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ttps://d.docs.live.net/f23f44e7ac32099d/Escritorio/ESCRITORIO/ALEX/ALEX PARGA/ALCALDIA/ALCALDIA/SECRETARIA GENERAL/2025/CORTE 30 DE JUNIO/INFORMATICA/"/>
    </mc:Choice>
  </mc:AlternateContent>
  <xr:revisionPtr revIDLastSave="0" documentId="8_{59060454-5007-49ED-9D31-24F6A8BB6061}" xr6:coauthVersionLast="47" xr6:coauthVersionMax="47" xr10:uidLastSave="{00000000-0000-0000-0000-000000000000}"/>
  <bookViews>
    <workbookView xWindow="-120" yWindow="-120" windowWidth="20730" windowHeight="11040" firstSheet="1" activeTab="1" xr2:uid="{00000000-000D-0000-FFFF-FFFF00000000}"/>
  </bookViews>
  <sheets>
    <sheet name="INSTRUCTIVO" sheetId="2" r:id="rId1"/>
    <sheet name="1. ESTRATÉGICO" sheetId="1" r:id="rId2"/>
    <sheet name="2. GESTIÓN-MIPG" sheetId="5"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ESTRATÉGICO'!$A$1:$AB$8</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25" i="6" l="1"/>
  <c r="AT56" i="6" s="1"/>
  <c r="AP25" i="6"/>
  <c r="AP56" i="6" s="1"/>
  <c r="AJ47" i="6"/>
  <c r="AJ25" i="6"/>
  <c r="AW48" i="6"/>
  <c r="AU48" i="6"/>
  <c r="AP47" i="6"/>
  <c r="AQ47" i="6"/>
  <c r="AT47" i="6"/>
  <c r="AU47" i="6"/>
  <c r="AV47" i="6"/>
  <c r="AW47" i="6"/>
  <c r="AW43" i="6"/>
  <c r="AU43" i="6"/>
  <c r="AW32" i="6"/>
  <c r="AU32" i="6"/>
  <c r="AS26" i="6"/>
  <c r="AQ26" i="6"/>
  <c r="AU25" i="6"/>
  <c r="AV25" i="6"/>
  <c r="AV56" i="6" s="1"/>
  <c r="AW25" i="6"/>
  <c r="AW9" i="6"/>
  <c r="AU9" i="6"/>
  <c r="AS9" i="6"/>
  <c r="AJ56" i="6" l="1"/>
  <c r="AQ56" i="6" s="1"/>
  <c r="AQ9" i="6"/>
  <c r="AK47" i="6"/>
  <c r="AK26" i="6"/>
  <c r="AK25" i="6"/>
  <c r="S52" i="6"/>
  <c r="T52" i="6" s="1"/>
  <c r="S51" i="6"/>
  <c r="T51" i="6" s="1"/>
  <c r="S50" i="6"/>
  <c r="T50" i="6" s="1"/>
  <c r="S49" i="6"/>
  <c r="T49" i="6" s="1"/>
  <c r="S48" i="6"/>
  <c r="T48" i="6" s="1"/>
  <c r="S45" i="6"/>
  <c r="T45" i="6" s="1"/>
  <c r="S44" i="6"/>
  <c r="T44" i="6" s="1"/>
  <c r="S43" i="6"/>
  <c r="T43" i="6" s="1"/>
  <c r="S41" i="6"/>
  <c r="T41" i="6" s="1"/>
  <c r="S40" i="6"/>
  <c r="T40" i="6" s="1"/>
  <c r="S39" i="6"/>
  <c r="T39" i="6"/>
  <c r="S38" i="6"/>
  <c r="T38" i="6" s="1"/>
  <c r="S37" i="6"/>
  <c r="T37" i="6" s="1"/>
  <c r="S36" i="6"/>
  <c r="T36" i="6" s="1"/>
  <c r="S35" i="6"/>
  <c r="T35" i="6" s="1"/>
  <c r="S34" i="6"/>
  <c r="T34" i="6" s="1"/>
  <c r="S33" i="6"/>
  <c r="T33" i="6" s="1"/>
  <c r="S32" i="6"/>
  <c r="T32" i="6" s="1"/>
  <c r="S30" i="6"/>
  <c r="T30" i="6" s="1"/>
  <c r="T29" i="6"/>
  <c r="S29" i="6"/>
  <c r="S28" i="6"/>
  <c r="T28" i="6" s="1"/>
  <c r="S27" i="6"/>
  <c r="T27" i="6" s="1"/>
  <c r="S26" i="6"/>
  <c r="S23" i="6"/>
  <c r="T23" i="6" s="1"/>
  <c r="S22" i="6"/>
  <c r="T22" i="6" s="1"/>
  <c r="S21" i="6"/>
  <c r="T21" i="6" s="1"/>
  <c r="S20" i="6"/>
  <c r="T20" i="6" s="1"/>
  <c r="S19" i="6"/>
  <c r="T19" i="6" s="1"/>
  <c r="S18" i="6"/>
  <c r="T18" i="6" s="1"/>
  <c r="S15" i="6"/>
  <c r="T15" i="6" s="1"/>
  <c r="S16" i="6"/>
  <c r="T16" i="6" s="1"/>
  <c r="S14" i="6"/>
  <c r="T14" i="6" s="1"/>
  <c r="S13" i="6"/>
  <c r="T13" i="6" s="1"/>
  <c r="S12" i="6"/>
  <c r="T12" i="6" s="1"/>
  <c r="S10" i="6"/>
  <c r="T10" i="6" s="1"/>
  <c r="S9" i="6"/>
  <c r="T9" i="6" s="1"/>
  <c r="T11" i="6" s="1"/>
  <c r="T24" i="6" l="1"/>
  <c r="T17" i="6"/>
  <c r="T42" i="6"/>
  <c r="T46" i="6"/>
  <c r="T53" i="6"/>
  <c r="T31" i="6"/>
  <c r="AK56" i="6"/>
  <c r="AW26" i="6"/>
  <c r="AU26" i="6"/>
  <c r="T56" i="6" l="1"/>
  <c r="AU56" i="6"/>
  <c r="AW56" i="6"/>
  <c r="AE19" i="1"/>
  <c r="U26" i="1"/>
  <c r="AE26" i="1" s="1"/>
  <c r="U25" i="1"/>
  <c r="AE25" i="1" s="1"/>
  <c r="U23" i="1"/>
  <c r="AE23" i="1" s="1"/>
  <c r="U22" i="1"/>
  <c r="AC22" i="1" s="1"/>
  <c r="U21" i="1"/>
  <c r="AC21" i="1" s="1"/>
  <c r="U20" i="1"/>
  <c r="AE20" i="1" s="1"/>
  <c r="U17" i="1"/>
  <c r="AE17" i="1" s="1"/>
  <c r="U15" i="1"/>
  <c r="AC15" i="1" s="1"/>
  <c r="U14" i="1"/>
  <c r="AE14" i="1" s="1"/>
  <c r="U13" i="1"/>
  <c r="AE13" i="1" s="1"/>
  <c r="U12" i="1"/>
  <c r="X12" i="1" s="1"/>
  <c r="AD12" i="1" s="1"/>
  <c r="X19" i="1"/>
  <c r="AD19" i="1" s="1"/>
  <c r="AE15" i="1"/>
  <c r="AE12" i="1"/>
  <c r="AC14" i="1"/>
  <c r="AC26" i="1" l="1"/>
  <c r="X23" i="1"/>
  <c r="AD23" i="1" s="1"/>
  <c r="AC12" i="1"/>
  <c r="AC16" i="1" s="1"/>
  <c r="X17" i="1"/>
  <c r="AF17" i="1" s="1"/>
  <c r="AC23" i="1"/>
  <c r="AE22" i="1"/>
  <c r="AE27" i="1"/>
  <c r="X25" i="1"/>
  <c r="AF19" i="1"/>
  <c r="X14" i="1"/>
  <c r="AD14" i="1" s="1"/>
  <c r="AC13" i="1"/>
  <c r="X22" i="1"/>
  <c r="AE21" i="1"/>
  <c r="AF23" i="1"/>
  <c r="X20" i="1"/>
  <c r="AC20" i="1"/>
  <c r="X13" i="1"/>
  <c r="AD13" i="1" s="1"/>
  <c r="X21" i="1"/>
  <c r="X26" i="1"/>
  <c r="AC25" i="1"/>
  <c r="AC27" i="1" s="1"/>
  <c r="AC17" i="1"/>
  <c r="AC18" i="1" s="1"/>
  <c r="X15" i="1"/>
  <c r="AF14" i="1"/>
  <c r="AE16" i="1"/>
  <c r="AF12" i="1"/>
  <c r="AD17" i="1" l="1"/>
  <c r="AD18" i="1" s="1"/>
  <c r="AE24" i="1"/>
  <c r="AF22" i="1"/>
  <c r="AD22" i="1"/>
  <c r="AD26" i="1"/>
  <c r="AF26" i="1"/>
  <c r="AD20" i="1"/>
  <c r="AF20" i="1"/>
  <c r="AF24" i="1" s="1"/>
  <c r="AF25" i="1"/>
  <c r="AD25" i="1"/>
  <c r="AF13" i="1"/>
  <c r="AD21" i="1"/>
  <c r="AF21" i="1"/>
  <c r="AD15" i="1"/>
  <c r="AD16" i="1" s="1"/>
  <c r="AF15" i="1"/>
  <c r="AF16" i="1"/>
  <c r="AF27" i="1" l="1"/>
  <c r="AD24" i="1"/>
  <c r="AD27" i="1"/>
  <c r="U10" i="1"/>
  <c r="U9" i="1"/>
  <c r="AE9" i="1" l="1"/>
  <c r="AC9" i="1"/>
  <c r="X9" i="1"/>
  <c r="X10" i="1"/>
  <c r="AE10" i="1"/>
  <c r="AC10" i="1"/>
  <c r="S19" i="1"/>
  <c r="R19" i="1"/>
  <c r="AD9" i="1" l="1"/>
  <c r="AF9" i="1"/>
  <c r="AF10" i="1"/>
  <c r="AD10" i="1"/>
  <c r="AC11" i="1"/>
  <c r="AE11" i="1"/>
  <c r="AE29" i="1" s="1"/>
  <c r="Q10" i="5"/>
  <c r="M11" i="5"/>
  <c r="N11" i="5"/>
  <c r="O11" i="5"/>
  <c r="P11" i="5"/>
  <c r="Q11" i="5"/>
  <c r="Q9" i="5"/>
  <c r="AF11" i="1" l="1"/>
  <c r="AF29" i="1" s="1"/>
  <c r="AD11" i="1"/>
  <c r="AD29" i="1" s="1"/>
  <c r="L27" i="1"/>
  <c r="L24" i="1"/>
  <c r="L18" i="1"/>
  <c r="L16" i="1"/>
  <c r="L11" i="1"/>
  <c r="Q19" i="1" l="1"/>
  <c r="AC19" i="1" s="1"/>
  <c r="AC24" i="1" s="1"/>
  <c r="AC29" i="1" s="1"/>
  <c r="AJ43" i="6"/>
  <c r="AQ43" i="6" s="1"/>
  <c r="AJ48" i="6" l="1"/>
  <c r="AQ48" i="6" s="1"/>
  <c r="AJ32" i="6"/>
  <c r="AQ32" i="6" s="1"/>
  <c r="AJ18" i="6"/>
  <c r="AJ12" i="6"/>
  <c r="AS18" i="6" l="1"/>
  <c r="AQ18" i="6"/>
  <c r="AK18" i="6"/>
  <c r="AS12" i="6"/>
  <c r="AK12" i="6"/>
  <c r="AU18" i="6" l="1"/>
  <c r="AW18" i="6"/>
  <c r="AU12" i="6"/>
  <c r="AQ12" i="6"/>
  <c r="AW1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8" authorId="0" shapeId="0" xr:uid="{00000000-0006-0000-0100-000001000000}">
      <text>
        <r>
          <rPr>
            <b/>
            <sz val="9"/>
            <color indexed="81"/>
            <rFont val="Tahoma"/>
            <family val="2"/>
          </rPr>
          <t>USUARIO:
1. BIEN
2. SERVICIO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LENOVO</author>
  </authors>
  <commentList>
    <comment ref="M8" authorId="0" shapeId="0" xr:uid="{00000000-0006-0000-03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F8" authorId="1" shapeId="0" xr:uid="{00000000-0006-0000-0300-000002000000}">
      <text>
        <r>
          <rPr>
            <sz val="9"/>
            <color indexed="81"/>
            <rFont val="Tahoma"/>
            <family val="2"/>
          </rPr>
          <t xml:space="preserve">VER ANEXO 1
</t>
        </r>
      </text>
    </comment>
    <comment ref="AG8" authorId="1" shapeId="0" xr:uid="{00000000-0006-0000-0300-000003000000}">
      <text>
        <r>
          <rPr>
            <b/>
            <sz val="9"/>
            <color indexed="81"/>
            <rFont val="Tahoma"/>
            <family val="2"/>
          </rPr>
          <t>VER ANEXO 1</t>
        </r>
        <r>
          <rPr>
            <sz val="9"/>
            <color indexed="81"/>
            <rFont val="Tahoma"/>
            <family val="2"/>
          </rPr>
          <t xml:space="preserve">
</t>
        </r>
      </text>
    </comment>
    <comment ref="K27" authorId="2" shapeId="0" xr:uid="{00000000-0006-0000-0300-000004000000}">
      <text>
        <r>
          <rPr>
            <b/>
            <sz val="9"/>
            <color indexed="81"/>
            <rFont val="Tahoma"/>
            <family val="2"/>
          </rPr>
          <t>LENOVO:</t>
        </r>
        <r>
          <rPr>
            <sz val="9"/>
            <color indexed="81"/>
            <rFont val="Tahoma"/>
            <family val="2"/>
          </rPr>
          <t xml:space="preserve">
Concurso Historia-Oratoria</t>
        </r>
      </text>
    </comment>
  </commentList>
</comments>
</file>

<file path=xl/sharedStrings.xml><?xml version="1.0" encoding="utf-8"?>
<sst xmlns="http://schemas.openxmlformats.org/spreadsheetml/2006/main" count="1074" uniqueCount="563">
  <si>
    <t>INSTRUCTIVO PARA EL DILIGENCIAMIENTO DEL PLAN DE ACCIÓN INSTITUCIONAL VIGENCIA 2024</t>
  </si>
  <si>
    <t>PLANTEAMIENTO ESTRATÉGICO PLAN DE ACCIÓN INSTITUCIONAL (Hoja 1)</t>
  </si>
  <si>
    <t>OBJETIVO DE DESARROLLO SOSTENIBLE</t>
  </si>
  <si>
    <t>Ingrese en esta casilla el ODS con el que se articula el programa de su competencia según el Acuerdo 139 que adopta el Plan de Desarrollo Distrital 2024-2027 'Cartagena, Ciudad de Derechos'.</t>
  </si>
  <si>
    <t>OBJETIVO ESTRATÉGICO</t>
  </si>
  <si>
    <t>Ingrese en esta casilla el objetivo estratégico definido en la plataforma estratégica,  relacionado con su proceso y con la línea estratégica en la cual el Acuerdo 139 del 2024 le asignó su responsabilidad.</t>
  </si>
  <si>
    <t xml:space="preserve">LINEA ESTRATÉGICA </t>
  </si>
  <si>
    <t>Ingrese en esta casilla la línea estratégica correspondiente al programa de su competencia según el Acuerdo 139 que adopta el Plan de Desarrollo Distrital 2024-2027 'Cartagena, Ciudad de Derechos'.</t>
  </si>
  <si>
    <t xml:space="preserve">IMPULSOR DE AVANCE </t>
  </si>
  <si>
    <t>Ingrese en esta casilla el impulsor de avance que facilita el logro del objetivo del programa de su competencia según el Acuerdo 139 que adopta el Plan de Desarrollo Distrital 2024-2027 'Cartagena, Ciudad de Derechos'.</t>
  </si>
  <si>
    <t>META DE RESULTADO</t>
  </si>
  <si>
    <t>Ingrese en esta casilla la meta de resultado esperada del programa de su competencia según el Acuerdo 139 que adopta el Plan de Desarrollo Distrital 2024-2027 'Cartagena, Ciudad de Derechos'.</t>
  </si>
  <si>
    <t>PROGRAMA</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</si>
  <si>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</si>
  <si>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</si>
  <si>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</si>
  <si>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INDICADOR DE PRODUCTO SEGÚN PDD</t>
  </si>
  <si>
    <t xml:space="preserve">Ingrese en este casilla el indicador definido para cumplir la meta de producto en el Plan de Desarrollo según el Acuerdo 139 que adopta el Plan de Desarrollo Distrital 2024-2027 'Cartagena, Ciudad de Derechos' </t>
  </si>
  <si>
    <t>UNIDAD DE MEDIDA DEL INDICADOR DE PRODUCTO</t>
  </si>
  <si>
    <t>Ingrese en esta casilla la expresion fisica con la que se mostrará el resultado de la meta propuesta. (Ejemplo: número, porcentaje, kilometro).</t>
  </si>
  <si>
    <t>LINEA BASE SEGUN PDD</t>
  </si>
  <si>
    <t xml:space="preserve">Ingrese en esta casilla el valor que se encuentra en el Acuerdo 139 que adopta el Plan de Desarrollo Distrital 2024-2027 'Cartagena, Ciudad de Derechos', como el punto de partida para definir el alcance de la meta producto.  </t>
  </si>
  <si>
    <t>DESCRIPCION DE LA META PRODUCTO 2024-2027</t>
  </si>
  <si>
    <t>Ingrese en esta casilla lo que persigue el indicador en el cuatrenio, se encuentra plasmado en el Acuerdo 139 que adopta el Plan de Desarrollo Distrital 2024-2027 'Cartagena, Ciudad de Derechos'</t>
  </si>
  <si>
    <t xml:space="preserve">PONDERACION DE LA META PRODUCTO </t>
  </si>
  <si>
    <t xml:space="preserve">Ingrese en esta casilla el valor porcentual asignado a la meta producto </t>
  </si>
  <si>
    <t>DENOMINACION DEL PRODUCTO</t>
  </si>
  <si>
    <t>Ingrese en esta casilla la naturaleza del producto a entregar, señalando con una X si es bien o servicio</t>
  </si>
  <si>
    <t>ENTREGABLE
INDICADOR DE PRODUCTO SEGÚN CATALOGO DE PRODUCTO</t>
  </si>
  <si>
    <t>Ingrese en esta casilla el indicador de producto según el catálogo de producto de la MGA</t>
  </si>
  <si>
    <t>VALOR DE LA META PRODUCTO 2024-2027</t>
  </si>
  <si>
    <t>Ingrese en esta casilla el numero de la meta a alcanzar al finalizar el cuatrienio. Esto se encuentra inmerso en la descripcion de la meta producto identificada en el Plan de Desarrollo Distrital.</t>
  </si>
  <si>
    <t>PROGRAMACIÓN META PRODUCTO A 2024</t>
  </si>
  <si>
    <t>Ingrese en esta casilla, la cantidad de la meta propuesta para la actual vigencia, relacionada con el Plan Indicativo.</t>
  </si>
  <si>
    <t>GESTIÓN ADMINISTRATIVA MIPG (Hoja 2)</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</si>
  <si>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</si>
  <si>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 MIPG</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</si>
  <si>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</si>
  <si>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POLÍTICAS DE GESTIÓN Y DESEMPEÑO INSTITUCIONAL</t>
  </si>
  <si>
    <t xml:space="preserve">Relacione en esta casilla la política de gestión y desempeño institucional alineada a su proceso (Éstas se ubican en una de las siete dimensiones de MIPG y las 19 políticas)
</t>
  </si>
  <si>
    <t>PROCESO ASOCIADO A PROGRAMA Y PRODUCTO</t>
  </si>
  <si>
    <t xml:space="preserve">Relacione en esta casilla el proceso de gestión asociado al programa y al producto (Identifique el proceso de su competencia en el mapa de interrelacion de procesos alineado con su dependencia).
</t>
  </si>
  <si>
    <t>SUBPROCESO ASOCIADO</t>
  </si>
  <si>
    <t>Relacione en esta casilla el subproceso de su competencia (Identifique esto en el mapa de interrelación de procesos).</t>
  </si>
  <si>
    <t>OBJETIVO DEL SUBPROCESO</t>
  </si>
  <si>
    <t xml:space="preserve">Descripcion del objetivo del subproceso al cual pertenece </t>
  </si>
  <si>
    <t>NOMBRE DEL INDICADOR</t>
  </si>
  <si>
    <t>Ingrese en esta casilla el nombre del indicador asociado a los objetivos estratégicos de la entidad, de acuerdo al proceso o subproceso de su competencia.</t>
  </si>
  <si>
    <t>PROPÓSITO</t>
  </si>
  <si>
    <t>Describa en esta casilla la meta que espera lograr a partir del indicador mencionado en la casilla anterior.</t>
  </si>
  <si>
    <t>FRECUENCIA</t>
  </si>
  <si>
    <t>Describa en esta casilla la frecuencia con la que se hará el reporte.</t>
  </si>
  <si>
    <t>TIPO DE INDICADOR</t>
  </si>
  <si>
    <t>Describa en esta casilla el tipo de indicador relacionado, según su naturaleza (eficiencia, eficaz, efectividad, etc).</t>
  </si>
  <si>
    <t>GRUPOS DE VALOR</t>
  </si>
  <si>
    <t>Defina en esta casilla con una X a qué grupo de valor pertenece, ya sea entidades, ciudadanía, servidores-interno.</t>
  </si>
  <si>
    <t>PLANES DECRETO 612 DE 2018</t>
  </si>
  <si>
    <t>Indique a cuál Plan Institucional, de los establecidos en el Decreto 612 del 2018, le aporta este producto.</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</si>
  <si>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</si>
  <si>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</si>
  <si>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 xml:space="preserve">RIESGOS ASOCIADOS AL PROCESO </t>
  </si>
  <si>
    <t>Ingrese en esta casilla cada uno de los riesgos identificados en el proceso definido, y desarrollado en la caracterización de la gestión por proceso</t>
  </si>
  <si>
    <t>CONTROLES ESTABLECIDOS PARA LOS RIESGOS</t>
  </si>
  <si>
    <t xml:space="preserve">Ingrese en esta casilla cada uno de los controles formulados para cada riesgo identificado en el proceso definido </t>
  </si>
  <si>
    <t>PLAN DE ACCION - INVERSIÓN (Hoja 3)</t>
  </si>
  <si>
    <t>PROYECTO DE INVERSIÓN</t>
  </si>
  <si>
    <t>Ingrese en esta casilla el nombre del proyecto a partir del cual se desarrollará el programa con el que se articula.</t>
  </si>
  <si>
    <t>CÓDIGO DE PROYECTO BPIN</t>
  </si>
  <si>
    <t>Ingrese en esta casilla el número BPIN del proyecto a partir del cual se desarrollará el programa con el que se articula.</t>
  </si>
  <si>
    <t>OBJETIVO GENERAL DEL PROYECTO</t>
  </si>
  <si>
    <t>Ingrese en esta casilla el fin general del proyecto a partir del cual se desarrollará el programa con el que se articula.</t>
  </si>
  <si>
    <t>OBJETIVO ESPECÍFICO DEL PROYECTO</t>
  </si>
  <si>
    <t>Ingrese en esta casilla el objetivo específico asociado al objetivo general diligenciado en la casilla anterior.</t>
  </si>
  <si>
    <t>PRODUCTO DEL PROYECTO</t>
  </si>
  <si>
    <t>Ingrese en esta casilla el producto que materializa el objetivo específico relacionado en la casilla anterior.</t>
  </si>
  <si>
    <t>PONDERACIÓN DE PRODUCTO</t>
  </si>
  <si>
    <t>Ingrese en esta casilla la ponderacion asignada al producto en cuestión.</t>
  </si>
  <si>
    <t>ACTIVIDADES DE PROYECTO DE INVERSIÓN
( HITOS )</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</si>
  <si>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</si>
  <si>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TRAZADOR PRESUPUESTAL</t>
  </si>
  <si>
    <t>Ingrese en esta casilla el trazador presupuestal asociado a la actividad de proyecto.</t>
  </si>
  <si>
    <t>ENTREGABLE</t>
  </si>
  <si>
    <t>Ingrese en esta casilla el producto resultante de cada actividad de proyecto a realizar.</t>
  </si>
  <si>
    <t>PROGRAMACIÓN NUMÉRICA DE LA ACTIVIDAD PROYECTO 2024</t>
  </si>
  <si>
    <t>Ingrese en esta casilla el número o pocentaje que se pretende alcanzar con cada actividad del proyecto durante la vigencia.</t>
  </si>
  <si>
    <t>FECHA DE INICIO DE LA ACTIVIDAD O ENTREGABLE</t>
  </si>
  <si>
    <t>Indique en esta casilla la fecha de inicio de la actividad en la vigencia 2024</t>
  </si>
  <si>
    <t>FECHA DE TERMINACIÓN DEL ENTREGABLE</t>
  </si>
  <si>
    <t>Indique en esta casilla la fecha de terminación de la actividad en la vigencia 2024</t>
  </si>
  <si>
    <t>TIEMPO DE EJECUCIÓN
(número de días)</t>
  </si>
  <si>
    <t>Indique en esta casilla el número de días que requiere el desarrollo de la actividad para la vigencia 2024</t>
  </si>
  <si>
    <t>BENEFICIARIOS PROGRAMADOS</t>
  </si>
  <si>
    <t>Ingrese en esta casilla el número de personas estimadas que van a recibir beneficio de la actividad programada en el proyecto</t>
  </si>
  <si>
    <t>UNIDAD COMUNERA DE GOBIERNO A IMPACTAR</t>
  </si>
  <si>
    <t>Ingrese en esta casilla la Unidad Comunera de Gobierno donde se aplica el proyecto asociado</t>
  </si>
  <si>
    <t>NOMBRE DEL RESPONSABLE</t>
  </si>
  <si>
    <t xml:space="preserve">Indique en esta casilla el nombre de la pesona encargada de supervisar las actividades del proyecto encaminadas a conseguir la meta propuesta </t>
  </si>
  <si>
    <t xml:space="preserve">RIESGOS DEL PROYECTO </t>
  </si>
  <si>
    <t xml:space="preserve">Ingrese en esta casilla los riesgos identificados al proyecto </t>
  </si>
  <si>
    <t>ACCIONES DE CONTROL DE LOS RIESGOS DE LOS PROYECTOS</t>
  </si>
  <si>
    <t xml:space="preserve">Ingrese en esta casilla las acciones para controlar los riesgos identificados al proyecto </t>
  </si>
  <si>
    <t>PLAN ANUAL DE ADQUISICIONES (Hoja 3)</t>
  </si>
  <si>
    <t>¿REQUIERE CONTRATACIÓN?</t>
  </si>
  <si>
    <t>En esta casilla ingrese si es necesaria la contratación</t>
  </si>
  <si>
    <t>DESCRIPCION DE LA ADQUISICION ASOCIADA AL PROYECTO</t>
  </si>
  <si>
    <t xml:space="preserve">Relacione la descripcion que se encuentra en el Plan Anual de Adquisiciones asociada al proyecto de inversión </t>
  </si>
  <si>
    <t>CUANTÍA ASIGNADA A LA CONTRATACIÓN</t>
  </si>
  <si>
    <t>Ingrese en esta casilla el valor de la contratación relacionada</t>
  </si>
  <si>
    <t>MODALIDAD DE SELECCIÓN</t>
  </si>
  <si>
    <t>Indique la modalidad de contratación selecionada (Licitación Pública, concurso de méritos, selección abreviada, mínima cuantía, contratación directa)</t>
  </si>
  <si>
    <t>FUENTE DE RECURSOS</t>
  </si>
  <si>
    <t>Indique la fuente de recursos asignada por el acuerdo de presupuesto</t>
  </si>
  <si>
    <t>FECHA DE INICIO DE CONTRATACIÓN</t>
  </si>
  <si>
    <t>Indique la fecha tentativa de inicio del proceso de contratación</t>
  </si>
  <si>
    <t>PROGRAMACIÓN PRESUPUESTAL (Hoja 3)</t>
  </si>
  <si>
    <t>APROPIACIÓN INICIAL
(en pesos)</t>
  </si>
  <si>
    <t>Ingrese el valor numérico en pesos del Plan Operativo Anual de Inversión asignado al rubro presupuestal</t>
  </si>
  <si>
    <t>APROPACION DEFINITIVA POR PROYECTO</t>
  </si>
  <si>
    <t xml:space="preserve">Ingrese el valor numérico en pesos del Plan Operativo Anual de Inversion asignado al rubro presupuestal luego de adiciones y deducciones </t>
  </si>
  <si>
    <t>FUENTE DE FINANCIACIÓN</t>
  </si>
  <si>
    <t>Ingrese el nombre de la fuente de recursos con lo que financiará la actividad</t>
  </si>
  <si>
    <t>RUBRO PRESUPUESTAL</t>
  </si>
  <si>
    <t>Indique el rubro del presupuesto que abarca el sector de su competencia.</t>
  </si>
  <si>
    <t>CODIGO RUBRO PRESUPUESTAL</t>
  </si>
  <si>
    <t>Ingrese el código numérico que identifica el concepto del gasto (Funcionamiento, Deuda, Inversión) y el cual es definido en el Decreto de Liquidación.</t>
  </si>
  <si>
    <t>ALCALDIA DISTRITAL DE CARTAGENA DE INDIAS</t>
  </si>
  <si>
    <t>Código: PTDGI01-F001</t>
  </si>
  <si>
    <t>MACROPROCESO: PLANEACIÓN TERRITORIAL Y DIRECCIONAMIENTO ESTRATEGICO</t>
  </si>
  <si>
    <t>Versión: 1.0</t>
  </si>
  <si>
    <t>PROCESO / SUBPROCESO: GESTIÓN DE LA INVERSIÓN PUBLICA / GESTIÓN DEL PLAN DE DESARROLLO Y SUS INSTRUMENTOS DE EJECUCIÓN</t>
  </si>
  <si>
    <t>Fecha: 16/07/2024</t>
  </si>
  <si>
    <t>FORMATO PLAN DE ACCIÓN INSTITUCIONAL</t>
  </si>
  <si>
    <t>Página: 1 de 3</t>
  </si>
  <si>
    <t>DEPENDENCIA:</t>
  </si>
  <si>
    <t xml:space="preserve">ESCUELA DE LIDERAZGO Y GOBERNO </t>
  </si>
  <si>
    <t>PLANTEAMIENTO ESTRATÉGICO- PLAN DE DESARROLLO</t>
  </si>
  <si>
    <t xml:space="preserve">DATOS GENERALES </t>
  </si>
  <si>
    <t>PROGRAMACIÓN META PRODUCTO</t>
  </si>
  <si>
    <t>ACUMULADOS</t>
  </si>
  <si>
    <t>REPORTES META PRODUCTO</t>
  </si>
  <si>
    <t>AVANCES Y RESULTADOS</t>
  </si>
  <si>
    <t>LÍNEA ESTRATÉGICA</t>
  </si>
  <si>
    <t>IMPULSOR DE AVANCE</t>
  </si>
  <si>
    <t>META RESULTADO</t>
  </si>
  <si>
    <t xml:space="preserve">PROGRAMA </t>
  </si>
  <si>
    <t>LÍNEA BASE 
SEGUN PDD</t>
  </si>
  <si>
    <t>DESCRIPCIÓN DE LA META PRODUCTO 2024-2027</t>
  </si>
  <si>
    <t>PONDERACIÓN DE LA META PRODUCTO</t>
  </si>
  <si>
    <t>DENOMINACIÓN DEL PRODUCTO</t>
  </si>
  <si>
    <t>PROGRAMACIÓN META PRODUCTO 2024</t>
  </si>
  <si>
    <t>PROGRAMACIÓN META PRODUCTO 2025</t>
  </si>
  <si>
    <t>PROGRAMACIÓN META PRODUCTO 2026</t>
  </si>
  <si>
    <t>PROGRAMACIÓN META PRODUCTO 2027</t>
  </si>
  <si>
    <t>ACUMULADO META PRODUCTO AL AÑO 2024</t>
  </si>
  <si>
    <t>ACUMULADO META PRODUCTO AL AÑO 2025</t>
  </si>
  <si>
    <t>ACUMULADO META PRODUCTO AL AÑO 2026</t>
  </si>
  <si>
    <t>ACUMULADO META PRODUCTO AL AÑO 2027</t>
  </si>
  <si>
    <t>ACUMULADO AL CUATRIENIO</t>
  </si>
  <si>
    <t>REPORTE META PRODUCTO   A MARZO 31 DE 2025</t>
  </si>
  <si>
    <t>REPORTE META PRODUCTO  A JUNIO 30 DE 2025</t>
  </si>
  <si>
    <t>REPORTE META PRODUCTO  A SEPTIEMBRE 30 DE 2025</t>
  </si>
  <si>
    <t>REPORTE META PRODUCTO  A DICIEMBRE 31 DE 2025</t>
  </si>
  <si>
    <t>AVANCE META PRODUCTO AL AÑO (PONDERADO)</t>
  </si>
  <si>
    <t>AVANCE META PRODUCTO AL CUATRIENIO (PONDERADO)</t>
  </si>
  <si>
    <t>AVANCE META PRODUCTO AL AÑO (SIMPLE)</t>
  </si>
  <si>
    <t>AVANCE META PRODUCTO AL CUATRIENIO (SIMPLE)</t>
  </si>
  <si>
    <t>11. Ciudades y comunidades sostenibles
16. Paz, justicia e instituciones sólidas</t>
  </si>
  <si>
    <t>Fortalecer la relación del Estado con la ciudadanía cartagenera, incrementando los niveles de recaudo tributario y mejorando el índice de desempeño institucional, mediante la innovación pública, optimización y simplificación de procesos, la modernización administrativa y la eficiente participación ciudadana, garantizando una gobernanza eficiente, transparente y orientada al servicio de la ciudadanía, durante el período de gobierno 2024-2027.</t>
  </si>
  <si>
    <t>Innovación Pública y Participación Ciudadana</t>
  </si>
  <si>
    <t>Cultura Ciudadana</t>
  </si>
  <si>
    <t>Formar y cualificar el 25% del total de servidores públicos y contratistas del Distrito</t>
  </si>
  <si>
    <t>Servidores con Esplendor Construyendo Ciudad</t>
  </si>
  <si>
    <t>05-01-01</t>
  </si>
  <si>
    <t>Número de servidores públicos y contratistas de todas las despendencias y entidades del Distrito de Cartagena que participan en los procesos de formación y cualificación</t>
  </si>
  <si>
    <t>Número</t>
  </si>
  <si>
    <t>N.D.</t>
  </si>
  <si>
    <t>Formar y cualificar 2.198 servidores públicos y contratistas de todas las dependencias y entidades del Distrito de Cartagena.</t>
  </si>
  <si>
    <t>Servicio</t>
  </si>
  <si>
    <t>Personas capacitadas (princpal)</t>
  </si>
  <si>
    <t>Número de estrategias de formación en cultura tributaria dirigidas servidores públicos y contratistas del Distrito creadas e implementadas.</t>
  </si>
  <si>
    <t>Crear e implementar cuatro (4) estrategias de formación en cultura tributaria dirigidas a servidores públicos y contratistas del Distrito.</t>
  </si>
  <si>
    <t>Instancias territoriales asistidas técnicamente</t>
  </si>
  <si>
    <t>Avance Programa Servidores con Esplendor Construyendo Ciudad</t>
  </si>
  <si>
    <t>Implementar el 100% del plan de formación ciudadana y participación comunitaria</t>
  </si>
  <si>
    <t>Ciudadanía Diversa, Participativa y Propulsora de Desarrollo</t>
  </si>
  <si>
    <t>05-01-02</t>
  </si>
  <si>
    <t>Número de procesos de formación a ciudadanos desarrollados</t>
  </si>
  <si>
    <t>Realizar ochenta (80) procesos de formación a ciudadanos</t>
  </si>
  <si>
    <t>Espacios de participación promovidos (principal)</t>
  </si>
  <si>
    <t>Número de procesos de formación a ciudadanos pertenecientes a grupos étnicos realizados</t>
  </si>
  <si>
    <t>Realizar veinte (20) procesos de formación a ciudadanos pertenecientes a grupos étnicos</t>
  </si>
  <si>
    <t>Espacios de integración de oferta pública generados</t>
  </si>
  <si>
    <t>Número de procesos de formación a ciudadanos con enfoque inclusivo, diferencial y territorial desarrollados</t>
  </si>
  <si>
    <t>Desarrollar cuarenta (40) procesos de formación con enfoque inclusivo, diferencial y territorial</t>
  </si>
  <si>
    <t>Estrategias de promoción de la garantía de derechos implementadas</t>
  </si>
  <si>
    <t>Número de mesas de planeación y participación realizadas con personas de los distintos grupos de población con enfoque inclusivo, diferencial y territorial</t>
  </si>
  <si>
    <t>Realizar dieciséis (16) mesas de planeación y participación dirigidas a distintos grupos de población con enfoque inclusivo, diferencial y territorial</t>
  </si>
  <si>
    <t>AVANCE PROGRAMA   Ciudadanía Diversa, Participativa y Propulsora de Desarrollo</t>
  </si>
  <si>
    <t>11. Ciudades y comunidades sostenibles</t>
  </si>
  <si>
    <t>Implementar en un 40% el Plan decenal de cultura ciudadana y cartageneidad</t>
  </si>
  <si>
    <t>Cartageneidad con Orgullo y Esplendor</t>
  </si>
  <si>
    <t>05-01-03</t>
  </si>
  <si>
    <t>Número de estrategias pedagógicas implementadas para promover el orgullo y el sentido de pertenencia por la ciudad</t>
  </si>
  <si>
    <t>Implementar cuatro (4) estrategias pedagógicas para promover el orgullo y el sentido de pertenencia por la ciudad</t>
  </si>
  <si>
    <t>AVANCE PROGRAMA   Cartageneidad con Orgullo y Esplendor</t>
  </si>
  <si>
    <t>Cartagena Brilla con Cultura Ciudadana</t>
  </si>
  <si>
    <t>05-01-04</t>
  </si>
  <si>
    <t>Número de iniciativas de cultura ciudadana implementadas</t>
  </si>
  <si>
    <t>40 iniciativas</t>
  </si>
  <si>
    <t>Implementar ciento treina y ocho  (138) iniciativas de cultura ciudadana</t>
  </si>
  <si>
    <t>Proyectos de convivencia y seguridad ciudadana apoyados financieramente (principal)</t>
  </si>
  <si>
    <t>Número de estrategias pedagógicas implementadas para fortalecer la cultura vial y el adecuado uso del Sistema Integrado de Transporte Masivo</t>
  </si>
  <si>
    <t>Implementar ocho (8) estrategias pedagógicas para fortalecer la cultura vial y el adecuado uso del Sistema Integrado de Transporte Masivo</t>
  </si>
  <si>
    <t>Personas capacitadas</t>
  </si>
  <si>
    <t>Número de estrategias de formación en cultura tributaria creadas e implementadas</t>
  </si>
  <si>
    <t>Crear e implementar cuatro (4) estrategias de formación en cultura tributaria</t>
  </si>
  <si>
    <t>Documentos de lineamientos técnicos realizados</t>
  </si>
  <si>
    <t xml:space="preserve">Número de estrategias de promoción de prácticas para el cuidado y el desarrollo integral del ser humano implementadas </t>
  </si>
  <si>
    <t xml:space="preserve">Implementar cuatro (4) estrategias de promoción de prácticas para el cuidado y el desarrollo integral del ser humano </t>
  </si>
  <si>
    <t>No programada</t>
  </si>
  <si>
    <t>Número de estrategias para fomentar el respeto y la prevención del maltrato contra la mujer implementadas</t>
  </si>
  <si>
    <t>Implementar cuatro (4) estrategias para fomentar el respeto y la prevención del maltrato contra la mujer</t>
  </si>
  <si>
    <t>AVANCE PROGRAMA   Cartagena Brilla con Cultura Ciudadana</t>
  </si>
  <si>
    <t>Escuela de Gobernanza e Innovación Pública</t>
  </si>
  <si>
    <t>05-01-05</t>
  </si>
  <si>
    <t>Número de mesas de gobernanza realizadas para el seguimiento a indicadores de ciudad</t>
  </si>
  <si>
    <t>Realizar doce (12) mesas de gobernanza para el seguimiento a indicadores de ciudad</t>
  </si>
  <si>
    <t>Número de procesos de formación en gobernanza e innovación pública desarrollados</t>
  </si>
  <si>
    <t>Desarrollar cuatro (4) procesos de formación en gobernanza e innovación pública</t>
  </si>
  <si>
    <t>Sistemas de información actualizados</t>
  </si>
  <si>
    <t>AVANCE PROGRAMA  Escuela de Gobernanza e Innovación Pública</t>
  </si>
  <si>
    <t>AVANCE PLAN DE DESARROLLO PARTE ESTRATÉGICA - E.G.L JUNIO 30 DE  2025</t>
  </si>
  <si>
    <t>Página: 2 de 3</t>
  </si>
  <si>
    <t xml:space="preserve">DEPENDENCIA : </t>
  </si>
  <si>
    <t>ESCUELA DE GOBIERNO Y LIDERAZGO - 2025</t>
  </si>
  <si>
    <t>GESTIÓN ADMINISTRATIVA - MIPG</t>
  </si>
  <si>
    <t>ADMINISTRACIÓN DE RIESGOS</t>
  </si>
  <si>
    <t>DIMENSIÓN (ES) DE MIPG</t>
  </si>
  <si>
    <t xml:space="preserve"> POLÍTICA DE GESTIÓN Y DESEMPEÑO INSTITUCIONAL</t>
  </si>
  <si>
    <t>PROCESO ASOCIADO</t>
  </si>
  <si>
    <t>AVANCE 
Mes1</t>
  </si>
  <si>
    <t>AVANCE 
Mes2</t>
  </si>
  <si>
    <t>AVANCE 
Mes3</t>
  </si>
  <si>
    <t>AVANCE 
Mes4</t>
  </si>
  <si>
    <t>AVANCE 
Mes5</t>
  </si>
  <si>
    <t>AVANCE 
Mes6</t>
  </si>
  <si>
    <t>PROMEDIO</t>
  </si>
  <si>
    <t>GRUPO DE VALOR</t>
  </si>
  <si>
    <t>Talento Humano</t>
  </si>
  <si>
    <t>Política de Gestión Estratégica del Talento Humano</t>
  </si>
  <si>
    <t>Gestión Institucional y de la Comunidad</t>
  </si>
  <si>
    <t xml:space="preserve">FORMACIÓN DE LAS  Y LOS SERVIDORES PÚBLICOS Y DESAROLLO INSTITUCIONAL </t>
  </si>
  <si>
    <t>Fortalecer las competencias y habilidades de los servidores públicos en todos los niveles administrativos, a través de un programa integral de formación continuada, con el fin de mejorar la eficiencia en el ejercicio de la función pública y la calidad del servicio a la ciudadanía</t>
  </si>
  <si>
    <t>Servidoras y servidores públicos formados y fortalecidos en sus competencias laborales</t>
  </si>
  <si>
    <t>Cuantificar la cantidad de servidores y servidoras públicas formados en programas enfocados al fortalecimiento de competencias laborales</t>
  </si>
  <si>
    <t>Trimestral</t>
  </si>
  <si>
    <t>Eficacia</t>
  </si>
  <si>
    <t>SERVIDORES</t>
  </si>
  <si>
    <t>Plan Estratégico de Talento Humano
Plan Institucional de Capacitación</t>
  </si>
  <si>
    <t>Posibilidad de pérdida reputacional y económica por la no realización de las jornadas de formación y capacitación en los tiempos establecidos según los cronogramas debido a la falta de un diagnóstico y planeación adecuada para la ejecución de las jornadas de formación</t>
  </si>
  <si>
    <t>1. Realizar seguimiento del diagnóstico de las necesidades de formación de los funcionarios, y al cronograma de formación y capacitación establecidos por los responsables de los procesos de formación.
2. Verificar el cumplimiento de la programación establecida de los procesos de formación.
3. Disponer de la logística y recursos necesarios para la implementación de los procesos de formación.</t>
  </si>
  <si>
    <t>Política de Integridad</t>
  </si>
  <si>
    <t>FORMACIÓN CIUDADANA Y PROMOCIÓN DE LA PARTICIPACIÓN COMUNITARIA</t>
  </si>
  <si>
    <t>Desarrollar procesos de formación, participación, y cualificación en la ciudadanía en general, organizaciones sociales, comunitarias y de enfoque diferencial del Distrito de Cartagena, que permita el fortalecimiento de habilidades por medio de herramientas estratégicas que incidan en la participación política, gobernanza territorial y el desarrollo social sostenible.</t>
  </si>
  <si>
    <t>Plan decenal implementado</t>
  </si>
  <si>
    <t>Medir el porcentaje de avance en la implementación del Plan Decenal de Cultura Ciudadana y Cartageneidad, enmarcado en sus tres ejes de acción (derecho a la ciudad, autocuidado y transparencia)</t>
  </si>
  <si>
    <t>CIUDADANÍA</t>
  </si>
  <si>
    <t>N/A</t>
  </si>
  <si>
    <t>Posibilidad de pérdida reputacional y económica por la no disposición de profesionales idóneos para realizar los procesos de formación debido a la deficiencia en la selección de los perfiles de los formadores y capacitadores</t>
  </si>
  <si>
    <t>1. Realizar las revisiones a los perfiles de los formadores, capacitadores e instituciones con el fin de verificar el cumplimiento de los requisitos contractuales, en el proceso de selección del contratista.
2. Constatar la acreditación profesional de los contratistas asignados a los procesos de formación.</t>
  </si>
  <si>
    <t>ENTIDADES</t>
  </si>
  <si>
    <t>Gestión del Conocimiento</t>
  </si>
  <si>
    <t>Política de Gestión del Conocimiento y la Innovación</t>
  </si>
  <si>
    <t xml:space="preserve">CULTURA CIUDADANA </t>
  </si>
  <si>
    <t>Desarrollar procesos permanentes de transformación positiva de comportamientos humanos desde un enfoque de derecho a la ciudad transparencia y autocuidado a partir de la formación y la pedagogía ciudadana en toda la ciudad de Cartagena.</t>
  </si>
  <si>
    <t>Número de ciudadanos fortalecidos a través de procesos de formación con enfoque comunitario, inclusivo y diferencial</t>
  </si>
  <si>
    <t>Medir el número de ciudadanos y ciudadanas que participan en los diferentes procesos de formación, con enfoque comunitario, inclusivo y diferencial</t>
  </si>
  <si>
    <t>Posibilidad de pérdida reputacional y económica por la no realización de convocatorias adecuadas a los beneficiarios de formación y capacitación debido a la carencia de las estrategias de comunicación para las jornadas de formación</t>
  </si>
  <si>
    <t>1. Hacer seguimiento a las estrategias de plan de comunicaciones establecido para el desarrollo de las jornadas de formaciones y capacitaciones.
2. Verificar la programación y confirmación de los asistentes previos a la realización de los eventos de formación</t>
  </si>
  <si>
    <t>INTERNO</t>
  </si>
  <si>
    <t xml:space="preserve">
</t>
  </si>
  <si>
    <t>Página: 3 de 3</t>
  </si>
  <si>
    <t xml:space="preserve">ESCUELA DE GOBIERNO Y LIDERAZGO </t>
  </si>
  <si>
    <t>PROYECTOS DE INVERSIÓN</t>
  </si>
  <si>
    <t>PLAN ANUAL DE ADQUISICIONES</t>
  </si>
  <si>
    <t>PROGRAMACIÓN PRESUPUESTAL</t>
  </si>
  <si>
    <t xml:space="preserve"> META PRODUCTO PDD 2025</t>
  </si>
  <si>
    <t>OBJETIVO ESPECIFICO DEL PROYECTO</t>
  </si>
  <si>
    <t>PONDERACIÓN DE  PRODUCTO</t>
  </si>
  <si>
    <t>ACTIVIDADES DE PROYECTO DE INVERSIÓN 
( HITOS )</t>
  </si>
  <si>
    <t>PROGRAMACIÓN NUMÉRICA DE LA ACTIVIDAD PROYECTO (VIGENCIA)</t>
  </si>
  <si>
    <t>REPORTE ACTIVIDADES PROYECTO DE  ENERO A MARZO 2025</t>
  </si>
  <si>
    <t>REPORTE ACTIVIDADES PROYECTO DE  ABRIL A JUNIO 2025</t>
  </si>
  <si>
    <t>REPORTE ACTIVIDADES PROYECTO DE  JULIO A SEPTIEMBRE 2025</t>
  </si>
  <si>
    <t>REPORTE ACTIVIDADES PROYECTO DE  OCTUBRE A DICIEMBRE 2025</t>
  </si>
  <si>
    <t>ACUMULADO ACTIVIDAD DE PROYECTO 2025</t>
  </si>
  <si>
    <t>AVANCES ACTIVIDADES DE PROYECTO</t>
  </si>
  <si>
    <t>FECHA DE INICIO DE LA ACTIVIDAD</t>
  </si>
  <si>
    <t>FECHA DE TERMINACIÓN DE LA ACTIVIDAD</t>
  </si>
  <si>
    <t>DESCRIPCIÓN DE LA ADQUISICIÓN ASOCIADA AL PROYECTO</t>
  </si>
  <si>
    <t>APROPACIÓN DEFINITIVA POR PROYECTO (MARZO)</t>
  </si>
  <si>
    <t>APROPACIÓN DEFINITIVA POR PROYECTO (JUNIO)</t>
  </si>
  <si>
    <t>APROPACIÓN DEFINITIVA POR PROYECTO (SEPTIEMBRE)</t>
  </si>
  <si>
    <t>APROPACIÓN DEFINITIVA POR PROYECTO (DICIEMBRE)</t>
  </si>
  <si>
    <t>PRESUPUESTO EJECUTADO MARZO COMPROMISOS</t>
  </si>
  <si>
    <t>PORCENTAJE EJECUTADO MARZO SEGÚN COMPROMISOS</t>
  </si>
  <si>
    <t>PRESUPUESTO EJECUTADO MARZO OBLIGACIONES</t>
  </si>
  <si>
    <t>PORCENTAJE EJECUTADO MARZO SEGÚN OBLIGACIONES</t>
  </si>
  <si>
    <t>PRESUPUESTO EJECUTADO JUNIO COMPROMISOS</t>
  </si>
  <si>
    <t>PORCENTAJE EJECUTADO JUNIO SEGÚN COMPROMISOS</t>
  </si>
  <si>
    <t>PRESUPUESTO EJECUTADO JUNIO OBLIGACIONES</t>
  </si>
  <si>
    <t>PORCENTAJE EJECUTADO JUNIO SEGÚN OBLIGACIONES</t>
  </si>
  <si>
    <t>PRESUPUESTO EJECUTADO SEPTIEMBRE COMPROMISOS</t>
  </si>
  <si>
    <t>PORCENTAJE EJECUTADO SEPTIEMBRE SEGÚN COMPROMISOS</t>
  </si>
  <si>
    <t>PRESUPUESTO EJECUTADO SEPTIEMBRE OBLIGACIONES</t>
  </si>
  <si>
    <t>PORCENTAJE EJECUTADO SEPTIEMBRE SEGÚN OBLIGACIONES</t>
  </si>
  <si>
    <t>PRESUPUESTO EJECUTADO DICIEMBRE COMPROMISOS</t>
  </si>
  <si>
    <t>PORCENTAJE EJECUTADO DICIEMBRE SEGÚN COMPROMISOS</t>
  </si>
  <si>
    <t>PRESUPUESTO EJECUTADO DICIEMBRE OBLIGACIONES</t>
  </si>
  <si>
    <t>PORCENTAJE EJECUTADO DICIEMBRE SEGÚN OBLIGACIONES</t>
  </si>
  <si>
    <t>OBSERVACIONES</t>
  </si>
  <si>
    <t>549 servidores públicos y contratistas de todas las despendencias y entidades del Distrito de Cartagena que participan en los procesos de formación y cualificación</t>
  </si>
  <si>
    <t xml:space="preserve">Formación y cualificación de servidores públicos y contratistas del Distrito de Cartagena de Indias </t>
  </si>
  <si>
    <t>Mejorar el nivel de competencias y habilidades en los servidores públicos y contratistas del distrito de Cartagena</t>
  </si>
  <si>
    <t>Desarrollar procesos de formación y cualificación dirigidos a los servidores públicos y contratistas del Distrito de Cartagena, que fortalezcan el ejercicio de la función pública</t>
  </si>
  <si>
    <t>Servicio de educación informal (Producto principal del proyecto)</t>
  </si>
  <si>
    <t>Ejecutar un plan de formación permanente y cualificación para servidores públicos/contratistas del Distrito, desde un enfoque pertinente, técnico e intersectorial para el fortalecimiento institucional.</t>
  </si>
  <si>
    <t xml:space="preserve">*Un (1) documento con el plan de formación a desarrollar.
*Una (1) guía metodológica.
*Dos (2) informes de avance de los procesos de formación y cualificación desarrollados con servidores públicos y contratistas del Distrito (totalizar # de procesos y # de servidores formados), con sus soportes (actas, listados de asistencia, registros fotográficos, entre otros).
*Base de datos con el registro de los servidores públicos formados.
</t>
  </si>
  <si>
    <t>Todas en general</t>
  </si>
  <si>
    <t>ROBINSON LUIS CASARRUBIA CARDONA</t>
  </si>
  <si>
    <t>Disponer de la logística y recursos necesarios para la implementación de los procesos de formación.</t>
  </si>
  <si>
    <t>SI</t>
  </si>
  <si>
    <t>Aunar esfuerzos técnicos, financieros, profesionales y administrativos para Mejorar el nivel de competencias y habilidades en los servidores públicos y contratistas del distrito de Cartagena</t>
  </si>
  <si>
    <t>Contratación Régimen especial</t>
  </si>
  <si>
    <t xml:space="preserve">Recursos propios </t>
  </si>
  <si>
    <t>ICLD</t>
  </si>
  <si>
    <t>2.3.4501.1000.2024130010035</t>
  </si>
  <si>
    <t>1 estrategia de formación en cultura tributaria dirigida a servidores públicos y contratistas del Distrito creada e implementada</t>
  </si>
  <si>
    <t>Ejecutar una estrategia pedagógica que permita acentuar bases técnicas y de conocimiento en cultura tributaria en los servidores públicos y contratistas del Distrito, que conduzca a orientar al ciudadano desde un enfoque de transparencia y cultura de la legalidad</t>
  </si>
  <si>
    <t>Servicio de asistencia técnica</t>
  </si>
  <si>
    <t>Realizar actividades formativas en cultura tributaria con los servidores públicos y contratistas del Distrito de Cartagena, que conduzcan a la promoción de la transparencia y cultura de la legalidad.</t>
  </si>
  <si>
    <t>*Un (1) documento con la descripción de las actividades formativas en cultura tributaria a desarrollar.
*Un (1) informe consolidado de las actividades formativas en cultura tributaria desarrolladas con servidores públicos y contratistas del Distrito, con sus respectivos soportes (listados de asistencia y registros fotográficos).
*Base de datos con el registro de los servidores públicos formados en cultura tributaria.</t>
  </si>
  <si>
    <t>Realizar las revisiones a los perfiles de los formadores, capacitadores e instituciones con el fin de verificar el cumplimiento de los requisitos contractuales, en el proceso de selección del contratista.</t>
  </si>
  <si>
    <t>Prestación de servicios profesionales y de apoyo a la gestión para el fortalecimiento al Programa Servidores Con Esplendor Construyendo Ciudad</t>
  </si>
  <si>
    <t>Contratación directa</t>
  </si>
  <si>
    <t xml:space="preserve">Avance Proyecto Formación y cualificación de servidores públicos y contratistas del Distrito de Cartagena de Indias </t>
  </si>
  <si>
    <t>20 procesos de formación a ciudadanos desarrollados</t>
  </si>
  <si>
    <t>Formación a la ciudadanía y promoción de la participación comunitaria en la ciudad de  Cartagena de Indias</t>
  </si>
  <si>
    <t>Fomentar en la ciudadanía Cartagenera la participación en los procesos de formación bajo un enfoque intersectorial, territorial, participativo y de sustentabilidad, para la potenciación de habilidades y herramientas estratégicas, que le permitan la intervención comunitaria y control social.</t>
  </si>
  <si>
    <t>Aumentar la oferta de procesos de formación en diversas líneas temáticas a la población cartagenera que contribuyan a la generación de confianza en la institucionalidad</t>
  </si>
  <si>
    <t>Servicio de promoción a la participación ciudadana (Producto principal del proyecto)</t>
  </si>
  <si>
    <t>Realizar procesos de formación dirigidos a la ciudadanía en las líneas de cultura ciudadana, gestión del conocimiento, motivación y gestión de liderazgo, innovación pública y participación ciudadana y comunitaria.</t>
  </si>
  <si>
    <t>CONSTRUCCIÓN DE PAZ</t>
  </si>
  <si>
    <t>*Un (1) documento con el plan de formación a desarrollar.
*Una (1) guía metodológica.
*Dos (2) informes de avance de los procesos de formación desarrollados (totalizar # de procesos, # de organizaciones (si aplica) y # de personas formadas), con sus soportes (actas, listados de asistencia, registros fotográficos, entre otros).
*Base de datos con el registro de los ciudadanos formados.</t>
  </si>
  <si>
    <t>Constatar la acreditación profesional de los contratistas asignados a los procesos de formación.</t>
  </si>
  <si>
    <t>Aunar esfuerzos para la implementación del proyecto Formación a la ciudadanía y promoción de la participación comunitaria en la ciudad de  Cartagena de Indias</t>
  </si>
  <si>
    <t>2.3.4502.1000.2024130010036</t>
  </si>
  <si>
    <t>Desarrollar procesos de formación en liderazgo para niños, niñas jóvenes y adolescentes del Distrito de Cartagena.</t>
  </si>
  <si>
    <t>*Un (1) documento con el plan de formación a desarrollar en liderazgo.
*Una (1) guía metodológica.
*Un (1) informe consolidado de los procesos de formación desarrollados (totalizar # de procesos y # de personas formadas),  con sus soportes (actas, listados de asistencia, registros fotográficos, entre otros).
*Base de datos con el registro de la población infantil y juvenil formada en liderazgo.</t>
  </si>
  <si>
    <t>Fortalecer la red de oganizaciones de base del Distrito de Cartagena creada en 2024.</t>
  </si>
  <si>
    <t>*Un (1) documento con el plan de fortalecimiento de la red de organizaciones de base.
*Un (1) informe consolidado del proceso de fortalecimiento de la Red con sus soportes (actas, listados de asistencia, registros fotográficos, entre otros.
*Base de datos con el registro de los miembros de la Red participantes en el proceso de fortalecimiento.</t>
  </si>
  <si>
    <t>Prestación de servicios profesionales y de apoyo a la gestión para el fortalecimiento del proyecto Formación a la ciudadanía y promoción de la participación comunitaria en la ciudad de  Cartagena de Indias</t>
  </si>
  <si>
    <t>Desarrollar estrategias de formación a la ciudadanía sobre las funciones, resultados y rutas de atención al ciudadano de las distintas entidades del Distrito de Cartagena.</t>
  </si>
  <si>
    <t>*Un (1) documento que contenga la estrategia formación a desarrollar en procesos institucionales para la ciudadanía.
*Acta, listado de asistencia y registros fotográficos por estrategia formativa desarrollada.
*Base de datos con el registro de los ciudadanos participantes en las estrategias de formación.</t>
  </si>
  <si>
    <t xml:space="preserve">Implementar estrategia de formación y comunicacional para la socialización del Plan de Desarrollo Distrital “Cartagena Ciudad de Derechos” 2024-2027 y sus avances. </t>
  </si>
  <si>
    <t>*Un (1) documento con la estrategia de socialización del PDD 2024-2027 y sus avances.
Un (1) informe de las socializaciones realizadas del PDD 2024-2027 con los respectivos soportes (listados de asistencia, registros fotográficos, piezas gráficas, entre otros).
*Base de datos con el registro de los ciudadanos participantes en los procesos de socialización.</t>
  </si>
  <si>
    <t>Hacer seguimiento a las estrategias de plan de comunicaciones establecido para el desarrollo de las jornadas de formaciones y capacitaciones.</t>
  </si>
  <si>
    <t>Avance Proyecto Formación a la ciudadanía y promoción de la participación comunitaria en la ciudad de  Cartagena de Indias</t>
  </si>
  <si>
    <t>6 procesos de formación a ciudadanos pertenecientes a grupos étnicos realizados</t>
  </si>
  <si>
    <t>Formación a la ciudadanía y promoción de la participación comunitaria con enfoque inclusivo, diferencial y territorial, incluyendo grupos étnicos en  Cartagena de Indias</t>
  </si>
  <si>
    <t>Promover la participación de los grupos étnicos y población con enfoque inclusivo, diferencial y territorial en los procesos de formación y espacios de toma de decisiones en el distrito de Cartagena de indias.</t>
  </si>
  <si>
    <t xml:space="preserve"> Ampliar la oferta institucional en procesos de formación orientado a los grupos étnicos en el distrito de Cartagena de indias.</t>
  </si>
  <si>
    <t xml:space="preserve"> Servicio de integración de la oferta pública</t>
  </si>
  <si>
    <t>Desarrollar procesos de formación dirigidos a fomentar la participación de los grupos étnicos en diferentes espacios de ciudad.</t>
  </si>
  <si>
    <t>GRUPOS ÉTNICOS</t>
  </si>
  <si>
    <t>*Un (1) documento con el plan de formación para grupos étnicos.
*Una (1) guía metodológica.
*Dos (2) informes de avance de los procesos de formación desarrollados (totalizar # de procesos, # de grupos étnicos y # de personas formadas), con sus soportes (actas, listados de asistencia, registros fotográficos, entre otros).
*Base de datos con el registro de los grupos étnicos formados.</t>
  </si>
  <si>
    <t xml:space="preserve">Falta de organización y planificación adecuada, ocasionando retrasos en la realización de las jornadas de formación, incumpliendo los plazos establecidos en los cronogramas </t>
  </si>
  <si>
    <t>Verificar el cumplimiento de la programación establecida de los procesos de formación</t>
  </si>
  <si>
    <t>Aunar esfuerzos para la implementación del proyecto Formación a la ciudadanía y promoción de la participación comunitaria con enfoque inclusivo, diferencial y territorial, incluyendo grupos étnicos en Cartagena de Indias</t>
  </si>
  <si>
    <t>2.3.4502.1000.2024130010037</t>
  </si>
  <si>
    <t>Realizar jornadas para llevar a los grupos étnicos la oferta del distrito y de otras entidades de la ciudad para este grupo poblacional que se identifiquen, mediante procesos de articulación interinstitucional.</t>
  </si>
  <si>
    <t>*Un (1) documento de planeación de las jornadas a realizar.
*Acta, listado de asistencia y registros fotográficos de las jornadas realizadas.
*Base de datos de los grupos étnicos participantes en las jornadas.</t>
  </si>
  <si>
    <t>12 procesos de formación a ciudadanos con enfoque inclusivo, diferencial y territorial desarrollados</t>
  </si>
  <si>
    <t>Fortalecer la intervención del Distrito en los procesos de formación con enfoque inclusivo, diferencial y territorial en la ciudad de Cartagena de indias.</t>
  </si>
  <si>
    <t xml:space="preserve"> Servicio de promoción de la garantía de derechos</t>
  </si>
  <si>
    <t>Implementar procesos de formación tendientes a fortalecer el conocimiento de los derechos y deberes de la población con enfoque inclusivo, diferencial y territorial.</t>
  </si>
  <si>
    <t>*Un (1) documento con el plan de formación en derechos y deberes de la población con enfoque inclusivo, diferencial y territorial.
*Una (1) guía metodológica.
*Un (1) informe consolidado de los procesos de formación desarrollados (totalizar # de procesos, # de grupos poblacionales y # de personas formadas), con sus soportes (actas, listados de asistencia, registros fotográficos entre otros).
*Base de datos con el registro de los grupos poblacionales formados.</t>
  </si>
  <si>
    <t>Diseñar y ejecutar procesos de formación en temas de interés general para grupos poblacionales con enfoque inclusivo, diferencial y territorial.</t>
  </si>
  <si>
    <t>*Un (1) documento con el plan de formación en temas de interés general para la población con enfoque inclusivo, diferencial y territorial.
*Una (1) guía metodológica.
*Dos (2) informes de avance de los procesos de formación desarrollados (totalizar # de procesos, # de grupos poblacionales y # de personas formadas), con sus soportes (actas, listados de asistencia, registros fotográficos entre otros).
*Base de datos con el registro de los grupos poblacionales formados.</t>
  </si>
  <si>
    <t>Falta de personal profesional competente para llevar a cabo los procesos de formación debido a la falta de selección de los perfiles de los formadores</t>
  </si>
  <si>
    <t>Cotejar la acreditación profesional de los contratistas asignados a los procesos de formación</t>
  </si>
  <si>
    <t>Prestación de servicios profesionales y de apoyo a la gestión para el fortalecimiento del proyecto Formación a la ciudadanía y promoción de la participación comunitaria con enfoque inclusivo, diferencial y territorial, incluyendo grupos étnicos en  Cartagena de Indias</t>
  </si>
  <si>
    <t>Contratación Directa</t>
  </si>
  <si>
    <t>5 mesas de planeación y participación realizadas con personas de los distintos grupos de población con enfoque inclusivo, diferencial y territorial</t>
  </si>
  <si>
    <t>Incentivar la apropiación en la toma de decisiones de los grupos étnicos y la población con enfoque inclusivo, diferencial y territorial en el distrito de Cartagena de indias</t>
  </si>
  <si>
    <t>Desarrollar mesas de planeación y participación para grupos étnicos y la población con enfoque inclusivo, diferencial y territorial.</t>
  </si>
  <si>
    <t>*Un (1) documento con el plan de trabajo para el desarrollo de las mesas de planeación y/o participación con grupos étnicos y población diferencial.
*Acta, listado de asistencia y registros fotográficos por mesa desarrollada.
*Un (1) informe consolidado de las mesas desarrolladas (totalizar # de mesas, # de grupos poblacionales y # de personas participantes).
*Base de datos con el registro de los grupos poblacionales participantes.</t>
  </si>
  <si>
    <t>Llevar a cabo mesas y/o foros en derechos civiles, procesos democráticos y participación en la toma de decisiones para distintos grupos poblacionales con enfoque inclusivo, étnico y diferencial.</t>
  </si>
  <si>
    <t>*Un (1) documento con el plan de trabajo para el desarrollo de las mesas y/o foros para grupos poblacionales.
*Acta, listado de asistencia y registros fotográficos por mesa y/o foro desarrollado.
*Un (1) informe consolidado de las mesas y/o foros desarrollados (totalizar # de mesas y/o foros, # de grupos poblacionales y # de personas participantes).
*Base de datos con el registro de los grupos grupos poblacionales participantes.</t>
  </si>
  <si>
    <t>Programa Ciudadanía Diversa, Participativa y Propulsora de Desarrollo</t>
  </si>
  <si>
    <t>1 estrategia pedagógica implementada para promover el orgullo y el sentido de pertenencia por la ciudad</t>
  </si>
  <si>
    <t>Desarrollo de estrategias pedagógicas para promover el orgullo y el sentido de pertenencia por la ciudad en  Cartagena de Indias</t>
  </si>
  <si>
    <t>Fomentar el sentido de pertenencia e identidad territorial de la población cartagenera con la historia, su cultura, los espacios comunes y patrimonios materiales e inmateriales de su ciudad.</t>
  </si>
  <si>
    <t>Potenciar el conocimiento de la población cartagenera sobre la historia y patrimonio inmaterial y material de la ciudad.</t>
  </si>
  <si>
    <t>Visitas guiadas a los niños, jóvenes y adolescentes de la ciudad de Cartagena a los bienes de interés cultural.</t>
  </si>
  <si>
    <t>*Listados de asistencia y registros fotográficos de las visitas guiadas realizadas.
*Un (1) informe consolidado con el reporte de realización de las visitas guiadas (totalizar # de visitas y  # de participantes).
*Base de datos de los participantes en las visitas.</t>
  </si>
  <si>
    <t xml:space="preserve">Posibilidad de pérdida reputacional y económica por la no realización de las jornadas de formación y capacitación en los tiempos establecidos </t>
  </si>
  <si>
    <t>Verificar el cumplimiento de la programación establecida de los procesos de formación.</t>
  </si>
  <si>
    <t>Aunar esfuerzos para la implementación del proyecto Desarrollo de estrategias pedagógicas para promover el orgullo y el sentido de pertenencia por la ciudad en  Cartagena de Indias</t>
  </si>
  <si>
    <t>2.3.4502.1603.2024130010038</t>
  </si>
  <si>
    <t>Implementar un proceso de formación lúdico pedagógico para el fomento del sentido de pertenencia e identidad cultural dirigido a instituciones educativas y/o ciudadanía en general.</t>
  </si>
  <si>
    <t>*Un (1) documento con la descripción del proceso de formación a desarrollar.
*Un (1) informe de la implementación del proceso de formación con sus soportes (actas, listados de asistencia, registros fotográficos, entre otros).
*Base de datos con el registro de participantes en el proceso de formación.</t>
  </si>
  <si>
    <t>Estrategia integral de comunicación, marketing y material POP, de manera anual, que fomente la participación, orgullo, sentido de pertenencia e identidad territorial de los ciudadanos cartageneros.</t>
  </si>
  <si>
    <t>*Un (1) documento que contenga el diseño de la estrategia de comunicaciones a implementar.
*Tres (3) informes de avance de la implementación de la estrategia de comunicaciones con sus soportes.</t>
  </si>
  <si>
    <t>Prestación de servicios para realizar una estrategia de comunicacion integral con la finalidad de fomentar el sentido de pertenencia e identidad territorial de la población cartagenera con la historia, su cultura, los espacios comunes y patrimonios materiales e inmateriales de su ciudad</t>
  </si>
  <si>
    <t>Mínima Cuantía</t>
  </si>
  <si>
    <t>Desarrollar una estrategia de sensibilización en el marco de las celebraciones emblemáticas de Cartagena para el rescate de tradiciones y fomento del orgullo y sentido de pertenencia por la ciudad.</t>
  </si>
  <si>
    <t>*Tres (3) informes de avance de la estrategia de sensibilización desarrollada con sus soportes (listados de asistencia si aplica, registros fotográficos, registros de participantes o personas alcanzadas, etc.)</t>
  </si>
  <si>
    <t xml:space="preserve">Posibilidad de pérdida reputacional y económica por la no disposición de profesionales idóneos para realizar los procesos de formación </t>
  </si>
  <si>
    <t>Constatar la acreditación profesional de los contratistas asignados a los procesos de formación</t>
  </si>
  <si>
    <t>Prestación de servicios profesionales y de apoyo a la gestión para el fortalecimiento del proyecto Desarrollo de estrategias pedagógicas para promover el orgullo y el sentido de pertenencia por la ciudad en Cartagena de Indias</t>
  </si>
  <si>
    <t>Desarrollar sesiones de la mesa de la Cartageneidad, para fomentar a nivel interinstitucional el orgullo y sentido de pertenencia por la ciudad.</t>
  </si>
  <si>
    <t>*Un (1) documento con el plan de trabajo a desarrollar con la mesa de la cartageneidad.
*Tres (3) actas de las sesiones de la mesa de la cartageneidad desarrolladas (con listados de asistencia y registros fotográficos).
*Base de datos con el registro de participantes en la mesa de la cartageneidad.</t>
  </si>
  <si>
    <t>Avance Proyecto Desarrollo de estrategias pedagógicas para promover el orgullo y el sentido de pertenencia por la ciudad en  Cartagena de Indias</t>
  </si>
  <si>
    <t>43 iniciativas de cultura ciudadana implementadas</t>
  </si>
  <si>
    <t>Implementación del Plan decenal de cultura ciudadana y cartageneidad desde un enfoque de derecho a la ciudad y transparencia en  Cartagena de Indias</t>
  </si>
  <si>
    <t>Desarrollar estrategias que contribuyan al aumento de la cultura ciudadana en los habitantes de la ciudad de Cartagena de Indias y fomenten transformaciones comportamentales desde un marco de valores democráticos y cívicos.</t>
  </si>
  <si>
    <t>Promover la participación de las y los cartageneros en la apropiación y cuidado de lo público y en el fomento de cambios de comportamiento.</t>
  </si>
  <si>
    <t>Servicio de apoyo financiero para proyectos de convivencia y seguridad ciudadana (Producto principal del proyecto)</t>
  </si>
  <si>
    <t>Implementar iniciativas que aporten a la cultura ciudadana orientadas a promover la integración y cambios de comportamientos a nivel individual y colectivo en las comunidades del distrito de Cartagena.</t>
  </si>
  <si>
    <t>*Cuarenta y tres (43) documentos que contengan el plan detallado de implementación de cada iniciativa.
*Un (1) informe detallado de implementación de 43 iniciativas de cultura ciudadana con sus soportes técnicos y financieros.
*Base de datos de las organizaciones beneficiarias de las iniciativas.</t>
  </si>
  <si>
    <t>Poco interés de la ciudadanía
por participar en los procesos</t>
  </si>
  <si>
    <t xml:space="preserve">Socialización continua del proyecto con la ciudadanía. </t>
  </si>
  <si>
    <t>Aunar esfuerzos para la implementación del proyecto Plan decenal de cultura ciudadana y cartageneidad desde un enfoque de derecho a la ciudad y transparencia en Cartagena de Indias</t>
  </si>
  <si>
    <t>Régimen especial</t>
  </si>
  <si>
    <t>2.3.4501.1000.2024130010039</t>
  </si>
  <si>
    <t>Desarrollar laboratorios de cultura ciudadana para trabajar de manera interactiva, asuntos comportamentales relacionados con los tres ejes del plan decenal de cultura ciudadana.</t>
  </si>
  <si>
    <t>*Un (1) documento que contenga el diseño de los laboratorios a desarrollar en los ejes que se definan (Derecho a la ciudad, Transparencia y/o Autocuidado).
*Un (1) informe de implementación de los laboratorios con sus soportes (listados de asistencia si aplica, registros fotográficos, registros de participantes o personas alcanzadas, etc.) (9 laboratorios).</t>
  </si>
  <si>
    <t>Diseñar y desplegar una estrategia comunicacional que permita la visibilización de las acciones de cultura ciudadana.</t>
  </si>
  <si>
    <t>Implementar una estrategia de creación de redes de acción entre las instituciones educativas y las comunidades de su área de influencia para favorecer la integración social y comunitaria en pro de la cultura ciudadana.</t>
  </si>
  <si>
    <t xml:space="preserve">*Un (1) documento que contenga el diseño de la estrategia "Mi barrio es mi escuela" a desarrollar.
*Dos (2) informes de avance de la implementación de la estrategia con sus soportes (listados de asistencia, registros fotográficos).
*Base de datos de los participantes en la estrategia.
</t>
  </si>
  <si>
    <t>Prestación de servicios para desarrollar un estudio de percepción en cultura ciudadana</t>
  </si>
  <si>
    <t>Desarrollar una estrategia de sensibilización para promoción de la cultura ciudadana basada en el respeto, sana convivencia, civismo, buen comportamiento y cuidado de los bienes de interés público.</t>
  </si>
  <si>
    <t>Prestación de servicios para realizar una estrategia de comunicacion integral con la finalidad de contribuir al aumento de la cultura ciudadana en los habitantes de la ciudad de Cartagena de Indias y fomenten transformaciones comportamentales desde un marco de valores democráticos y cívicos.</t>
  </si>
  <si>
    <t>Desarrollar un estudio de percepción de cultura ciudadana (ICC).</t>
  </si>
  <si>
    <t>*Un (1) documento que contenga el diseño metodológico del estudio de percepción de cultura ciudadana .
*Un (1) documento final de resultados del desarrollo del estudio con sus soportes.</t>
  </si>
  <si>
    <t xml:space="preserve">Bajo interés de la institucionalidad en vincularse a la actividad del proyecto. </t>
  </si>
  <si>
    <t xml:space="preserve">Realizar reuniones previas de socialización y articulación con las dependencias relacionadas para motivar su interés en la participación del proyecto.  </t>
  </si>
  <si>
    <t>2 estrategias pedagógicas implementadas para fortalecer la cultura vial y el adecuado uso del Sistema Integrado de Transporte Masivo</t>
  </si>
  <si>
    <t>Fomentar el conocimiento de las normas de tránsito y del manual de usuario del Sistema Integrado de Transporte Masivo a los diferentes actores viales y usuarios del Sistema, contribuyendo al fortalecimiento de valores como el respeto y la tolerancia.</t>
  </si>
  <si>
    <t>Servicio de educación informal</t>
  </si>
  <si>
    <t>Llevar a cabo una estrategia de formación y promoción de cultura ciudadana para la convivencia y uso apropiado del Sistema de Transporte Masivo del Distrito de Cartagena.</t>
  </si>
  <si>
    <t>*Un (1) documento que contenga el diseño de la estrategia de promoción de cultura ciudadana en Transcaribe a desarrollar.
*Dos (2) informes de avance de la implementación de la estrategia con sus soportes (listados de asistencia si aplica, registros fotográficos, registros de participantes o personas alcanzadas, etc.)</t>
  </si>
  <si>
    <t>Prestación de servicios profesionales y de apoyo a la gestión para el fortalecimiento del proyecto Plan decenal de cultura ciudadana y cartageneidad desde un enfoque de derecho a la ciudad y transparencia en  Cartagena de Indias</t>
  </si>
  <si>
    <t>Desarrollar campañas informativas y estrategias pedagógicas de impacto visual para la educación vial que orienten el comportamiento ciudadano al cumplimiento de las normas de tránsito.</t>
  </si>
  <si>
    <t>*Un (1) documento que contenga el diseño de la estrategia pedagógica para el fortalecimiento de la cultura vial a desarrollar.
*Dos (2) informes de avance de la implementación de la estrategia con sus soportes (listados de asistencia si aplica, registros fotográficos, registros de participantes o personas alcanzadas, etc.)</t>
  </si>
  <si>
    <t>Implementar una estrategia de voluntariado para articular esfuerzos colectivos en beneficio de las comunidades cartageneras y el fortalecimiento del tejido social.</t>
  </si>
  <si>
    <t>*Un (1) documento que contenga los términos de referencia para el proceso de selección de los nuevos voluntarios (40).
*Un (1) informe del proceso de selección de voluntarios realizado (40 voluntarios).
*Base de datos del total de voluntarios vinculados (160 del 2024 y 40 del 2025. Total: 200)
*Un (1) plan de trabajo con las acciones a realizar por los voluntarios.
*Un (1) informe consolidado de la implementación del plan de trabajo con los voluntarios (200), con sus soportes.</t>
  </si>
  <si>
    <t>Negativa de los ciudadanos a participar en las encuestas.</t>
  </si>
  <si>
    <t>Socialización continua del proyecto con la ciudadanía.</t>
  </si>
  <si>
    <t>1 estrategia de formación en cultura tributaria creada e implementada</t>
  </si>
  <si>
    <t>Desarrollar estrategias pedagógicas para promover una cultura tributaria cimentada en el conocimiento de la importancia del pago oportuno de los impuestos para el desarrollo de los proyectos de inversión pública.</t>
  </si>
  <si>
    <t>Documentos de lineamientos técnicos</t>
  </si>
  <si>
    <t>Llevar a cabo campañas pedagógicas, visuales y comunicacionales para fortalecer la cultura tributaria.</t>
  </si>
  <si>
    <t>*Un (1) documento que contenga las estrategias en cultura tributaria a implementar.
*Un (1) informe de implementación de las estrategias en cultura tributaria con sus soportes (listados de asistencia si aplica, registros fotográficos, registros de participantes o personas alcanzadas, etc.).</t>
  </si>
  <si>
    <t>Avance Proyecto Implementación del Plan decenal de cultura ciudadana y cartageneidad desde un enfoque de derecho a la ciudad y transparencia en  Cartagena de Indias</t>
  </si>
  <si>
    <t>Dos (2) estrategias de promoción de prácticas para el cuidado y el desarrollo integral del ser humano implementadas</t>
  </si>
  <si>
    <t>Implementación de plan decenal de cultura ciudadana y cartageneidad desde un enfoque de autocuidado en  Cartagena de Indias</t>
  </si>
  <si>
    <t>Promover conductas que fortalezcan el autocuidado, la salud física, mental y la integración social en las comunidades del Distrito de Cartagena</t>
  </si>
  <si>
    <t>Realizar acciones de formación y promoción de hábitos y estilos de vida saludables desde las dimensiones física, psicológica y social en las comunidades del Distrito de Cartagena.</t>
  </si>
  <si>
    <t>Desarrollar estrategias de formación y promoción de prácticas para el cuidado y desarrollo integral del ser humano.</t>
  </si>
  <si>
    <t>*Un (1) documento que contenga el diseño de la estrategia de promoción de prácticas para el cuidado integral del ser humano a desarrollar.
*Dos (2) informes de avance de la implementación de la estrategia con sus soportes (listados de asistencia si aplica, registros fotográficos, registros de participantes o personas alcanzadas, etc.).</t>
  </si>
  <si>
    <t>Socialización continua del proyecto con la ciudadanía</t>
  </si>
  <si>
    <t>Aunar esfuerzos para la implementación del proyecto Plan decenal de cultura ciudadana y cartageneidad desde un enfoque de autocuidado en Cartagena de Indias</t>
  </si>
  <si>
    <t>2.3.4502.1000.2024130010033</t>
  </si>
  <si>
    <t>Implementar una estrategia pedagógica y comunicacional para la promoción de las rutas de atención en salud física y mental para la población cartagenera.</t>
  </si>
  <si>
    <t>*Un (1) documento que contenga el diseño de las campañas pedagógicas y comunicacionales a realizar.
*Dos (2) informes de avance de la realización de las campañas con sus soportes (listados de asistencia si aplica, registros fotográficos, registros de participantes o personas alcanzadas, etc.).</t>
  </si>
  <si>
    <t>Dificultad para llevar a cabo las
estrategias de promoción de
prácticas de autocuidado debido
a la ocurrencia de fenómenos
naturales.</t>
  </si>
  <si>
    <t xml:space="preserve">Diseñar estrategias pedagógicas digitales. </t>
  </si>
  <si>
    <t>Dos (2) estrategias para fomentar el respeto y la prevención del maltrato contra la mujer implementadas</t>
  </si>
  <si>
    <t>Incentivar la cultura del respeto y prevención de la violencia basada en género.</t>
  </si>
  <si>
    <t xml:space="preserve">Servicio de promoción de la garantía de derechos </t>
  </si>
  <si>
    <t>Ejecutar estrategias de sensibilización para fomentar el respeto y la prevención del maltrato contra la mujer.</t>
  </si>
  <si>
    <t>EQUIDAD DE LA MUJER</t>
  </si>
  <si>
    <t>*Un (1) documento que contenga el diseño de las estrategias para fomentar el respeto y prevención del maltrato contra la mujer.
*Dos (2) informes de avance de la implementación de las estrategias con sus soportes (listados de asistencia si aplica, registros fotográficos, registros de participantes o personas alcanzadas, etc.).</t>
  </si>
  <si>
    <t>Prestación de servicios profesionales y de apoyo a la gestión para el fortalecimiento del proyecto Plan decenal de cultura ciudadana y cartageneidad desde un enfoque de autocuidado en Cartagena de Indias</t>
  </si>
  <si>
    <t>Avance Proyecto Implementación de plan decenal de cultura ciudadana y cartageneidad desde un enfoque de autocuidado en  Cartagena de Indias</t>
  </si>
  <si>
    <t>Programa Cartagena Brilla con Cultura Ciudadana</t>
  </si>
  <si>
    <t>1 proceso de formación en gobernanza e innovación pública desarrollado</t>
  </si>
  <si>
    <t>Fortalecimiento de las competencias en gobernanza territorial:  una perspectiva de súper ciudad en  Cartagena de Indias</t>
  </si>
  <si>
    <t>Propiciar la articulación entre los diferentes actores que hacen parte del desarrollo y la dinámica socioeconómica en la ciudad de Cartagena, para fortalecer e incidir en los escenarios de toma de decisiones políticas del territorio</t>
  </si>
  <si>
    <t>Fortalecer las competencias en materia de gobernanza territorial en los diversos actores que hacen parte del desarrollo y la dinámica socioeconómica de la ciudad de Cartagena.</t>
  </si>
  <si>
    <t>Servicio de información actualizado</t>
  </si>
  <si>
    <t>Realizar cursos o talleres en Gobernanza Territorial, Participación Ciudadana e Innovación Pública dirigidos a ciudadanía en general, representantes de empresa privada y representantes de la academia.</t>
  </si>
  <si>
    <t>*Un (1) documento con el plan de formación (diseño de talleres o cursos) en gobernanza a innovación pública.
*Una (1) guía metodológica.
*Un (1) informe consolidado de los talleres o cursos desarrollados (totalizar # de cursos y # de personas formadas) con sus soportes (listados de asistencia, registros fotográficos, entre otros).
*Base de datos con el registro de las personas formadas.</t>
  </si>
  <si>
    <t>Aunar esfuerzos para la implementación del proyecto Fortalecimiento de las competencias en gobernanza territorial:  una perspectiva de súper ciudad en  Cartagena de Indias</t>
  </si>
  <si>
    <t>2.3.4501.1000.2024130010034</t>
  </si>
  <si>
    <t>Desarrollar Diplomados en Gobernanza Territorial e Innovación Pública dirigidos a servidores públicos.</t>
  </si>
  <si>
    <t>*Un (1) documento con el plan de formación (diseño del diplomado) en gobernanza para servidores públicos.
*Una (1) guía metodológica.
*Un (1) informe del desarrollo del diplomado con sus soportes (listados de asistencia, registros fotográficos, entre otros).
*Base de datos con el registro de los servidores públicos formados.</t>
  </si>
  <si>
    <t>3 mesas de gobernanza realizadas para el seguimiento a indicadores de ciudad</t>
  </si>
  <si>
    <t>Promover la participación activa de los actores del desarrollo territorial que permita la construcción de confianza en los procesos de toma de decisiones en la ciudad de Cartagena.</t>
  </si>
  <si>
    <t xml:space="preserve">Servicio de educación informal (Producto principal del proyecto) </t>
  </si>
  <si>
    <t>Realizar evento académico de alto impacto donde se debatan temas que aporten a la construcción de ciudad.</t>
  </si>
  <si>
    <t>*Un (1) informe con soportes de las realización del evento académico (listados de asistencia, registros fotográficos, entre otros).
*Base de datos con el registro de participantes en el evento académico.</t>
  </si>
  <si>
    <t>Relizar mesas de participación y evaluación de la Agenda Prospectiva para el seguimiento a indicadores de ciudad (mesas de gobernanza).</t>
  </si>
  <si>
    <t>*Un (1) documento con el plan de trabajo de las mesas de gobernanza.
*Tres (3) informes de realización de las mesas de gobernanza y sus resultados (un informe por mesa), con sus soportes (listados de asistencia, registros fotográficos, entre otros) (totalizar # de participantes por tipo de actor del desarrollo territorial).
*Base de datos de los actores del desarrollo participantes en las mesas.</t>
  </si>
  <si>
    <t>Renuencia por parte de los actores del desarrollo para forjar alianzas entre ellos</t>
  </si>
  <si>
    <t>Incentivar a los actores y mostrar las variables positivas que llevan a un encuentro social entre actores y motivar al desarrollo de la ciudad</t>
  </si>
  <si>
    <t>Prestación de servicios profesionales y de apoyo a la gestión para el fortalecimiento del proyecto Fortalecimiento de las competencias en gobernanza territorial:  una perspectiva de súper ciudad en  Cartagena de Indias</t>
  </si>
  <si>
    <t>Realizar estrategia integral de comunicación.</t>
  </si>
  <si>
    <t>*Un (1) documento que contenga el diseño de la estrategia de comunicación a desarrollar.
*Dos (2) informes de avance del desarrollo de la estrategia de comunicación con sus soportes.</t>
  </si>
  <si>
    <t>REPORTE EJECUCION PRESUPUESTAL (COMPROMISOS)</t>
  </si>
  <si>
    <t xml:space="preserve">% EJECUCION COMPROMISOS </t>
  </si>
  <si>
    <t>REPORTE EJECUCION PRESUPUESTAL (OBLIGACIONES)</t>
  </si>
  <si>
    <t xml:space="preserve">% EJECUCION OBLIGACIONES </t>
  </si>
  <si>
    <t>AVANCE PROYECTOS DE LA ESCUELA DE GOBIERNO Y LIDERAZGO CORTE JUNIO 2025</t>
  </si>
  <si>
    <t>EJECUCIÓN PRESUPUESTAL E.G.L JUNIO 30 2025</t>
  </si>
  <si>
    <t>CONTROL DE CAMBIOS</t>
  </si>
  <si>
    <t>FECHA</t>
  </si>
  <si>
    <t>DESCRIPCIÓN DEL CAMBIO</t>
  </si>
  <si>
    <t>VERSIÓN</t>
  </si>
  <si>
    <t>Elaboración del  documento</t>
  </si>
  <si>
    <t>1.0</t>
  </si>
  <si>
    <t>VALIDACIÓN DEL DOCUMENTO</t>
  </si>
  <si>
    <t>CARGO</t>
  </si>
  <si>
    <t>NOMBRE</t>
  </si>
  <si>
    <t>FIRMA</t>
  </si>
  <si>
    <t>ELABORÓ</t>
  </si>
  <si>
    <t>Profesional Especializado codigo 222 grado 41</t>
  </si>
  <si>
    <t>María Bernarda Pérez Carmona</t>
  </si>
  <si>
    <t>Julio 16-2024</t>
  </si>
  <si>
    <t>REVISÓ</t>
  </si>
  <si>
    <t>Secretario de Planeación Distrital</t>
  </si>
  <si>
    <t>Camilo Rey Sabogal</t>
  </si>
  <si>
    <t>APROBÓ</t>
  </si>
  <si>
    <t xml:space="preserve">Modalidad de selección </t>
  </si>
  <si>
    <t>Código</t>
  </si>
  <si>
    <t>Fuente de los recursos</t>
  </si>
  <si>
    <t>Solicitud de información a los Proveedores</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</si>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</sst>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 #,##0.00_-;\-&quot;$&quot;\ * #,##0.00_-;_-&quot;$&quot;\ * &quot;-&quot;??_-;_-@_-"/>
    <numFmt numFmtId="43" formatCode="_-* #,##0.00_-;\-* #,##0.00_-;_-* &quot;-&quot;??_-;_-@_-"/>
    <numFmt numFmtId="164" formatCode="_-* #,##0_-;\-* #,##0_-;_-* &quot;-&quot;??_-;_-@_-"/>
    <numFmt numFmtId="165" formatCode="0.0%"/>
    <numFmt numFmtId="166" formatCode="_-[$$-240A]\ * #,##0.00_-;\-[$$-240A]\ * #,##0.00_-;_-[$$-240A]\ * &quot;-&quot;??_-;_-@_-"/>
    <numFmt numFmtId="167" formatCode="_-&quot;$&quot;\ * #,##0_-;\-&quot;$&quot;\ * #,##0_-;_-&quot;$&quot;\ * &quot;-&quot;??_-;_-@_-"/>
  </numFmts>
  <fonts count="41">
    <font>
      <sz val="11"/>
      <color theme="1"/>
      <name val="Aptos Narrow"/>
      <family val="2"/>
      <scheme val="minor"/>
    </font>
    <font>
      <sz val="11"/>
      <color theme="1"/>
      <name val="Aptos Narrow"/>
      <family val="2"/>
      <scheme val="minor"/>
    </font>
    <font>
      <sz val="10"/>
      <name val="Arial"/>
      <family val="2"/>
    </font>
    <font>
      <b/>
      <sz val="12"/>
      <color theme="1"/>
      <name val="Arial"/>
      <family val="2"/>
    </font>
    <font>
      <b/>
      <sz val="11"/>
      <color theme="1"/>
      <name val="Arial"/>
      <family val="2"/>
    </font>
    <font>
      <sz val="11"/>
      <color theme="1"/>
      <name val="Arial"/>
      <family val="2"/>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sz val="8"/>
      <name val="Aptos Narrow"/>
      <family val="2"/>
      <scheme val="minor"/>
    </font>
    <font>
      <sz val="12"/>
      <color theme="1"/>
      <name val="Arial"/>
      <family val="2"/>
    </font>
    <font>
      <sz val="12"/>
      <color theme="1" tint="4.9989318521683403E-2"/>
      <name val="Arial"/>
      <family val="2"/>
    </font>
    <font>
      <b/>
      <sz val="16"/>
      <color theme="1"/>
      <name val="Arial"/>
      <family val="2"/>
    </font>
    <font>
      <b/>
      <sz val="8"/>
      <name val="Arial"/>
      <family val="2"/>
    </font>
    <font>
      <sz val="8"/>
      <color theme="1"/>
      <name val="Aptos Narrow"/>
      <family val="2"/>
      <scheme val="minor"/>
    </font>
    <font>
      <sz val="8"/>
      <name val="Arial"/>
      <family val="2"/>
    </font>
    <font>
      <sz val="10"/>
      <color theme="1"/>
      <name val="Aptos Narrow"/>
      <family val="2"/>
      <scheme val="minor"/>
    </font>
    <font>
      <sz val="11"/>
      <color indexed="8"/>
      <name val="Arial"/>
      <family val="2"/>
    </font>
    <font>
      <b/>
      <sz val="10"/>
      <color rgb="FF000000"/>
      <name val="Calibri"/>
      <family val="2"/>
    </font>
    <font>
      <b/>
      <sz val="18"/>
      <color theme="1"/>
      <name val="Aptos Narrow"/>
      <scheme val="minor"/>
    </font>
    <font>
      <b/>
      <sz val="8"/>
      <color theme="1"/>
      <name val="Aptos Narrow"/>
      <scheme val="minor"/>
    </font>
    <font>
      <sz val="11"/>
      <color theme="1"/>
      <name val="Aptos Narrow"/>
      <scheme val="minor"/>
    </font>
    <font>
      <b/>
      <sz val="20"/>
      <color theme="1"/>
      <name val="Aptos Narrow"/>
      <scheme val="minor"/>
    </font>
    <font>
      <b/>
      <sz val="16"/>
      <color theme="1"/>
      <name val="Aptos Narrow"/>
      <scheme val="minor"/>
    </font>
    <font>
      <b/>
      <sz val="11"/>
      <color theme="1"/>
      <name val="Aptos Narrow"/>
      <scheme val="minor"/>
    </font>
    <font>
      <b/>
      <sz val="11"/>
      <name val="Aptos Narrow"/>
      <scheme val="minor"/>
    </font>
    <font>
      <b/>
      <sz val="11"/>
      <color theme="1" tint="4.9989318521683403E-2"/>
      <name val="Aptos Narrow"/>
      <scheme val="minor"/>
    </font>
    <font>
      <b/>
      <sz val="11"/>
      <color rgb="FFFF0000"/>
      <name val="Aptos Narrow"/>
      <scheme val="minor"/>
    </font>
    <font>
      <b/>
      <sz val="14"/>
      <color theme="1"/>
      <name val="Aptos Narrow"/>
      <scheme val="minor"/>
    </font>
    <font>
      <sz val="14"/>
      <color theme="1"/>
      <name val="Aptos Narrow"/>
      <scheme val="minor"/>
    </font>
    <font>
      <b/>
      <sz val="18"/>
      <color theme="3" tint="0.249977111117893"/>
      <name val="Aptos Narrow"/>
      <scheme val="minor"/>
    </font>
    <font>
      <b/>
      <sz val="14"/>
      <color rgb="FFFF0000"/>
      <name val="Aptos Narrow"/>
      <scheme val="minor"/>
    </font>
    <font>
      <b/>
      <sz val="16"/>
      <color rgb="FFFF0000"/>
      <name val="Aptos Narrow"/>
      <scheme val="minor"/>
    </font>
    <font>
      <b/>
      <sz val="20"/>
      <color rgb="FFFF0000"/>
      <name val="Aptos Narrow"/>
      <scheme val="minor"/>
    </font>
    <font>
      <b/>
      <sz val="11"/>
      <color theme="4"/>
      <name val="Aptos Narrow"/>
      <scheme val="minor"/>
    </font>
    <font>
      <b/>
      <sz val="11"/>
      <color theme="3" tint="0.249977111117893"/>
      <name val="Aptos Narrow"/>
      <scheme val="minor"/>
    </font>
    <font>
      <b/>
      <sz val="10"/>
      <color theme="1"/>
      <name val="Aptos Narrow"/>
      <scheme val="minor"/>
    </font>
    <font>
      <sz val="11"/>
      <color theme="1" tint="4.9989318521683403E-2"/>
      <name val="Aptos Narrow"/>
      <scheme val="minor"/>
    </font>
    <font>
      <b/>
      <sz val="16"/>
      <name val="Aptos Narrow"/>
      <scheme val="minor"/>
    </font>
  </fonts>
  <fills count="1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theme="4" tint="0.79998168889431442"/>
        <bgColor indexed="65"/>
      </patternFill>
    </fill>
    <fill>
      <patternFill patternType="solid">
        <fgColor indexed="31"/>
      </patternFill>
    </fill>
    <fill>
      <patternFill patternType="solid">
        <fgColor theme="6" tint="0.59999389629810485"/>
        <bgColor indexed="64"/>
      </patternFill>
    </fill>
    <fill>
      <patternFill patternType="solid">
        <fgColor theme="7" tint="0.79998168889431442"/>
        <bgColor indexed="64"/>
      </patternFill>
    </fill>
    <fill>
      <patternFill patternType="solid">
        <fgColor theme="7" tint="0.79998168889431442"/>
        <bgColor rgb="FF000000"/>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3" tint="0.89999084444715716"/>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s>
  <cellStyleXfs count="12">
    <xf numFmtId="0" fontId="0" fillId="0" borderId="0"/>
    <xf numFmtId="0" fontId="2" fillId="0" borderId="0"/>
    <xf numFmtId="44" fontId="1" fillId="0" borderId="0" applyFont="0" applyFill="0" applyBorder="0" applyAlignment="0" applyProtection="0"/>
    <xf numFmtId="43" fontId="1" fillId="0" borderId="0" applyFont="0" applyFill="0" applyBorder="0" applyAlignment="0" applyProtection="0"/>
    <xf numFmtId="0" fontId="9" fillId="6" borderId="0" applyNumberFormat="0" applyBorder="0" applyProtection="0">
      <alignment horizontal="center" vertical="center"/>
    </xf>
    <xf numFmtId="49" fontId="10" fillId="0" borderId="0" applyFill="0" applyBorder="0" applyProtection="0">
      <alignment horizontal="left" vertical="center"/>
    </xf>
    <xf numFmtId="3" fontId="10" fillId="0" borderId="0" applyFill="0" applyBorder="0" applyProtection="0">
      <alignment horizontal="right" vertical="center"/>
    </xf>
    <xf numFmtId="0" fontId="1" fillId="7" borderId="0" applyNumberFormat="0" applyBorder="0" applyAlignment="0" applyProtection="0"/>
    <xf numFmtId="0" fontId="18" fillId="8" borderId="18" applyFill="0">
      <alignment vertical="top" wrapText="1"/>
    </xf>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382">
    <xf numFmtId="0" fontId="0" fillId="0" borderId="0" xfId="0"/>
    <xf numFmtId="0" fontId="4" fillId="2" borderId="1" xfId="0" applyFont="1" applyFill="1" applyBorder="1" applyAlignment="1">
      <alignment horizontal="center" vertical="center" wrapText="1"/>
    </xf>
    <xf numFmtId="0" fontId="5" fillId="2" borderId="0" xfId="0" applyFont="1" applyFill="1"/>
    <xf numFmtId="0" fontId="0" fillId="0" borderId="0" xfId="0" applyAlignment="1">
      <alignment vertical="center"/>
    </xf>
    <xf numFmtId="0" fontId="9" fillId="6" borderId="1" xfId="4" applyBorder="1" applyProtection="1">
      <alignment horizontal="center" vertical="center"/>
    </xf>
    <xf numFmtId="3" fontId="10" fillId="0" borderId="1" xfId="6" applyBorder="1" applyAlignment="1" applyProtection="1">
      <alignment horizontal="center" vertical="center"/>
    </xf>
    <xf numFmtId="49" fontId="10" fillId="0" borderId="1" xfId="5" applyBorder="1" applyProtection="1">
      <alignment horizontal="left" vertical="center"/>
    </xf>
    <xf numFmtId="0" fontId="12" fillId="0" borderId="0" xfId="0" applyFont="1" applyAlignment="1">
      <alignment horizontal="left"/>
    </xf>
    <xf numFmtId="0" fontId="12" fillId="0" borderId="0" xfId="0" applyFont="1" applyAlignment="1">
      <alignment horizontal="left" vertical="center" wrapText="1"/>
    </xf>
    <xf numFmtId="0" fontId="13" fillId="0" borderId="0" xfId="0" applyFont="1" applyAlignment="1">
      <alignment horizontal="left" vertical="center" wrapText="1"/>
    </xf>
    <xf numFmtId="0" fontId="8" fillId="0" borderId="0" xfId="0" applyFont="1" applyAlignment="1">
      <alignment horizontal="left" vertical="center" wrapText="1"/>
    </xf>
    <xf numFmtId="0" fontId="12" fillId="4" borderId="1" xfId="0" applyFont="1" applyFill="1" applyBorder="1" applyAlignment="1">
      <alignment horizontal="left" vertical="center" wrapText="1"/>
    </xf>
    <xf numFmtId="0" fontId="12" fillId="4" borderId="1" xfId="0" applyFont="1" applyFill="1" applyBorder="1" applyAlignment="1">
      <alignment horizontal="left" vertical="center"/>
    </xf>
    <xf numFmtId="0" fontId="13" fillId="4" borderId="1" xfId="0" applyFont="1" applyFill="1" applyBorder="1" applyAlignment="1">
      <alignment horizontal="left" vertical="center" wrapText="1"/>
    </xf>
    <xf numFmtId="0" fontId="8" fillId="4" borderId="1" xfId="0" applyFont="1" applyFill="1" applyBorder="1" applyAlignment="1">
      <alignment horizontal="left" vertical="center" wrapText="1"/>
    </xf>
    <xf numFmtId="0" fontId="12" fillId="0" borderId="0" xfId="0" applyFont="1" applyAlignment="1">
      <alignment horizontal="left"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49" fontId="10" fillId="0" borderId="1" xfId="5" applyBorder="1" applyAlignment="1" applyProtection="1">
      <alignment vertical="center" wrapText="1"/>
    </xf>
    <xf numFmtId="0" fontId="9" fillId="6" borderId="1" xfId="4" applyBorder="1" applyAlignment="1" applyProtection="1">
      <alignment vertical="center"/>
    </xf>
    <xf numFmtId="0" fontId="15" fillId="5" borderId="9" xfId="1" applyFont="1" applyFill="1" applyBorder="1" applyAlignment="1">
      <alignment horizontal="center" vertical="center"/>
    </xf>
    <xf numFmtId="0" fontId="15" fillId="5" borderId="1" xfId="1" applyFont="1" applyFill="1" applyBorder="1" applyAlignment="1">
      <alignment horizontal="center" vertical="center"/>
    </xf>
    <xf numFmtId="0" fontId="15" fillId="5" borderId="10" xfId="1" applyFont="1" applyFill="1" applyBorder="1" applyAlignment="1">
      <alignment horizontal="center" vertical="center"/>
    </xf>
    <xf numFmtId="14" fontId="16" fillId="0" borderId="1" xfId="0" applyNumberFormat="1" applyFont="1" applyBorder="1" applyAlignment="1">
      <alignment horizontal="center" vertical="center"/>
    </xf>
    <xf numFmtId="0" fontId="17" fillId="0" borderId="1" xfId="1" applyFont="1" applyBorder="1" applyAlignment="1">
      <alignment horizontal="center" vertical="center"/>
    </xf>
    <xf numFmtId="14" fontId="17" fillId="0" borderId="1" xfId="1" applyNumberFormat="1" applyFont="1" applyBorder="1" applyAlignment="1">
      <alignment horizontal="center" vertical="center"/>
    </xf>
    <xf numFmtId="0" fontId="17" fillId="0" borderId="1" xfId="1" applyFont="1" applyBorder="1" applyAlignment="1">
      <alignment horizontal="center" wrapText="1"/>
    </xf>
    <xf numFmtId="0" fontId="17" fillId="0" borderId="1" xfId="1" applyFont="1" applyBorder="1"/>
    <xf numFmtId="0" fontId="15" fillId="5" borderId="1" xfId="1" applyFont="1" applyFill="1" applyBorder="1" applyAlignment="1">
      <alignment vertical="center"/>
    </xf>
    <xf numFmtId="0" fontId="5" fillId="2" borderId="0" xfId="0" applyFont="1" applyFill="1" applyAlignment="1">
      <alignment horizontal="center"/>
    </xf>
    <xf numFmtId="0" fontId="5" fillId="0" borderId="0" xfId="0" applyFont="1"/>
    <xf numFmtId="0" fontId="5" fillId="0" borderId="1" xfId="0" applyFont="1" applyBorder="1" applyAlignment="1">
      <alignment vertical="center"/>
    </xf>
    <xf numFmtId="0" fontId="5" fillId="0" borderId="1" xfId="0" applyFont="1" applyBorder="1" applyAlignment="1">
      <alignment vertical="center" wrapText="1"/>
    </xf>
    <xf numFmtId="0" fontId="5" fillId="0" borderId="1" xfId="8" applyFont="1" applyFill="1" applyBorder="1" applyAlignment="1" applyProtection="1">
      <alignment horizontal="justify" vertical="center" wrapText="1"/>
      <protection locked="0"/>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2" borderId="1" xfId="1" applyFont="1" applyFill="1" applyBorder="1" applyAlignment="1">
      <alignment horizontal="left" vertical="center"/>
    </xf>
    <xf numFmtId="0" fontId="5" fillId="0" borderId="1" xfId="8" applyFont="1" applyFill="1" applyBorder="1" applyAlignment="1" applyProtection="1">
      <alignment horizontal="center" vertical="center" wrapText="1"/>
      <protection locked="0"/>
    </xf>
    <xf numFmtId="0" fontId="19" fillId="0" borderId="1" xfId="7" applyFont="1" applyFill="1" applyBorder="1" applyAlignment="1" applyProtection="1">
      <alignment horizontal="center" vertical="center" wrapText="1"/>
      <protection locked="0"/>
    </xf>
    <xf numFmtId="9" fontId="5" fillId="0" borderId="1" xfId="0" applyNumberFormat="1" applyFont="1" applyBorder="1" applyAlignment="1">
      <alignment horizontal="center" vertical="center"/>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20" fillId="11" borderId="1" xfId="0" applyFont="1" applyFill="1" applyBorder="1" applyAlignment="1">
      <alignment horizontal="center" vertical="center" wrapText="1"/>
    </xf>
    <xf numFmtId="165" fontId="5" fillId="0" borderId="1" xfId="0" applyNumberFormat="1" applyFont="1" applyBorder="1" applyAlignment="1">
      <alignment horizontal="center" vertical="center"/>
    </xf>
    <xf numFmtId="9" fontId="5" fillId="0" borderId="1" xfId="11" applyFont="1" applyBorder="1" applyAlignment="1">
      <alignment horizontal="center" vertical="center"/>
    </xf>
    <xf numFmtId="0" fontId="22" fillId="2" borderId="1" xfId="1" applyFont="1" applyFill="1" applyBorder="1" applyAlignment="1">
      <alignment horizontal="left" vertical="center"/>
    </xf>
    <xf numFmtId="0" fontId="23" fillId="2" borderId="0" xfId="0" applyFont="1" applyFill="1"/>
    <xf numFmtId="0" fontId="22" fillId="2" borderId="19" xfId="1" applyFont="1" applyFill="1" applyBorder="1" applyAlignment="1">
      <alignment horizontal="left" vertical="center"/>
    </xf>
    <xf numFmtId="0" fontId="23" fillId="0" borderId="0" xfId="0" applyFont="1"/>
    <xf numFmtId="0" fontId="27" fillId="2" borderId="1"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6" fillId="18" borderId="21" xfId="0" applyFont="1" applyFill="1" applyBorder="1" applyAlignment="1">
      <alignment horizontal="center" vertical="center" wrapText="1"/>
    </xf>
    <xf numFmtId="9" fontId="26" fillId="18" borderId="21" xfId="11" applyFont="1" applyFill="1" applyBorder="1" applyAlignment="1">
      <alignment horizontal="center" vertical="center" wrapText="1"/>
    </xf>
    <xf numFmtId="0" fontId="27" fillId="0" borderId="1" xfId="0" applyFont="1" applyBorder="1" applyAlignment="1">
      <alignment horizontal="center" vertical="center" wrapText="1"/>
    </xf>
    <xf numFmtId="0" fontId="23" fillId="0" borderId="0" xfId="0" applyFont="1" applyAlignment="1">
      <alignment horizontal="center"/>
    </xf>
    <xf numFmtId="0" fontId="23" fillId="2" borderId="19" xfId="0" applyFont="1" applyFill="1" applyBorder="1" applyAlignment="1">
      <alignment vertical="center" wrapText="1"/>
    </xf>
    <xf numFmtId="0" fontId="23" fillId="0" borderId="1" xfId="0" applyFont="1" applyBorder="1" applyAlignment="1">
      <alignment vertical="center" wrapText="1"/>
    </xf>
    <xf numFmtId="49" fontId="23" fillId="0" borderId="1" xfId="0" applyNumberFormat="1" applyFont="1" applyBorder="1" applyAlignment="1">
      <alignment horizontal="center" vertical="center" wrapText="1"/>
    </xf>
    <xf numFmtId="0" fontId="23" fillId="0" borderId="19" xfId="0" applyFont="1" applyBorder="1" applyAlignment="1">
      <alignment horizontal="center" vertical="center" wrapText="1"/>
    </xf>
    <xf numFmtId="1" fontId="23" fillId="0" borderId="1" xfId="0" applyNumberFormat="1" applyFont="1" applyBorder="1" applyAlignment="1">
      <alignment horizontal="center" vertical="center" wrapText="1"/>
    </xf>
    <xf numFmtId="0" fontId="23" fillId="0" borderId="1" xfId="0" applyFont="1" applyBorder="1" applyAlignment="1">
      <alignment horizontal="center" vertical="center" wrapText="1"/>
    </xf>
    <xf numFmtId="9" fontId="23" fillId="0" borderId="19" xfId="0" applyNumberFormat="1" applyFont="1" applyBorder="1" applyAlignment="1">
      <alignment horizontal="center" vertical="center"/>
    </xf>
    <xf numFmtId="0" fontId="23" fillId="0" borderId="1" xfId="0" applyFont="1" applyBorder="1" applyAlignment="1">
      <alignment horizontal="justify" vertical="center" wrapText="1"/>
    </xf>
    <xf numFmtId="0" fontId="23" fillId="0" borderId="1" xfId="0" applyFont="1" applyBorder="1" applyAlignment="1">
      <alignment horizontal="center" vertical="center"/>
    </xf>
    <xf numFmtId="9" fontId="23" fillId="0" borderId="1" xfId="11" applyFont="1" applyBorder="1" applyAlignment="1">
      <alignment horizontal="center" vertical="center"/>
    </xf>
    <xf numFmtId="14" fontId="23" fillId="0" borderId="1" xfId="0" applyNumberFormat="1" applyFont="1" applyBorder="1" applyAlignment="1">
      <alignment horizontal="center" vertical="center"/>
    </xf>
    <xf numFmtId="0" fontId="23" fillId="0" borderId="19" xfId="0" applyFont="1" applyBorder="1" applyAlignment="1">
      <alignment horizontal="justify" vertical="center" wrapText="1"/>
    </xf>
    <xf numFmtId="43" fontId="23" fillId="0" borderId="19" xfId="9" applyFont="1" applyBorder="1" applyAlignment="1">
      <alignment vertical="center"/>
    </xf>
    <xf numFmtId="0" fontId="23" fillId="2" borderId="1" xfId="0" applyFont="1" applyFill="1" applyBorder="1" applyAlignment="1">
      <alignment vertical="center" wrapText="1"/>
    </xf>
    <xf numFmtId="0" fontId="23" fillId="2" borderId="1" xfId="0" applyFont="1" applyFill="1" applyBorder="1" applyAlignment="1">
      <alignment horizontal="center" vertical="center" wrapText="1"/>
    </xf>
    <xf numFmtId="9" fontId="23" fillId="0" borderId="1" xfId="0" applyNumberFormat="1" applyFont="1" applyBorder="1" applyAlignment="1">
      <alignment horizontal="center" vertical="center"/>
    </xf>
    <xf numFmtId="43" fontId="23" fillId="0" borderId="1" xfId="9" applyFont="1" applyBorder="1" applyAlignment="1">
      <alignment vertical="center"/>
    </xf>
    <xf numFmtId="14" fontId="23" fillId="0" borderId="18" xfId="0" applyNumberFormat="1" applyFont="1" applyBorder="1" applyAlignment="1">
      <alignment horizontal="center" vertical="center"/>
    </xf>
    <xf numFmtId="0" fontId="23" fillId="2" borderId="20" xfId="0" applyFont="1" applyFill="1" applyBorder="1" applyAlignment="1">
      <alignment horizontal="center" vertical="center" wrapText="1"/>
    </xf>
    <xf numFmtId="0" fontId="23" fillId="0" borderId="20" xfId="0" applyFont="1" applyBorder="1" applyAlignment="1">
      <alignment horizontal="center" vertical="center" wrapText="1"/>
    </xf>
    <xf numFmtId="49" fontId="23" fillId="0" borderId="20" xfId="0" applyNumberFormat="1"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xf>
    <xf numFmtId="3" fontId="23" fillId="0" borderId="20" xfId="0" applyNumberFormat="1" applyFont="1" applyBorder="1" applyAlignment="1">
      <alignment horizontal="center" vertical="center"/>
    </xf>
    <xf numFmtId="14" fontId="23" fillId="0" borderId="20" xfId="0" applyNumberFormat="1" applyFont="1" applyBorder="1" applyAlignment="1">
      <alignment horizontal="center" vertical="center"/>
    </xf>
    <xf numFmtId="43" fontId="23" fillId="0" borderId="20" xfId="9" applyFont="1" applyBorder="1" applyAlignment="1">
      <alignment horizontal="center" vertical="center"/>
    </xf>
    <xf numFmtId="44" fontId="23" fillId="0" borderId="20" xfId="10" applyFont="1" applyBorder="1" applyAlignment="1">
      <alignment horizontal="center" vertical="center"/>
    </xf>
    <xf numFmtId="9" fontId="23" fillId="0" borderId="20" xfId="11" applyFont="1" applyBorder="1" applyAlignment="1">
      <alignment horizontal="center" vertical="center"/>
    </xf>
    <xf numFmtId="0" fontId="23" fillId="0" borderId="1" xfId="0" applyFont="1" applyBorder="1"/>
    <xf numFmtId="1" fontId="23" fillId="0" borderId="1" xfId="0" applyNumberFormat="1" applyFont="1" applyBorder="1" applyAlignment="1">
      <alignment horizontal="center" vertical="center"/>
    </xf>
    <xf numFmtId="0" fontId="23" fillId="0" borderId="18" xfId="0" applyFont="1" applyBorder="1" applyAlignment="1">
      <alignment horizontal="justify" vertical="center" wrapText="1"/>
    </xf>
    <xf numFmtId="0" fontId="23" fillId="0" borderId="0" xfId="0" applyFont="1" applyAlignment="1">
      <alignment horizontal="center" vertical="center"/>
    </xf>
    <xf numFmtId="0" fontId="23" fillId="2" borderId="19" xfId="0" applyFont="1" applyFill="1" applyBorder="1" applyAlignment="1">
      <alignment horizontal="center" vertical="center" wrapText="1"/>
    </xf>
    <xf numFmtId="165" fontId="23" fillId="0" borderId="1" xfId="11" applyNumberFormat="1" applyFont="1" applyBorder="1" applyAlignment="1">
      <alignment horizontal="center" vertical="center"/>
    </xf>
    <xf numFmtId="49" fontId="23" fillId="2" borderId="19" xfId="0" applyNumberFormat="1" applyFont="1" applyFill="1" applyBorder="1" applyAlignment="1">
      <alignment horizontal="center" vertical="center" wrapText="1"/>
    </xf>
    <xf numFmtId="43" fontId="23" fillId="0" borderId="18" xfId="9" applyFont="1" applyBorder="1" applyAlignment="1">
      <alignment vertical="center"/>
    </xf>
    <xf numFmtId="0" fontId="23" fillId="0" borderId="19" xfId="0" applyFont="1" applyBorder="1" applyAlignment="1">
      <alignment horizontal="center" vertical="center"/>
    </xf>
    <xf numFmtId="9" fontId="23" fillId="0" borderId="19" xfId="11" applyFont="1" applyBorder="1" applyAlignment="1">
      <alignment horizontal="center" vertical="center"/>
    </xf>
    <xf numFmtId="14" fontId="23" fillId="0" borderId="19" xfId="0" applyNumberFormat="1" applyFont="1" applyBorder="1" applyAlignment="1">
      <alignment horizontal="center" vertical="center"/>
    </xf>
    <xf numFmtId="49" fontId="23" fillId="2" borderId="1" xfId="0" applyNumberFormat="1" applyFont="1" applyFill="1" applyBorder="1" applyAlignment="1">
      <alignment horizontal="center" vertical="center" wrapText="1"/>
    </xf>
    <xf numFmtId="43" fontId="23" fillId="0" borderId="1" xfId="9" applyFont="1" applyBorder="1" applyAlignment="1">
      <alignment horizontal="center" vertical="center"/>
    </xf>
    <xf numFmtId="164" fontId="23" fillId="0" borderId="1" xfId="9" applyNumberFormat="1" applyFont="1" applyBorder="1" applyAlignment="1">
      <alignment horizontal="center" vertical="center"/>
    </xf>
    <xf numFmtId="0" fontId="23" fillId="0" borderId="18" xfId="0" applyFont="1" applyBorder="1" applyAlignment="1">
      <alignment horizontal="center" vertical="center"/>
    </xf>
    <xf numFmtId="9" fontId="23" fillId="0" borderId="18" xfId="11" applyFont="1" applyBorder="1" applyAlignment="1">
      <alignment horizontal="center" vertical="center"/>
    </xf>
    <xf numFmtId="164" fontId="23" fillId="0" borderId="20" xfId="9" applyNumberFormat="1" applyFont="1" applyBorder="1" applyAlignment="1">
      <alignment horizontal="center" vertical="center"/>
    </xf>
    <xf numFmtId="9" fontId="23" fillId="0" borderId="0" xfId="11" applyFont="1" applyBorder="1" applyAlignment="1">
      <alignment horizontal="center" vertical="center"/>
    </xf>
    <xf numFmtId="43" fontId="23" fillId="0" borderId="18" xfId="9" applyFont="1" applyBorder="1" applyAlignment="1">
      <alignment horizontal="center" vertical="center"/>
    </xf>
    <xf numFmtId="49" fontId="23" fillId="2" borderId="1" xfId="0" applyNumberFormat="1" applyFont="1" applyFill="1" applyBorder="1" applyAlignment="1">
      <alignment horizontal="center" vertical="center"/>
    </xf>
    <xf numFmtId="9" fontId="23" fillId="2" borderId="1" xfId="11" applyFont="1" applyFill="1" applyBorder="1" applyAlignment="1">
      <alignment horizontal="center" vertical="center" wrapText="1"/>
    </xf>
    <xf numFmtId="0" fontId="23" fillId="0" borderId="0" xfId="0" applyFont="1" applyAlignment="1">
      <alignment horizontal="justify" vertical="center" wrapText="1"/>
    </xf>
    <xf numFmtId="0" fontId="29" fillId="0" borderId="1" xfId="0" applyFont="1" applyBorder="1" applyAlignment="1">
      <alignment horizontal="center" vertical="center" wrapText="1"/>
    </xf>
    <xf numFmtId="0" fontId="23" fillId="0" borderId="0" xfId="0" applyFont="1" applyAlignment="1">
      <alignment vertical="center" wrapText="1"/>
    </xf>
    <xf numFmtId="0" fontId="29" fillId="0" borderId="1" xfId="0" applyFont="1" applyBorder="1" applyAlignment="1">
      <alignment vertical="center"/>
    </xf>
    <xf numFmtId="0" fontId="29" fillId="0" borderId="1" xfId="0" applyFont="1" applyBorder="1" applyAlignment="1">
      <alignment horizontal="center" vertical="center"/>
    </xf>
    <xf numFmtId="0" fontId="29" fillId="0" borderId="0" xfId="0" applyFont="1" applyAlignment="1">
      <alignment vertical="center" wrapText="1"/>
    </xf>
    <xf numFmtId="0" fontId="23" fillId="0" borderId="0" xfId="0" applyFont="1" applyAlignment="1">
      <alignment horizontal="center" vertical="center" wrapText="1"/>
    </xf>
    <xf numFmtId="0" fontId="29" fillId="0" borderId="0" xfId="0" applyFont="1" applyAlignment="1">
      <alignment vertical="center"/>
    </xf>
    <xf numFmtId="49" fontId="23" fillId="2" borderId="1" xfId="0" applyNumberFormat="1" applyFont="1" applyFill="1" applyBorder="1" applyAlignment="1">
      <alignment vertical="center"/>
    </xf>
    <xf numFmtId="0" fontId="23" fillId="0" borderId="0" xfId="0" applyFont="1" applyAlignment="1">
      <alignment wrapText="1"/>
    </xf>
    <xf numFmtId="9" fontId="26" fillId="0" borderId="1" xfId="11" applyFont="1" applyBorder="1" applyAlignment="1">
      <alignment horizontal="center" vertical="center"/>
    </xf>
    <xf numFmtId="9" fontId="25" fillId="0" borderId="1" xfId="11" applyFont="1" applyBorder="1" applyAlignment="1">
      <alignment horizontal="center" vertical="center"/>
    </xf>
    <xf numFmtId="0" fontId="25" fillId="0" borderId="0" xfId="0" applyFont="1" applyAlignment="1">
      <alignment horizontal="center" vertical="center" wrapText="1"/>
    </xf>
    <xf numFmtId="0" fontId="23" fillId="0" borderId="5" xfId="0" applyFont="1" applyBorder="1"/>
    <xf numFmtId="0" fontId="23" fillId="0" borderId="12" xfId="0" applyFont="1" applyBorder="1"/>
    <xf numFmtId="9" fontId="25" fillId="0" borderId="0" xfId="11" applyFont="1" applyBorder="1" applyAlignment="1">
      <alignment horizontal="center" vertical="center"/>
    </xf>
    <xf numFmtId="9" fontId="35" fillId="0" borderId="1" xfId="11" applyFont="1" applyBorder="1" applyAlignment="1">
      <alignment horizontal="center" vertical="center" wrapText="1"/>
    </xf>
    <xf numFmtId="0" fontId="34" fillId="0" borderId="1" xfId="0" applyFont="1" applyBorder="1" applyAlignment="1">
      <alignment horizontal="center" vertical="center"/>
    </xf>
    <xf numFmtId="167" fontId="33" fillId="0" borderId="1" xfId="0" applyNumberFormat="1" applyFont="1" applyBorder="1" applyAlignment="1">
      <alignment vertical="center"/>
    </xf>
    <xf numFmtId="9" fontId="34" fillId="0" borderId="1" xfId="11" applyFont="1" applyBorder="1" applyAlignment="1">
      <alignment horizontal="center" vertical="center"/>
    </xf>
    <xf numFmtId="9" fontId="34" fillId="0" borderId="1" xfId="0" applyNumberFormat="1" applyFont="1" applyBorder="1" applyAlignment="1">
      <alignment horizontal="center" vertical="center"/>
    </xf>
    <xf numFmtId="167" fontId="34" fillId="0" borderId="1" xfId="0" applyNumberFormat="1" applyFont="1" applyBorder="1" applyAlignment="1">
      <alignment horizontal="center" vertical="center"/>
    </xf>
    <xf numFmtId="0" fontId="36" fillId="2" borderId="0" xfId="0" applyFont="1" applyFill="1" applyAlignment="1">
      <alignment horizontal="center" vertical="center" wrapText="1"/>
    </xf>
    <xf numFmtId="44" fontId="23" fillId="0" borderId="0" xfId="10" applyFont="1" applyBorder="1"/>
    <xf numFmtId="9" fontId="23" fillId="0" borderId="0" xfId="11" applyFont="1" applyBorder="1" applyAlignment="1">
      <alignment horizontal="center"/>
    </xf>
    <xf numFmtId="9" fontId="23" fillId="0" borderId="0" xfId="0" applyNumberFormat="1" applyFont="1" applyAlignment="1">
      <alignment horizontal="center"/>
    </xf>
    <xf numFmtId="9" fontId="23" fillId="0" borderId="0" xfId="11" applyFont="1" applyBorder="1" applyAlignment="1">
      <alignment horizontal="center" wrapText="1"/>
    </xf>
    <xf numFmtId="166" fontId="23" fillId="0" borderId="0" xfId="0" applyNumberFormat="1" applyFont="1" applyAlignment="1">
      <alignment horizontal="left" vertical="center" wrapText="1"/>
    </xf>
    <xf numFmtId="9" fontId="23" fillId="2" borderId="0" xfId="11" applyFont="1" applyFill="1" applyBorder="1" applyAlignment="1">
      <alignment horizontal="center" vertical="center" wrapText="1"/>
    </xf>
    <xf numFmtId="0" fontId="23" fillId="0" borderId="19" xfId="0" applyFont="1" applyBorder="1"/>
    <xf numFmtId="0" fontId="23" fillId="0" borderId="19" xfId="0" applyFont="1" applyBorder="1" applyAlignment="1">
      <alignment vertical="center" wrapText="1"/>
    </xf>
    <xf numFmtId="0" fontId="23" fillId="0" borderId="20" xfId="0" applyFont="1" applyBorder="1"/>
    <xf numFmtId="0" fontId="23" fillId="0" borderId="18" xfId="0" applyFont="1" applyBorder="1"/>
    <xf numFmtId="165" fontId="23" fillId="0" borderId="20" xfId="11" applyNumberFormat="1" applyFont="1" applyBorder="1"/>
    <xf numFmtId="0" fontId="23" fillId="0" borderId="11" xfId="0" applyFont="1" applyBorder="1"/>
    <xf numFmtId="0" fontId="23" fillId="0" borderId="13" xfId="0" applyFont="1" applyBorder="1"/>
    <xf numFmtId="0" fontId="23" fillId="0" borderId="14" xfId="0" applyFont="1" applyBorder="1"/>
    <xf numFmtId="0" fontId="23" fillId="0" borderId="15" xfId="0" applyFont="1" applyBorder="1"/>
    <xf numFmtId="0" fontId="23" fillId="0" borderId="4" xfId="0" applyFont="1" applyBorder="1"/>
    <xf numFmtId="0" fontId="23" fillId="0" borderId="2" xfId="0" applyFont="1" applyBorder="1"/>
    <xf numFmtId="0" fontId="23" fillId="0" borderId="3" xfId="0" applyFont="1" applyBorder="1"/>
    <xf numFmtId="44" fontId="26" fillId="0" borderId="20" xfId="10" applyFont="1" applyBorder="1" applyAlignment="1">
      <alignment horizontal="center" vertical="center"/>
    </xf>
    <xf numFmtId="9" fontId="26" fillId="0" borderId="20" xfId="9" applyNumberFormat="1" applyFont="1" applyBorder="1" applyAlignment="1">
      <alignment horizontal="center" vertical="center"/>
    </xf>
    <xf numFmtId="43" fontId="26" fillId="0" borderId="20" xfId="9" applyFont="1" applyBorder="1" applyAlignment="1">
      <alignment horizontal="center" vertical="center"/>
    </xf>
    <xf numFmtId="9" fontId="26" fillId="0" borderId="20" xfId="11" applyFont="1" applyBorder="1" applyAlignment="1">
      <alignment horizontal="center" vertical="center"/>
    </xf>
    <xf numFmtId="9" fontId="26" fillId="0" borderId="20" xfId="10" applyNumberFormat="1" applyFont="1" applyBorder="1" applyAlignment="1">
      <alignment horizontal="center" vertical="center"/>
    </xf>
    <xf numFmtId="0" fontId="26" fillId="0" borderId="1" xfId="0" applyFont="1" applyBorder="1" applyAlignment="1">
      <alignment horizontal="center" vertical="center"/>
    </xf>
    <xf numFmtId="44" fontId="26" fillId="0" borderId="1" xfId="10" applyFont="1" applyBorder="1" applyAlignment="1">
      <alignment horizontal="center" vertical="center"/>
    </xf>
    <xf numFmtId="9" fontId="26" fillId="0" borderId="1" xfId="0" applyNumberFormat="1" applyFont="1" applyBorder="1" applyAlignment="1">
      <alignment horizontal="center" vertical="center"/>
    </xf>
    <xf numFmtId="9" fontId="26" fillId="0" borderId="1" xfId="10" applyNumberFormat="1" applyFont="1" applyBorder="1" applyAlignment="1">
      <alignment horizontal="center" vertical="center"/>
    </xf>
    <xf numFmtId="166" fontId="26" fillId="0" borderId="1" xfId="0" applyNumberFormat="1" applyFont="1" applyBorder="1" applyAlignment="1">
      <alignment horizontal="center" vertical="center" wrapText="1"/>
    </xf>
    <xf numFmtId="9" fontId="26" fillId="2" borderId="1" xfId="10" applyNumberFormat="1" applyFont="1" applyFill="1" applyBorder="1" applyAlignment="1">
      <alignment horizontal="center" vertical="center" wrapText="1"/>
    </xf>
    <xf numFmtId="0" fontId="26" fillId="0" borderId="20" xfId="0" applyFont="1" applyBorder="1" applyAlignment="1">
      <alignment horizontal="center" vertical="center"/>
    </xf>
    <xf numFmtId="44" fontId="26" fillId="2" borderId="1" xfId="10" applyFont="1" applyFill="1" applyBorder="1" applyAlignment="1">
      <alignment horizontal="left" vertical="center" wrapText="1"/>
    </xf>
    <xf numFmtId="9" fontId="26" fillId="2" borderId="0" xfId="10" applyNumberFormat="1" applyFont="1" applyFill="1" applyAlignment="1">
      <alignment horizontal="center" vertical="center" wrapText="1"/>
    </xf>
    <xf numFmtId="44" fontId="37" fillId="0" borderId="20" xfId="0" applyNumberFormat="1" applyFont="1" applyBorder="1" applyAlignment="1">
      <alignment horizontal="center" vertical="center"/>
    </xf>
    <xf numFmtId="0" fontId="37" fillId="0" borderId="20" xfId="0" applyFont="1" applyBorder="1" applyAlignment="1">
      <alignment horizontal="center" vertical="center"/>
    </xf>
    <xf numFmtId="9" fontId="37" fillId="0" borderId="1" xfId="11" applyFont="1" applyBorder="1" applyAlignment="1">
      <alignment horizontal="center" vertical="center"/>
    </xf>
    <xf numFmtId="166" fontId="37" fillId="0" borderId="1" xfId="0" applyNumberFormat="1" applyFont="1" applyBorder="1" applyAlignment="1">
      <alignment horizontal="center" vertical="center"/>
    </xf>
    <xf numFmtId="44" fontId="26" fillId="0" borderId="1" xfId="0" applyNumberFormat="1" applyFont="1" applyBorder="1" applyAlignment="1">
      <alignment horizontal="center" vertical="center"/>
    </xf>
    <xf numFmtId="0" fontId="26" fillId="0" borderId="1" xfId="0" applyFont="1" applyBorder="1" applyAlignment="1">
      <alignment horizontal="center" vertical="center" wrapText="1"/>
    </xf>
    <xf numFmtId="9" fontId="26" fillId="2" borderId="1" xfId="10" applyNumberFormat="1" applyFont="1" applyFill="1" applyBorder="1" applyAlignment="1">
      <alignment horizontal="left" vertical="center" wrapText="1"/>
    </xf>
    <xf numFmtId="9" fontId="26" fillId="0" borderId="20" xfId="0" applyNumberFormat="1" applyFont="1" applyBorder="1" applyAlignment="1">
      <alignment horizontal="center" vertical="center"/>
    </xf>
    <xf numFmtId="9" fontId="26" fillId="0" borderId="1" xfId="11" applyFont="1" applyBorder="1" applyAlignment="1">
      <alignment horizontal="center" vertical="center" wrapText="1"/>
    </xf>
    <xf numFmtId="0" fontId="26" fillId="0" borderId="2" xfId="0" applyFont="1" applyBorder="1"/>
    <xf numFmtId="166" fontId="26" fillId="0" borderId="1" xfId="0" applyNumberFormat="1" applyFont="1" applyBorder="1" applyAlignment="1">
      <alignment horizontal="left" vertical="center" wrapText="1"/>
    </xf>
    <xf numFmtId="0" fontId="26" fillId="0" borderId="11" xfId="0" applyFont="1" applyBorder="1"/>
    <xf numFmtId="0" fontId="26" fillId="0" borderId="5" xfId="0" applyFont="1" applyBorder="1"/>
    <xf numFmtId="44" fontId="37" fillId="0" borderId="20" xfId="10" applyFont="1" applyBorder="1" applyAlignment="1">
      <alignment horizontal="center" vertical="center"/>
    </xf>
    <xf numFmtId="9" fontId="37" fillId="0" borderId="20" xfId="11" applyFont="1" applyBorder="1" applyAlignment="1">
      <alignment horizontal="center" vertical="center"/>
    </xf>
    <xf numFmtId="9" fontId="37" fillId="0" borderId="20" xfId="10" applyNumberFormat="1" applyFont="1" applyBorder="1" applyAlignment="1">
      <alignment horizontal="center" vertical="center"/>
    </xf>
    <xf numFmtId="44" fontId="37" fillId="0" borderId="1" xfId="10" applyFont="1" applyBorder="1" applyAlignment="1">
      <alignment horizontal="center" vertical="center"/>
    </xf>
    <xf numFmtId="0" fontId="37" fillId="0" borderId="13" xfId="0" applyFont="1" applyBorder="1"/>
    <xf numFmtId="0" fontId="37" fillId="0" borderId="14" xfId="0" applyFont="1" applyBorder="1"/>
    <xf numFmtId="9" fontId="26" fillId="2" borderId="1" xfId="11" applyFont="1" applyFill="1" applyBorder="1" applyAlignment="1">
      <alignment horizontal="center" vertical="center" wrapText="1"/>
    </xf>
    <xf numFmtId="44" fontId="26" fillId="0" borderId="1" xfId="10" applyFont="1" applyBorder="1" applyAlignment="1">
      <alignment vertical="center"/>
    </xf>
    <xf numFmtId="0" fontId="26" fillId="0" borderId="1" xfId="0" applyFont="1" applyBorder="1" applyAlignment="1">
      <alignment vertical="center"/>
    </xf>
    <xf numFmtId="0" fontId="21" fillId="2" borderId="1" xfId="0" applyFont="1" applyFill="1" applyBorder="1"/>
    <xf numFmtId="0" fontId="38" fillId="2" borderId="1" xfId="1" applyFont="1" applyFill="1" applyBorder="1" applyAlignment="1">
      <alignment horizontal="left" vertical="center"/>
    </xf>
    <xf numFmtId="0" fontId="26" fillId="2" borderId="0" xfId="0" applyFont="1" applyFill="1" applyAlignment="1">
      <alignment vertical="center"/>
    </xf>
    <xf numFmtId="0" fontId="26" fillId="9" borderId="1" xfId="0" applyFont="1" applyFill="1" applyBorder="1" applyAlignment="1">
      <alignment horizontal="center" vertical="center" wrapText="1"/>
    </xf>
    <xf numFmtId="0" fontId="26" fillId="10" borderId="1" xfId="0" applyFont="1" applyFill="1" applyBorder="1" applyAlignment="1">
      <alignment horizontal="center" vertical="center" wrapText="1"/>
    </xf>
    <xf numFmtId="0" fontId="27" fillId="13" borderId="1" xfId="0" applyFont="1" applyFill="1" applyBorder="1" applyAlignment="1">
      <alignment horizontal="center" vertical="center" wrapText="1"/>
    </xf>
    <xf numFmtId="0" fontId="23" fillId="2" borderId="1" xfId="0" applyFont="1" applyFill="1" applyBorder="1" applyAlignment="1">
      <alignment horizontal="center" vertical="center"/>
    </xf>
    <xf numFmtId="9" fontId="23" fillId="2" borderId="1" xfId="0" applyNumberFormat="1" applyFont="1" applyFill="1" applyBorder="1" applyAlignment="1">
      <alignment horizontal="center" vertical="center"/>
    </xf>
    <xf numFmtId="0" fontId="23" fillId="2" borderId="1" xfId="0" applyFont="1" applyFill="1" applyBorder="1"/>
    <xf numFmtId="165" fontId="23" fillId="2" borderId="1" xfId="11" applyNumberFormat="1" applyFont="1" applyFill="1" applyBorder="1" applyAlignment="1">
      <alignment horizontal="center" vertical="center"/>
    </xf>
    <xf numFmtId="0" fontId="23" fillId="2" borderId="20" xfId="0" applyFont="1" applyFill="1" applyBorder="1" applyAlignment="1">
      <alignment horizontal="justify" vertical="center" wrapText="1"/>
    </xf>
    <xf numFmtId="9" fontId="26" fillId="2" borderId="1" xfId="0" applyNumberFormat="1" applyFont="1" applyFill="1" applyBorder="1" applyAlignment="1">
      <alignment horizontal="center" vertical="center"/>
    </xf>
    <xf numFmtId="9" fontId="23" fillId="2" borderId="1" xfId="11" applyFont="1" applyFill="1" applyBorder="1" applyAlignment="1">
      <alignment horizontal="center" vertical="center"/>
    </xf>
    <xf numFmtId="49" fontId="23" fillId="2" borderId="19" xfId="0" applyNumberFormat="1" applyFont="1" applyFill="1" applyBorder="1" applyAlignment="1">
      <alignment horizontal="center" vertical="center"/>
    </xf>
    <xf numFmtId="0" fontId="23" fillId="2" borderId="19" xfId="0" applyFont="1" applyFill="1" applyBorder="1" applyAlignment="1">
      <alignment horizontal="center" vertical="center"/>
    </xf>
    <xf numFmtId="9" fontId="26" fillId="2" borderId="19" xfId="0" applyNumberFormat="1" applyFont="1" applyFill="1" applyBorder="1" applyAlignment="1">
      <alignment horizontal="center" vertical="center"/>
    </xf>
    <xf numFmtId="0" fontId="23" fillId="2" borderId="19" xfId="0" applyFont="1" applyFill="1" applyBorder="1" applyAlignment="1">
      <alignment horizontal="justify" vertical="center" wrapText="1"/>
    </xf>
    <xf numFmtId="9" fontId="23" fillId="2" borderId="19" xfId="0" applyNumberFormat="1" applyFont="1" applyFill="1" applyBorder="1" applyAlignment="1">
      <alignment horizontal="center" vertical="center"/>
    </xf>
    <xf numFmtId="9" fontId="23" fillId="2" borderId="1" xfId="0" applyNumberFormat="1" applyFont="1" applyFill="1" applyBorder="1" applyAlignment="1">
      <alignment horizontal="center" vertical="center" wrapText="1"/>
    </xf>
    <xf numFmtId="0" fontId="23" fillId="2" borderId="0" xfId="0" applyFont="1" applyFill="1" applyAlignment="1">
      <alignment horizontal="center" vertical="center" wrapText="1"/>
    </xf>
    <xf numFmtId="165" fontId="23" fillId="2" borderId="1" xfId="11" applyNumberFormat="1" applyFont="1" applyFill="1" applyBorder="1" applyAlignment="1">
      <alignment horizontal="center" vertical="center" wrapText="1"/>
    </xf>
    <xf numFmtId="0" fontId="23" fillId="12" borderId="1" xfId="0" applyFont="1" applyFill="1" applyBorder="1" applyAlignment="1">
      <alignment horizontal="center" vertical="center" wrapText="1"/>
    </xf>
    <xf numFmtId="0" fontId="23" fillId="2" borderId="1" xfId="0" applyFont="1" applyFill="1" applyBorder="1" applyAlignment="1">
      <alignment horizontal="justify" vertical="center" wrapText="1"/>
    </xf>
    <xf numFmtId="0" fontId="23" fillId="2" borderId="0" xfId="0" applyFont="1" applyFill="1" applyAlignment="1">
      <alignment horizontal="center" vertical="center"/>
    </xf>
    <xf numFmtId="0" fontId="31" fillId="2" borderId="0" xfId="0" applyFont="1" applyFill="1" applyAlignment="1">
      <alignment horizontal="center" vertical="center"/>
    </xf>
    <xf numFmtId="0" fontId="39" fillId="2" borderId="0" xfId="0" applyFont="1" applyFill="1" applyAlignment="1">
      <alignment horizontal="center"/>
    </xf>
    <xf numFmtId="165" fontId="30" fillId="2" borderId="1" xfId="0" applyNumberFormat="1" applyFont="1" applyFill="1" applyBorder="1" applyAlignment="1">
      <alignment horizontal="center" vertical="center"/>
    </xf>
    <xf numFmtId="9" fontId="30" fillId="2" borderId="1" xfId="11" applyFont="1" applyFill="1" applyBorder="1" applyAlignment="1">
      <alignment horizontal="center" vertical="center"/>
    </xf>
    <xf numFmtId="10" fontId="30" fillId="2" borderId="1" xfId="11" applyNumberFormat="1" applyFont="1" applyFill="1" applyBorder="1" applyAlignment="1">
      <alignment horizontal="center" vertical="center"/>
    </xf>
    <xf numFmtId="9" fontId="30" fillId="2" borderId="1" xfId="0" applyNumberFormat="1" applyFont="1" applyFill="1" applyBorder="1" applyAlignment="1">
      <alignment horizontal="center" vertical="center"/>
    </xf>
    <xf numFmtId="9" fontId="24" fillId="2" borderId="1" xfId="11" applyFont="1" applyFill="1" applyBorder="1" applyAlignment="1">
      <alignment horizontal="center" vertical="center"/>
    </xf>
    <xf numFmtId="49" fontId="23" fillId="0" borderId="1" xfId="0" applyNumberFormat="1" applyFont="1" applyBorder="1" applyAlignment="1">
      <alignment vertical="center" wrapText="1"/>
    </xf>
    <xf numFmtId="49" fontId="23" fillId="2" borderId="1" xfId="0" applyNumberFormat="1" applyFont="1" applyFill="1" applyBorder="1" applyAlignment="1">
      <alignment vertical="center" wrapText="1"/>
    </xf>
    <xf numFmtId="0" fontId="23" fillId="0" borderId="1" xfId="0" applyFont="1" applyBorder="1" applyAlignment="1">
      <alignment horizontal="left" vertical="center" wrapText="1"/>
    </xf>
    <xf numFmtId="9" fontId="26" fillId="2" borderId="0" xfId="0" applyNumberFormat="1" applyFont="1" applyFill="1" applyAlignment="1">
      <alignment horizontal="center" vertical="center"/>
    </xf>
    <xf numFmtId="0" fontId="34" fillId="2" borderId="0" xfId="0" applyFont="1" applyFill="1" applyAlignment="1">
      <alignment horizontal="center" vertical="center"/>
    </xf>
    <xf numFmtId="9" fontId="30" fillId="2" borderId="0" xfId="0" applyNumberFormat="1" applyFont="1" applyFill="1" applyAlignment="1">
      <alignment horizontal="center" vertical="center"/>
    </xf>
    <xf numFmtId="9" fontId="30" fillId="2" borderId="0" xfId="11" applyFont="1" applyFill="1" applyBorder="1" applyAlignment="1">
      <alignment horizontal="center" vertical="center"/>
    </xf>
    <xf numFmtId="0" fontId="12" fillId="2" borderId="2"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3" fillId="3" borderId="1" xfId="0" applyFont="1" applyFill="1" applyBorder="1" applyAlignment="1">
      <alignment horizontal="left" vertical="center"/>
    </xf>
    <xf numFmtId="0" fontId="12" fillId="2" borderId="1" xfId="0" applyFont="1" applyFill="1" applyBorder="1" applyAlignment="1">
      <alignment horizontal="left" vertical="center" wrapText="1"/>
    </xf>
    <xf numFmtId="0" fontId="12" fillId="0" borderId="1" xfId="0" applyFont="1" applyBorder="1" applyAlignment="1">
      <alignment horizontal="left" vertical="center" wrapText="1"/>
    </xf>
    <xf numFmtId="0" fontId="12" fillId="2" borderId="1" xfId="0" applyFont="1" applyFill="1" applyBorder="1" applyAlignment="1">
      <alignment horizontal="left" vertical="center"/>
    </xf>
    <xf numFmtId="0" fontId="8" fillId="0" borderId="1" xfId="0" applyFont="1" applyBorder="1" applyAlignment="1">
      <alignment horizontal="left" vertical="center" wrapText="1"/>
    </xf>
    <xf numFmtId="0" fontId="3" fillId="3" borderId="1" xfId="0" applyFont="1" applyFill="1" applyBorder="1" applyAlignment="1">
      <alignment horizontal="left" vertical="center" wrapText="1"/>
    </xf>
    <xf numFmtId="0" fontId="12" fillId="0" borderId="1" xfId="0" applyFont="1" applyBorder="1" applyAlignment="1">
      <alignment horizontal="left" vertical="center"/>
    </xf>
    <xf numFmtId="0" fontId="12" fillId="0" borderId="1" xfId="0" applyFont="1" applyBorder="1" applyAlignment="1">
      <alignment horizontal="left"/>
    </xf>
    <xf numFmtId="0" fontId="13" fillId="0" borderId="1" xfId="0" applyFont="1" applyBorder="1" applyAlignment="1">
      <alignment horizontal="left"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12" fillId="0" borderId="3" xfId="0" applyFont="1" applyBorder="1" applyAlignment="1">
      <alignment horizont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4" fillId="0" borderId="1" xfId="0" applyFont="1" applyBorder="1" applyAlignment="1">
      <alignment horizontal="left" vertical="center" wrapText="1"/>
    </xf>
    <xf numFmtId="0" fontId="26" fillId="2" borderId="2"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4" xfId="0" applyFont="1" applyFill="1" applyBorder="1" applyAlignment="1">
      <alignment horizontal="center" vertical="center"/>
    </xf>
    <xf numFmtId="0" fontId="34" fillId="17" borderId="2" xfId="0" applyFont="1" applyFill="1" applyBorder="1" applyAlignment="1">
      <alignment horizontal="center" vertical="center"/>
    </xf>
    <xf numFmtId="0" fontId="34" fillId="17" borderId="3" xfId="0" applyFont="1" applyFill="1" applyBorder="1" applyAlignment="1">
      <alignment horizontal="center" vertical="center"/>
    </xf>
    <xf numFmtId="0" fontId="34" fillId="17" borderId="4" xfId="0" applyFont="1" applyFill="1" applyBorder="1" applyAlignment="1">
      <alignment horizontal="center" vertical="center"/>
    </xf>
    <xf numFmtId="0" fontId="24" fillId="2" borderId="1" xfId="0" applyFont="1" applyFill="1" applyBorder="1" applyAlignment="1">
      <alignment horizontal="center" vertical="center"/>
    </xf>
    <xf numFmtId="0" fontId="31" fillId="2" borderId="1" xfId="0" applyFont="1" applyFill="1" applyBorder="1" applyAlignment="1">
      <alignment horizontal="center"/>
    </xf>
    <xf numFmtId="0" fontId="26" fillId="2" borderId="2" xfId="0" applyFont="1" applyFill="1" applyBorder="1" applyAlignment="1">
      <alignment horizontal="center" vertical="center" wrapText="1"/>
    </xf>
    <xf numFmtId="0" fontId="26" fillId="2" borderId="3"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21" fillId="2" borderId="2" xfId="0" applyFont="1" applyFill="1" applyBorder="1" applyAlignment="1">
      <alignment horizontal="center"/>
    </xf>
    <xf numFmtId="0" fontId="21" fillId="2" borderId="3" xfId="0" applyFont="1" applyFill="1" applyBorder="1" applyAlignment="1">
      <alignment horizontal="center"/>
    </xf>
    <xf numFmtId="0" fontId="26" fillId="4" borderId="1" xfId="0" applyFont="1" applyFill="1" applyBorder="1" applyAlignment="1">
      <alignment horizontal="center" vertical="center"/>
    </xf>
    <xf numFmtId="0" fontId="26" fillId="16" borderId="1" xfId="0" applyFont="1" applyFill="1" applyBorder="1" applyAlignment="1">
      <alignment horizontal="center" vertical="center"/>
    </xf>
    <xf numFmtId="0" fontId="34" fillId="17" borderId="1" xfId="0" applyFont="1" applyFill="1" applyBorder="1" applyAlignment="1">
      <alignment horizontal="center" vertical="center"/>
    </xf>
    <xf numFmtId="0" fontId="40" fillId="17" borderId="1" xfId="0" applyFont="1" applyFill="1" applyBorder="1" applyAlignment="1">
      <alignment horizontal="center" vertical="center"/>
    </xf>
    <xf numFmtId="0" fontId="26" fillId="12" borderId="1" xfId="0" applyFont="1" applyFill="1" applyBorder="1" applyAlignment="1">
      <alignment horizontal="center" vertical="center"/>
    </xf>
    <xf numFmtId="0" fontId="26" fillId="14" borderId="1" xfId="0" applyFont="1" applyFill="1" applyBorder="1" applyAlignment="1">
      <alignment horizontal="center" vertical="center"/>
    </xf>
    <xf numFmtId="0" fontId="26" fillId="15" borderId="1" xfId="0" applyFont="1" applyFill="1" applyBorder="1" applyAlignment="1">
      <alignment horizontal="center" vertical="center"/>
    </xf>
    <xf numFmtId="0" fontId="5" fillId="0" borderId="1" xfId="0" applyFont="1" applyBorder="1" applyAlignment="1">
      <alignment horizontal="center" vertical="center" wrapText="1"/>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1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2" borderId="11" xfId="0" applyFont="1" applyFill="1" applyBorder="1" applyAlignment="1">
      <alignment horizontal="center"/>
    </xf>
    <xf numFmtId="0" fontId="5" fillId="2" borderId="12" xfId="0" applyFont="1" applyFill="1" applyBorder="1" applyAlignment="1">
      <alignment horizontal="center"/>
    </xf>
    <xf numFmtId="0" fontId="5" fillId="2" borderId="16" xfId="0" applyFont="1" applyFill="1" applyBorder="1" applyAlignment="1">
      <alignment horizontal="center"/>
    </xf>
    <xf numFmtId="0" fontId="5" fillId="2" borderId="17" xfId="0" applyFont="1" applyFill="1" applyBorder="1" applyAlignment="1">
      <alignment horizontal="center"/>
    </xf>
    <xf numFmtId="0" fontId="5" fillId="2" borderId="13" xfId="0" applyFont="1" applyFill="1" applyBorder="1" applyAlignment="1">
      <alignment horizontal="center"/>
    </xf>
    <xf numFmtId="0" fontId="5" fillId="2" borderId="15" xfId="0" applyFont="1" applyFill="1" applyBorder="1" applyAlignment="1">
      <alignment horizontal="center"/>
    </xf>
    <xf numFmtId="0" fontId="4" fillId="2" borderId="3"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23" fillId="0" borderId="19" xfId="0" applyFont="1" applyBorder="1" applyAlignment="1">
      <alignment horizontal="center" vertical="center"/>
    </xf>
    <xf numFmtId="0" fontId="23" fillId="0" borderId="20" xfId="0" applyFont="1" applyBorder="1" applyAlignment="1">
      <alignment horizontal="center" vertical="center"/>
    </xf>
    <xf numFmtId="0" fontId="23" fillId="0" borderId="18" xfId="0" applyFont="1" applyBorder="1" applyAlignment="1">
      <alignment horizontal="center" vertical="center"/>
    </xf>
    <xf numFmtId="0" fontId="23" fillId="0" borderId="19"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18" xfId="0" applyFont="1" applyBorder="1" applyAlignment="1">
      <alignment horizontal="center" vertical="center" wrapText="1"/>
    </xf>
    <xf numFmtId="9" fontId="23" fillId="0" borderId="19" xfId="0" applyNumberFormat="1" applyFont="1" applyBorder="1" applyAlignment="1">
      <alignment horizontal="center" vertical="center"/>
    </xf>
    <xf numFmtId="43" fontId="23" fillId="0" borderId="1" xfId="9" applyFont="1" applyBorder="1" applyAlignment="1">
      <alignment horizontal="center" vertical="center"/>
    </xf>
    <xf numFmtId="44" fontId="23" fillId="0" borderId="1" xfId="10" applyFont="1" applyBorder="1" applyAlignment="1">
      <alignment horizontal="center" vertical="center"/>
    </xf>
    <xf numFmtId="0" fontId="23" fillId="0" borderId="1" xfId="0" applyFont="1" applyBorder="1" applyAlignment="1">
      <alignment horizontal="center" vertical="center"/>
    </xf>
    <xf numFmtId="44" fontId="23" fillId="0" borderId="19" xfId="10" applyFont="1" applyBorder="1" applyAlignment="1">
      <alignment horizontal="center" vertical="center"/>
    </xf>
    <xf numFmtId="44" fontId="23" fillId="0" borderId="20" xfId="10" applyFont="1" applyBorder="1" applyAlignment="1">
      <alignment horizontal="center" vertical="center"/>
    </xf>
    <xf numFmtId="44" fontId="23" fillId="0" borderId="18" xfId="10" applyFont="1" applyBorder="1" applyAlignment="1">
      <alignment horizontal="center" vertical="center"/>
    </xf>
    <xf numFmtId="44" fontId="23" fillId="0" borderId="19" xfId="0" applyNumberFormat="1" applyFont="1" applyBorder="1" applyAlignment="1">
      <alignment horizontal="center" vertical="center"/>
    </xf>
    <xf numFmtId="9" fontId="23" fillId="0" borderId="18" xfId="0" applyNumberFormat="1" applyFont="1" applyBorder="1" applyAlignment="1">
      <alignment horizontal="center" vertical="center"/>
    </xf>
    <xf numFmtId="43" fontId="23" fillId="0" borderId="19" xfId="9" applyFont="1" applyBorder="1" applyAlignment="1">
      <alignment horizontal="center" vertical="center"/>
    </xf>
    <xf numFmtId="43" fontId="23" fillId="0" borderId="18" xfId="9" applyFont="1" applyBorder="1" applyAlignment="1">
      <alignment horizontal="center" vertical="center"/>
    </xf>
    <xf numFmtId="0" fontId="26" fillId="0" borderId="5" xfId="0" applyFont="1" applyBorder="1" applyAlignment="1">
      <alignment horizontal="center" vertical="center"/>
    </xf>
    <xf numFmtId="0" fontId="26" fillId="0" borderId="12" xfId="0" applyFont="1" applyBorder="1" applyAlignment="1">
      <alignment horizontal="center" vertical="center"/>
    </xf>
    <xf numFmtId="0" fontId="26" fillId="0" borderId="14" xfId="0" applyFont="1" applyBorder="1" applyAlignment="1">
      <alignment horizontal="center" vertical="center"/>
    </xf>
    <xf numFmtId="0" fontId="26" fillId="0" borderId="15" xfId="0" applyFont="1" applyBorder="1" applyAlignment="1">
      <alignment horizontal="center" vertical="center"/>
    </xf>
    <xf numFmtId="0" fontId="24"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6" fillId="2" borderId="11"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13" xfId="0" applyFont="1" applyFill="1" applyBorder="1" applyAlignment="1">
      <alignment horizontal="center" vertical="center" wrapText="1"/>
    </xf>
    <xf numFmtId="0" fontId="26" fillId="2" borderId="14" xfId="0" applyFont="1" applyFill="1" applyBorder="1" applyAlignment="1">
      <alignment horizontal="center" vertical="center" wrapText="1"/>
    </xf>
    <xf numFmtId="0" fontId="22" fillId="2" borderId="16" xfId="0" applyFont="1" applyFill="1" applyBorder="1" applyAlignment="1">
      <alignment horizontal="center" vertical="center" wrapText="1"/>
    </xf>
    <xf numFmtId="0" fontId="22" fillId="2" borderId="0" xfId="0" applyFont="1" applyFill="1" applyAlignment="1">
      <alignment horizontal="center" vertical="center" wrapText="1"/>
    </xf>
    <xf numFmtId="0" fontId="22" fillId="2" borderId="17"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6" fillId="2" borderId="1" xfId="0" applyFont="1" applyFill="1" applyBorder="1" applyAlignment="1">
      <alignment horizontal="center" vertical="center"/>
    </xf>
    <xf numFmtId="3" fontId="23" fillId="0" borderId="19" xfId="0" applyNumberFormat="1" applyFont="1" applyBorder="1" applyAlignment="1">
      <alignment horizontal="center" vertical="center"/>
    </xf>
    <xf numFmtId="3" fontId="23" fillId="0" borderId="18" xfId="0" applyNumberFormat="1" applyFont="1" applyBorder="1" applyAlignment="1">
      <alignment horizontal="center" vertical="center"/>
    </xf>
    <xf numFmtId="43" fontId="23" fillId="0" borderId="20" xfId="9" applyFont="1" applyBorder="1" applyAlignment="1">
      <alignment horizontal="center" vertical="center"/>
    </xf>
    <xf numFmtId="14" fontId="23" fillId="0" borderId="19" xfId="0" applyNumberFormat="1" applyFont="1" applyBorder="1" applyAlignment="1">
      <alignment horizontal="center" vertical="center"/>
    </xf>
    <xf numFmtId="14" fontId="23" fillId="0" borderId="18" xfId="0" applyNumberFormat="1" applyFont="1" applyBorder="1" applyAlignment="1">
      <alignment horizontal="center" vertical="center"/>
    </xf>
    <xf numFmtId="14" fontId="23" fillId="0" borderId="20" xfId="0" applyNumberFormat="1" applyFont="1" applyBorder="1" applyAlignment="1">
      <alignment horizontal="center" vertical="center"/>
    </xf>
    <xf numFmtId="0" fontId="23" fillId="0" borderId="1" xfId="0" applyFont="1" applyBorder="1" applyAlignment="1">
      <alignment horizontal="center" vertical="center" wrapText="1"/>
    </xf>
    <xf numFmtId="9" fontId="23" fillId="0" borderId="20" xfId="0" applyNumberFormat="1" applyFont="1" applyBorder="1" applyAlignment="1">
      <alignment horizontal="center" vertical="center"/>
    </xf>
    <xf numFmtId="164" fontId="23" fillId="0" borderId="19" xfId="9" applyNumberFormat="1" applyFont="1" applyBorder="1" applyAlignment="1">
      <alignment horizontal="center" vertical="center"/>
    </xf>
    <xf numFmtId="164" fontId="23" fillId="0" borderId="20" xfId="9" applyNumberFormat="1" applyFont="1" applyBorder="1" applyAlignment="1">
      <alignment horizontal="center" vertical="center"/>
    </xf>
    <xf numFmtId="164" fontId="23" fillId="0" borderId="18" xfId="9" applyNumberFormat="1" applyFont="1" applyBorder="1" applyAlignment="1">
      <alignment horizontal="center" vertical="center"/>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9" fontId="23" fillId="0" borderId="19" xfId="11" applyFont="1" applyBorder="1" applyAlignment="1">
      <alignment horizontal="center" vertical="center"/>
    </xf>
    <xf numFmtId="9" fontId="23" fillId="0" borderId="18" xfId="11" applyFont="1" applyBorder="1" applyAlignment="1">
      <alignment horizontal="center" vertical="center"/>
    </xf>
    <xf numFmtId="9" fontId="23" fillId="0" borderId="20" xfId="11" applyFont="1" applyBorder="1" applyAlignment="1">
      <alignment horizontal="center" vertical="center"/>
    </xf>
    <xf numFmtId="14" fontId="23" fillId="0" borderId="1" xfId="0" applyNumberFormat="1" applyFont="1" applyBorder="1" applyAlignment="1">
      <alignment horizontal="center" vertical="center"/>
    </xf>
    <xf numFmtId="44" fontId="23" fillId="0" borderId="20" xfId="0" applyNumberFormat="1" applyFont="1" applyBorder="1" applyAlignment="1">
      <alignment horizontal="center" vertical="center"/>
    </xf>
    <xf numFmtId="44" fontId="23" fillId="0" borderId="18" xfId="0" applyNumberFormat="1" applyFont="1" applyBorder="1" applyAlignment="1">
      <alignment horizontal="center" vertical="center"/>
    </xf>
    <xf numFmtId="44" fontId="23" fillId="0" borderId="0" xfId="0" applyNumberFormat="1" applyFont="1" applyAlignment="1">
      <alignment horizontal="center" vertical="center"/>
    </xf>
    <xf numFmtId="0" fontId="23" fillId="0" borderId="0" xfId="0" applyFont="1" applyAlignment="1">
      <alignment horizontal="center" vertical="center"/>
    </xf>
    <xf numFmtId="44" fontId="23" fillId="0" borderId="0" xfId="10" applyFont="1" applyBorder="1" applyAlignment="1">
      <alignment horizontal="center" vertical="center"/>
    </xf>
    <xf numFmtId="9" fontId="23" fillId="0" borderId="0" xfId="11" applyFont="1" applyBorder="1" applyAlignment="1">
      <alignment horizontal="center" vertical="center"/>
    </xf>
    <xf numFmtId="9" fontId="23" fillId="0" borderId="11" xfId="11" applyFont="1" applyBorder="1" applyAlignment="1">
      <alignment horizontal="center" vertical="center"/>
    </xf>
    <xf numFmtId="9" fontId="23" fillId="0" borderId="16" xfId="11" applyFont="1" applyBorder="1" applyAlignment="1">
      <alignment horizontal="center" vertical="center"/>
    </xf>
    <xf numFmtId="9" fontId="23" fillId="0" borderId="13" xfId="11" applyFont="1" applyBorder="1" applyAlignment="1">
      <alignment horizontal="center" vertical="center"/>
    </xf>
    <xf numFmtId="44" fontId="23" fillId="0" borderId="5" xfId="10" applyFont="1" applyBorder="1" applyAlignment="1">
      <alignment horizontal="center" vertical="center"/>
    </xf>
    <xf numFmtId="44" fontId="23" fillId="0" borderId="14" xfId="10" applyFont="1" applyBorder="1" applyAlignment="1">
      <alignment horizontal="center" vertical="center"/>
    </xf>
    <xf numFmtId="9" fontId="23" fillId="0" borderId="5" xfId="11" applyFont="1" applyBorder="1" applyAlignment="1">
      <alignment horizontal="center" vertical="center"/>
    </xf>
    <xf numFmtId="9" fontId="23" fillId="0" borderId="14" xfId="11" applyFont="1" applyBorder="1" applyAlignment="1">
      <alignment horizontal="center" vertical="center"/>
    </xf>
    <xf numFmtId="9" fontId="23" fillId="0" borderId="17" xfId="11" applyFont="1" applyBorder="1" applyAlignment="1">
      <alignment horizontal="center" vertical="center"/>
    </xf>
    <xf numFmtId="9" fontId="23" fillId="0" borderId="15" xfId="11" applyFont="1" applyBorder="1" applyAlignment="1">
      <alignment horizontal="center" vertical="center"/>
    </xf>
    <xf numFmtId="9" fontId="23" fillId="0" borderId="1" xfId="11" applyFont="1" applyBorder="1" applyAlignment="1">
      <alignment horizontal="center" vertical="center"/>
    </xf>
    <xf numFmtId="9" fontId="23" fillId="0" borderId="12" xfId="11" applyFont="1" applyBorder="1" applyAlignment="1">
      <alignment horizontal="center" vertical="center"/>
    </xf>
    <xf numFmtId="0" fontId="23" fillId="0" borderId="1" xfId="0" applyFont="1" applyBorder="1" applyAlignment="1">
      <alignment horizontal="center"/>
    </xf>
    <xf numFmtId="43" fontId="23" fillId="0" borderId="19" xfId="0" applyNumberFormat="1" applyFont="1" applyBorder="1" applyAlignment="1">
      <alignment horizontal="center" vertical="center"/>
    </xf>
    <xf numFmtId="43" fontId="23" fillId="0" borderId="20" xfId="0" applyNumberFormat="1" applyFont="1" applyBorder="1" applyAlignment="1">
      <alignment horizontal="center" vertical="center"/>
    </xf>
    <xf numFmtId="43" fontId="23" fillId="0" borderId="18" xfId="0" applyNumberFormat="1" applyFont="1" applyBorder="1" applyAlignment="1">
      <alignment horizontal="center" vertical="center"/>
    </xf>
    <xf numFmtId="164" fontId="23" fillId="0" borderId="19" xfId="0" applyNumberFormat="1" applyFont="1" applyBorder="1" applyAlignment="1">
      <alignment horizontal="center" vertical="center"/>
    </xf>
    <xf numFmtId="164" fontId="23" fillId="0" borderId="20" xfId="0" applyNumberFormat="1" applyFont="1" applyBorder="1" applyAlignment="1">
      <alignment horizontal="center" vertical="center"/>
    </xf>
    <xf numFmtId="164" fontId="23" fillId="0" borderId="18" xfId="0" applyNumberFormat="1" applyFont="1" applyBorder="1" applyAlignment="1">
      <alignment horizontal="center" vertical="center"/>
    </xf>
    <xf numFmtId="165" fontId="23" fillId="0" borderId="1" xfId="11" applyNumberFormat="1" applyFont="1" applyBorder="1" applyAlignment="1">
      <alignment horizontal="center"/>
    </xf>
    <xf numFmtId="0" fontId="25"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34" fillId="0" borderId="1" xfId="0" applyFont="1" applyBorder="1" applyAlignment="1">
      <alignment horizontal="center" vertical="center"/>
    </xf>
    <xf numFmtId="0" fontId="15" fillId="5" borderId="2" xfId="1" applyFont="1" applyFill="1" applyBorder="1" applyAlignment="1">
      <alignment horizontal="center" vertical="center"/>
    </xf>
    <xf numFmtId="0" fontId="15" fillId="5" borderId="3" xfId="1" applyFont="1" applyFill="1" applyBorder="1" applyAlignment="1">
      <alignment horizontal="center" vertical="center"/>
    </xf>
    <xf numFmtId="0" fontId="15" fillId="5" borderId="4" xfId="1" applyFont="1" applyFill="1" applyBorder="1" applyAlignment="1">
      <alignment horizontal="center" vertical="center"/>
    </xf>
    <xf numFmtId="0" fontId="17" fillId="0" borderId="1" xfId="1" applyFont="1" applyBorder="1" applyAlignment="1">
      <alignment horizontal="center" vertical="center"/>
    </xf>
    <xf numFmtId="0" fontId="15" fillId="5" borderId="1" xfId="1" applyFont="1" applyFill="1" applyBorder="1" applyAlignment="1">
      <alignment horizontal="center" vertical="center"/>
    </xf>
    <xf numFmtId="0" fontId="17" fillId="0" borderId="1" xfId="1" applyFont="1" applyBorder="1" applyAlignment="1">
      <alignment horizontal="center" vertical="center" wrapText="1"/>
    </xf>
    <xf numFmtId="0" fontId="17" fillId="0" borderId="1" xfId="1" applyFont="1" applyBorder="1" applyAlignment="1">
      <alignment horizontal="center" wrapText="1"/>
    </xf>
    <xf numFmtId="0" fontId="15" fillId="5" borderId="6" xfId="1" applyFont="1" applyFill="1" applyBorder="1" applyAlignment="1">
      <alignment horizontal="center" vertical="center"/>
    </xf>
    <xf numFmtId="0" fontId="15" fillId="5" borderId="7" xfId="1" applyFont="1" applyFill="1" applyBorder="1" applyAlignment="1">
      <alignment horizontal="center" vertical="center"/>
    </xf>
    <xf numFmtId="0" fontId="15" fillId="5" borderId="8" xfId="1" applyFont="1" applyFill="1" applyBorder="1" applyAlignment="1">
      <alignment horizontal="center" vertical="center"/>
    </xf>
  </cellXfs>
  <cellStyles count="12">
    <cellStyle name="20% - Énfasis1" xfId="7" builtinId="30"/>
    <cellStyle name="BodyStyle" xfId="5" xr:uid="{00000000-0005-0000-0000-000001000000}"/>
    <cellStyle name="Estilo 1" xfId="8" xr:uid="{00000000-0005-0000-0000-000002000000}"/>
    <cellStyle name="HeaderStyle" xfId="4" xr:uid="{00000000-0005-0000-0000-000003000000}"/>
    <cellStyle name="Millares" xfId="9" builtinId="3"/>
    <cellStyle name="Millares 2" xfId="3" xr:uid="{00000000-0005-0000-0000-000005000000}"/>
    <cellStyle name="Moneda" xfId="10" builtinId="4"/>
    <cellStyle name="Moneda 2" xfId="2" xr:uid="{00000000-0005-0000-0000-000007000000}"/>
    <cellStyle name="Normal" xfId="0" builtinId="0"/>
    <cellStyle name="Normal 2" xfId="1" xr:uid="{00000000-0005-0000-0000-000009000000}"/>
    <cellStyle name="Numeric" xfId="6" xr:uid="{00000000-0005-0000-0000-00000A000000}"/>
    <cellStyle name="Porcentaje" xfId="1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665390</xdr:colOff>
      <xdr:row>0</xdr:row>
      <xdr:rowOff>0</xdr:rowOff>
    </xdr:from>
    <xdr:ext cx="1413010" cy="1047750"/>
    <xdr:pic>
      <xdr:nvPicPr>
        <xdr:cNvPr id="4" name="Imagen 3">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5390" y="0"/>
          <a:ext cx="1413010" cy="1047750"/>
        </a:xfrm>
        <a:prstGeom prst="rect">
          <a:avLst/>
        </a:prstGeom>
      </xdr:spPr>
    </xdr:pic>
    <xdr:clientData/>
  </xdr:oneCellAnchor>
  <xdr:oneCellAnchor>
    <xdr:from>
      <xdr:col>0</xdr:col>
      <xdr:colOff>665390</xdr:colOff>
      <xdr:row>1</xdr:row>
      <xdr:rowOff>0</xdr:rowOff>
    </xdr:from>
    <xdr:ext cx="1413010" cy="1047750"/>
    <xdr:pic>
      <xdr:nvPicPr>
        <xdr:cNvPr id="3" name="Imagen 2">
          <a:extLst>
            <a:ext uri="{FF2B5EF4-FFF2-40B4-BE49-F238E27FC236}">
              <a16:creationId xmlns:a16="http://schemas.microsoft.com/office/drawing/2014/main" id="{C38AFAAE-4598-4208-B570-EAE39DA998B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5390" y="0"/>
          <a:ext cx="1413010" cy="1047750"/>
        </a:xfrm>
        <a:prstGeom prst="rect">
          <a:avLst/>
        </a:prstGeom>
      </xdr:spPr>
    </xdr:pic>
    <xdr:clientData/>
  </xdr:oneCellAnchor>
  <xdr:oneCellAnchor>
    <xdr:from>
      <xdr:col>0</xdr:col>
      <xdr:colOff>665390</xdr:colOff>
      <xdr:row>1</xdr:row>
      <xdr:rowOff>0</xdr:rowOff>
    </xdr:from>
    <xdr:ext cx="1413010" cy="1047750"/>
    <xdr:pic>
      <xdr:nvPicPr>
        <xdr:cNvPr id="5" name="Imagen 4">
          <a:extLst>
            <a:ext uri="{FF2B5EF4-FFF2-40B4-BE49-F238E27FC236}">
              <a16:creationId xmlns:a16="http://schemas.microsoft.com/office/drawing/2014/main" id="{B6DD49AF-DFAB-4C59-A17C-BDC78029DCD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5390" y="0"/>
          <a:ext cx="1413010" cy="1047750"/>
        </a:xfrm>
        <a:prstGeom prst="rect">
          <a:avLst/>
        </a:prstGeom>
      </xdr:spPr>
    </xdr:pic>
    <xdr:clientData/>
  </xdr:oneCellAnchor>
  <xdr:oneCellAnchor>
    <xdr:from>
      <xdr:col>0</xdr:col>
      <xdr:colOff>665390</xdr:colOff>
      <xdr:row>2</xdr:row>
      <xdr:rowOff>0</xdr:rowOff>
    </xdr:from>
    <xdr:ext cx="1413010" cy="1047750"/>
    <xdr:pic>
      <xdr:nvPicPr>
        <xdr:cNvPr id="6" name="Imagen 5">
          <a:extLst>
            <a:ext uri="{FF2B5EF4-FFF2-40B4-BE49-F238E27FC236}">
              <a16:creationId xmlns:a16="http://schemas.microsoft.com/office/drawing/2014/main" id="{0739FAA3-F129-4332-8030-189124B986B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5390"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topLeftCell="A38" zoomScale="80" zoomScaleNormal="80" workbookViewId="0">
      <selection activeCell="A55" sqref="A55"/>
    </sheetView>
  </sheetViews>
  <sheetFormatPr baseColWidth="10" defaultColWidth="10.875" defaultRowHeight="15"/>
  <cols>
    <col min="1" max="1" width="34.125" style="15" customWidth="1"/>
    <col min="2" max="2" width="10.875" style="7"/>
    <col min="3" max="3" width="28.375" style="7" customWidth="1"/>
    <col min="4" max="4" width="21.375" style="7" customWidth="1"/>
    <col min="5" max="5" width="19.375" style="7" customWidth="1"/>
    <col min="6" max="6" width="27.375" style="7" customWidth="1"/>
    <col min="7" max="7" width="17.25" style="7" customWidth="1"/>
    <col min="8" max="8" width="27.375" style="7" customWidth="1"/>
    <col min="9" max="9" width="15.375" style="7" customWidth="1"/>
    <col min="10" max="10" width="17.875" style="7" customWidth="1"/>
    <col min="11" max="11" width="19.375" style="7" customWidth="1"/>
    <col min="12" max="12" width="25.375" style="7" customWidth="1"/>
    <col min="13" max="13" width="20.75" style="7" customWidth="1"/>
    <col min="14" max="15" width="10.875" style="7"/>
    <col min="16" max="16" width="16.75" style="7" customWidth="1"/>
    <col min="17" max="17" width="20.375" style="7" customWidth="1"/>
    <col min="18" max="18" width="18.75" style="7" customWidth="1"/>
    <col min="19" max="19" width="22.875" style="7" customWidth="1"/>
    <col min="20" max="20" width="22.125" style="7" customWidth="1"/>
    <col min="21" max="21" width="25.375" style="7" customWidth="1"/>
    <col min="22" max="22" width="21.125" style="7" customWidth="1"/>
    <col min="23" max="23" width="19.125" style="7" customWidth="1"/>
    <col min="24" max="24" width="17.375" style="7" customWidth="1"/>
    <col min="25" max="25" width="16.375" style="7" customWidth="1"/>
    <col min="26" max="26" width="16.25" style="7" customWidth="1"/>
    <col min="27" max="27" width="28.75" style="7" customWidth="1"/>
    <col min="28" max="28" width="19.375" style="7" customWidth="1"/>
    <col min="29" max="29" width="21.125" style="7" customWidth="1"/>
    <col min="30" max="30" width="21.875" style="7" customWidth="1"/>
    <col min="31" max="31" width="25.375" style="7" customWidth="1"/>
    <col min="32" max="32" width="22.25" style="7" customWidth="1"/>
    <col min="33" max="33" width="29.75" style="7" customWidth="1"/>
    <col min="34" max="34" width="18.75" style="7" customWidth="1"/>
    <col min="35" max="35" width="18.25" style="7" customWidth="1"/>
    <col min="36" max="36" width="22.25" style="7" customWidth="1"/>
    <col min="37" max="16384" width="10.875" style="7"/>
  </cols>
  <sheetData>
    <row r="1" spans="1:50" ht="54.75" customHeight="1">
      <c r="A1" s="249" t="s">
        <v>0</v>
      </c>
      <c r="B1" s="249"/>
      <c r="C1" s="249"/>
      <c r="D1" s="249"/>
      <c r="E1" s="249"/>
      <c r="F1" s="249"/>
      <c r="G1" s="249"/>
      <c r="H1" s="249"/>
    </row>
    <row r="2" spans="1:50" ht="33" customHeight="1">
      <c r="A2" s="232" t="s">
        <v>1</v>
      </c>
      <c r="B2" s="232"/>
      <c r="C2" s="232"/>
      <c r="D2" s="232"/>
      <c r="E2" s="232"/>
      <c r="F2" s="232"/>
      <c r="G2" s="232"/>
      <c r="H2" s="232"/>
      <c r="I2" s="8"/>
      <c r="J2" s="8"/>
      <c r="K2" s="8"/>
      <c r="L2" s="8"/>
      <c r="M2" s="8"/>
      <c r="N2" s="8"/>
      <c r="O2" s="8"/>
      <c r="P2" s="8"/>
      <c r="Q2" s="8"/>
      <c r="R2" s="8"/>
      <c r="S2" s="8"/>
      <c r="T2" s="8"/>
      <c r="U2" s="8"/>
      <c r="V2" s="8"/>
      <c r="W2" s="8"/>
      <c r="X2" s="8"/>
      <c r="Y2" s="8"/>
      <c r="Z2" s="8"/>
      <c r="AA2" s="9"/>
      <c r="AB2" s="9"/>
      <c r="AC2" s="9"/>
      <c r="AD2" s="9"/>
      <c r="AE2" s="9"/>
      <c r="AF2" s="9"/>
      <c r="AG2" s="10"/>
      <c r="AH2" s="10"/>
      <c r="AI2" s="10"/>
      <c r="AJ2" s="10"/>
      <c r="AK2" s="10"/>
      <c r="AL2" s="10"/>
      <c r="AM2" s="10"/>
      <c r="AN2" s="10"/>
      <c r="AO2" s="10"/>
      <c r="AP2" s="10"/>
      <c r="AQ2" s="8"/>
      <c r="AR2" s="8"/>
      <c r="AS2" s="8"/>
      <c r="AT2" s="8"/>
      <c r="AU2" s="8"/>
      <c r="AV2" s="8"/>
      <c r="AW2" s="8"/>
      <c r="AX2" s="8"/>
    </row>
    <row r="3" spans="1:50" ht="48" customHeight="1">
      <c r="A3" s="11" t="s">
        <v>2</v>
      </c>
      <c r="B3" s="228" t="s">
        <v>3</v>
      </c>
      <c r="C3" s="228"/>
      <c r="D3" s="228"/>
      <c r="E3" s="228"/>
      <c r="F3" s="228"/>
      <c r="G3" s="228"/>
      <c r="H3" s="228"/>
    </row>
    <row r="4" spans="1:50" ht="48" customHeight="1">
      <c r="A4" s="11" t="s">
        <v>4</v>
      </c>
      <c r="B4" s="221" t="s">
        <v>5</v>
      </c>
      <c r="C4" s="222"/>
      <c r="D4" s="222"/>
      <c r="E4" s="222"/>
      <c r="F4" s="222"/>
      <c r="G4" s="222"/>
      <c r="H4" s="223"/>
    </row>
    <row r="5" spans="1:50" ht="31.5" customHeight="1">
      <c r="A5" s="11" t="s">
        <v>6</v>
      </c>
      <c r="B5" s="228" t="s">
        <v>7</v>
      </c>
      <c r="C5" s="228"/>
      <c r="D5" s="228"/>
      <c r="E5" s="228"/>
      <c r="F5" s="228"/>
      <c r="G5" s="228"/>
      <c r="H5" s="228"/>
    </row>
    <row r="6" spans="1:50" ht="40.5" customHeight="1">
      <c r="A6" s="11" t="s">
        <v>8</v>
      </c>
      <c r="B6" s="221" t="s">
        <v>9</v>
      </c>
      <c r="C6" s="222"/>
      <c r="D6" s="222"/>
      <c r="E6" s="222"/>
      <c r="F6" s="222"/>
      <c r="G6" s="222"/>
      <c r="H6" s="223"/>
    </row>
    <row r="7" spans="1:50" ht="41.1" customHeight="1">
      <c r="A7" s="11" t="s">
        <v>10</v>
      </c>
      <c r="B7" s="228" t="s">
        <v>11</v>
      </c>
      <c r="C7" s="228"/>
      <c r="D7" s="228"/>
      <c r="E7" s="228"/>
      <c r="F7" s="228"/>
      <c r="G7" s="228"/>
      <c r="H7" s="228"/>
    </row>
    <row r="8" spans="1:50" ht="48.95" customHeight="1">
      <c r="A8" s="11" t="s">
        <v>12</v>
      </c>
      <c r="B8" s="228" t="s">
        <v>13</v>
      </c>
      <c r="C8" s="228"/>
      <c r="D8" s="228"/>
      <c r="E8" s="228"/>
      <c r="F8" s="228"/>
      <c r="G8" s="228"/>
      <c r="H8" s="228"/>
    </row>
    <row r="9" spans="1:50" ht="48.95" customHeight="1">
      <c r="A9" s="11" t="s">
        <v>14</v>
      </c>
      <c r="B9" s="221" t="s">
        <v>15</v>
      </c>
      <c r="C9" s="222"/>
      <c r="D9" s="222"/>
      <c r="E9" s="222"/>
      <c r="F9" s="222"/>
      <c r="G9" s="222"/>
      <c r="H9" s="223"/>
    </row>
    <row r="10" spans="1:50" ht="30">
      <c r="A10" s="11" t="s">
        <v>16</v>
      </c>
      <c r="B10" s="228" t="s">
        <v>17</v>
      </c>
      <c r="C10" s="228"/>
      <c r="D10" s="228"/>
      <c r="E10" s="228"/>
      <c r="F10" s="228"/>
      <c r="G10" s="228"/>
      <c r="H10" s="228"/>
    </row>
    <row r="11" spans="1:50" ht="30">
      <c r="A11" s="11" t="s">
        <v>18</v>
      </c>
      <c r="B11" s="228" t="s">
        <v>19</v>
      </c>
      <c r="C11" s="228"/>
      <c r="D11" s="228"/>
      <c r="E11" s="228"/>
      <c r="F11" s="228"/>
      <c r="G11" s="228"/>
      <c r="H11" s="228"/>
    </row>
    <row r="12" spans="1:50" ht="33.950000000000003" customHeight="1">
      <c r="A12" s="11" t="s">
        <v>20</v>
      </c>
      <c r="B12" s="228" t="s">
        <v>21</v>
      </c>
      <c r="C12" s="228"/>
      <c r="D12" s="228"/>
      <c r="E12" s="228"/>
      <c r="F12" s="228"/>
      <c r="G12" s="228"/>
      <c r="H12" s="228"/>
    </row>
    <row r="13" spans="1:50" ht="30">
      <c r="A13" s="11" t="s">
        <v>22</v>
      </c>
      <c r="B13" s="228" t="s">
        <v>23</v>
      </c>
      <c r="C13" s="228"/>
      <c r="D13" s="228"/>
      <c r="E13" s="228"/>
      <c r="F13" s="228"/>
      <c r="G13" s="228"/>
      <c r="H13" s="228"/>
    </row>
    <row r="14" spans="1:50" ht="30">
      <c r="A14" s="11" t="s">
        <v>24</v>
      </c>
      <c r="B14" s="228" t="s">
        <v>25</v>
      </c>
      <c r="C14" s="228"/>
      <c r="D14" s="228"/>
      <c r="E14" s="228"/>
      <c r="F14" s="228"/>
      <c r="G14" s="228"/>
      <c r="H14" s="228"/>
    </row>
    <row r="15" spans="1:50" ht="44.1" customHeight="1">
      <c r="A15" s="11" t="s">
        <v>26</v>
      </c>
      <c r="B15" s="228" t="s">
        <v>27</v>
      </c>
      <c r="C15" s="228"/>
      <c r="D15" s="228"/>
      <c r="E15" s="228"/>
      <c r="F15" s="228"/>
      <c r="G15" s="228"/>
      <c r="H15" s="228"/>
    </row>
    <row r="16" spans="1:50" ht="60">
      <c r="A16" s="11" t="s">
        <v>28</v>
      </c>
      <c r="B16" s="228" t="s">
        <v>29</v>
      </c>
      <c r="C16" s="228"/>
      <c r="D16" s="228"/>
      <c r="E16" s="228"/>
      <c r="F16" s="228"/>
      <c r="G16" s="228"/>
      <c r="H16" s="228"/>
    </row>
    <row r="17" spans="1:8" ht="58.5" customHeight="1">
      <c r="A17" s="11" t="s">
        <v>30</v>
      </c>
      <c r="B17" s="228" t="s">
        <v>31</v>
      </c>
      <c r="C17" s="228"/>
      <c r="D17" s="228"/>
      <c r="E17" s="228"/>
      <c r="F17" s="228"/>
      <c r="G17" s="228"/>
      <c r="H17" s="228"/>
    </row>
    <row r="18" spans="1:8" ht="30">
      <c r="A18" s="11" t="s">
        <v>32</v>
      </c>
      <c r="B18" s="228" t="s">
        <v>33</v>
      </c>
      <c r="C18" s="228"/>
      <c r="D18" s="228"/>
      <c r="E18" s="228"/>
      <c r="F18" s="228"/>
      <c r="G18" s="228"/>
      <c r="H18" s="228"/>
    </row>
    <row r="19" spans="1:8" ht="30" customHeight="1">
      <c r="A19" s="246"/>
      <c r="B19" s="247"/>
      <c r="C19" s="247"/>
      <c r="D19" s="247"/>
      <c r="E19" s="247"/>
      <c r="F19" s="247"/>
      <c r="G19" s="247"/>
      <c r="H19" s="248"/>
    </row>
    <row r="20" spans="1:8" ht="37.5" customHeight="1">
      <c r="A20" s="232" t="s">
        <v>34</v>
      </c>
      <c r="B20" s="232"/>
      <c r="C20" s="232"/>
      <c r="D20" s="232"/>
      <c r="E20" s="232"/>
      <c r="F20" s="232"/>
      <c r="G20" s="232"/>
      <c r="H20" s="232"/>
    </row>
    <row r="21" spans="1:8" ht="117" customHeight="1">
      <c r="A21" s="229" t="s">
        <v>35</v>
      </c>
      <c r="B21" s="229"/>
      <c r="C21" s="229"/>
      <c r="D21" s="229"/>
      <c r="E21" s="229"/>
      <c r="F21" s="229"/>
      <c r="G21" s="229"/>
      <c r="H21" s="229"/>
    </row>
    <row r="22" spans="1:8" ht="117" customHeight="1">
      <c r="A22" s="11" t="s">
        <v>10</v>
      </c>
      <c r="B22" s="228" t="s">
        <v>11</v>
      </c>
      <c r="C22" s="228"/>
      <c r="D22" s="228"/>
      <c r="E22" s="228"/>
      <c r="F22" s="228"/>
      <c r="G22" s="228"/>
      <c r="H22" s="228"/>
    </row>
    <row r="23" spans="1:8" ht="167.1" customHeight="1">
      <c r="A23" s="11" t="s">
        <v>36</v>
      </c>
      <c r="B23" s="229" t="s">
        <v>37</v>
      </c>
      <c r="C23" s="229"/>
      <c r="D23" s="229"/>
      <c r="E23" s="229"/>
      <c r="F23" s="229"/>
      <c r="G23" s="229"/>
      <c r="H23" s="229"/>
    </row>
    <row r="24" spans="1:8" ht="69.75" customHeight="1">
      <c r="A24" s="11" t="s">
        <v>38</v>
      </c>
      <c r="B24" s="229" t="s">
        <v>39</v>
      </c>
      <c r="C24" s="229"/>
      <c r="D24" s="229"/>
      <c r="E24" s="229"/>
      <c r="F24" s="229"/>
      <c r="G24" s="229"/>
      <c r="H24" s="229"/>
    </row>
    <row r="25" spans="1:8" ht="60" customHeight="1">
      <c r="A25" s="11" t="s">
        <v>40</v>
      </c>
      <c r="B25" s="229" t="s">
        <v>41</v>
      </c>
      <c r="C25" s="229"/>
      <c r="D25" s="229"/>
      <c r="E25" s="229"/>
      <c r="F25" s="229"/>
      <c r="G25" s="229"/>
      <c r="H25" s="229"/>
    </row>
    <row r="26" spans="1:8" ht="24.75" customHeight="1">
      <c r="A26" s="12" t="s">
        <v>42</v>
      </c>
      <c r="B26" s="230" t="s">
        <v>43</v>
      </c>
      <c r="C26" s="230"/>
      <c r="D26" s="230"/>
      <c r="E26" s="230"/>
      <c r="F26" s="230"/>
      <c r="G26" s="230"/>
      <c r="H26" s="230"/>
    </row>
    <row r="27" spans="1:8" ht="26.25" customHeight="1">
      <c r="A27" s="12" t="s">
        <v>44</v>
      </c>
      <c r="B27" s="230" t="s">
        <v>45</v>
      </c>
      <c r="C27" s="230"/>
      <c r="D27" s="230"/>
      <c r="E27" s="230"/>
      <c r="F27" s="230"/>
      <c r="G27" s="230"/>
      <c r="H27" s="230"/>
    </row>
    <row r="28" spans="1:8" ht="53.25" customHeight="1">
      <c r="A28" s="11" t="s">
        <v>46</v>
      </c>
      <c r="B28" s="229" t="s">
        <v>47</v>
      </c>
      <c r="C28" s="229"/>
      <c r="D28" s="229"/>
      <c r="E28" s="229"/>
      <c r="F28" s="229"/>
      <c r="G28" s="229"/>
      <c r="H28" s="229"/>
    </row>
    <row r="29" spans="1:8" ht="45" customHeight="1">
      <c r="A29" s="11" t="s">
        <v>48</v>
      </c>
      <c r="B29" s="224" t="s">
        <v>49</v>
      </c>
      <c r="C29" s="225"/>
      <c r="D29" s="225"/>
      <c r="E29" s="225"/>
      <c r="F29" s="225"/>
      <c r="G29" s="225"/>
      <c r="H29" s="226"/>
    </row>
    <row r="30" spans="1:8" ht="45" customHeight="1">
      <c r="A30" s="11" t="s">
        <v>50</v>
      </c>
      <c r="B30" s="224" t="s">
        <v>51</v>
      </c>
      <c r="C30" s="225"/>
      <c r="D30" s="225"/>
      <c r="E30" s="225"/>
      <c r="F30" s="225"/>
      <c r="G30" s="225"/>
      <c r="H30" s="226"/>
    </row>
    <row r="31" spans="1:8" ht="45" customHeight="1">
      <c r="A31" s="11" t="s">
        <v>52</v>
      </c>
      <c r="B31" s="224" t="s">
        <v>53</v>
      </c>
      <c r="C31" s="225"/>
      <c r="D31" s="225"/>
      <c r="E31" s="225"/>
      <c r="F31" s="225"/>
      <c r="G31" s="225"/>
      <c r="H31" s="226"/>
    </row>
    <row r="32" spans="1:8" ht="33" customHeight="1">
      <c r="A32" s="12" t="s">
        <v>54</v>
      </c>
      <c r="B32" s="229" t="s">
        <v>55</v>
      </c>
      <c r="C32" s="229"/>
      <c r="D32" s="229"/>
      <c r="E32" s="229"/>
      <c r="F32" s="229"/>
      <c r="G32" s="229"/>
      <c r="H32" s="229"/>
    </row>
    <row r="33" spans="1:8" ht="39" customHeight="1">
      <c r="A33" s="11" t="s">
        <v>56</v>
      </c>
      <c r="B33" s="230" t="s">
        <v>57</v>
      </c>
      <c r="C33" s="230"/>
      <c r="D33" s="230"/>
      <c r="E33" s="230"/>
      <c r="F33" s="230"/>
      <c r="G33" s="230"/>
      <c r="H33" s="230"/>
    </row>
    <row r="34" spans="1:8" ht="39" customHeight="1">
      <c r="A34" s="232" t="s">
        <v>58</v>
      </c>
      <c r="B34" s="232"/>
      <c r="C34" s="232"/>
      <c r="D34" s="232"/>
      <c r="E34" s="232"/>
      <c r="F34" s="232"/>
      <c r="G34" s="232"/>
      <c r="H34" s="232"/>
    </row>
    <row r="35" spans="1:8" ht="79.5" customHeight="1">
      <c r="A35" s="221" t="s">
        <v>59</v>
      </c>
      <c r="B35" s="222"/>
      <c r="C35" s="222"/>
      <c r="D35" s="222"/>
      <c r="E35" s="222"/>
      <c r="F35" s="222"/>
      <c r="G35" s="222"/>
      <c r="H35" s="223"/>
    </row>
    <row r="36" spans="1:8" ht="33" customHeight="1">
      <c r="A36" s="11" t="s">
        <v>60</v>
      </c>
      <c r="B36" s="229" t="s">
        <v>61</v>
      </c>
      <c r="C36" s="229"/>
      <c r="D36" s="229"/>
      <c r="E36" s="229"/>
      <c r="F36" s="229"/>
      <c r="G36" s="229"/>
      <c r="H36" s="229"/>
    </row>
    <row r="37" spans="1:8" ht="33" customHeight="1">
      <c r="A37" s="11" t="s">
        <v>62</v>
      </c>
      <c r="B37" s="229" t="s">
        <v>63</v>
      </c>
      <c r="C37" s="229"/>
      <c r="D37" s="229"/>
      <c r="E37" s="229"/>
      <c r="F37" s="229"/>
      <c r="G37" s="229"/>
      <c r="H37" s="229"/>
    </row>
    <row r="38" spans="1:8" ht="33" customHeight="1">
      <c r="A38" s="16"/>
      <c r="B38" s="17"/>
      <c r="C38" s="17"/>
      <c r="D38" s="17"/>
      <c r="E38" s="17"/>
      <c r="F38" s="17"/>
      <c r="G38" s="17"/>
      <c r="H38" s="18"/>
    </row>
    <row r="39" spans="1:8" ht="34.5" customHeight="1">
      <c r="A39" s="232" t="s">
        <v>64</v>
      </c>
      <c r="B39" s="232"/>
      <c r="C39" s="232"/>
      <c r="D39" s="232"/>
      <c r="E39" s="232"/>
      <c r="F39" s="232"/>
      <c r="G39" s="232"/>
      <c r="H39" s="232"/>
    </row>
    <row r="40" spans="1:8" ht="34.5" customHeight="1">
      <c r="A40" s="11" t="s">
        <v>65</v>
      </c>
      <c r="B40" s="229" t="s">
        <v>66</v>
      </c>
      <c r="C40" s="229"/>
      <c r="D40" s="229"/>
      <c r="E40" s="229"/>
      <c r="F40" s="229"/>
      <c r="G40" s="229"/>
      <c r="H40" s="229"/>
    </row>
    <row r="41" spans="1:8" ht="29.25" customHeight="1">
      <c r="A41" s="11" t="s">
        <v>67</v>
      </c>
      <c r="B41" s="229" t="s">
        <v>68</v>
      </c>
      <c r="C41" s="229"/>
      <c r="D41" s="229"/>
      <c r="E41" s="229"/>
      <c r="F41" s="229"/>
      <c r="G41" s="229"/>
      <c r="H41" s="229"/>
    </row>
    <row r="42" spans="1:8" ht="42" customHeight="1">
      <c r="A42" s="11" t="s">
        <v>69</v>
      </c>
      <c r="B42" s="229" t="s">
        <v>70</v>
      </c>
      <c r="C42" s="229"/>
      <c r="D42" s="229"/>
      <c r="E42" s="229"/>
      <c r="F42" s="229"/>
      <c r="G42" s="229"/>
      <c r="H42" s="229"/>
    </row>
    <row r="43" spans="1:8" ht="42" customHeight="1">
      <c r="A43" s="11" t="s">
        <v>71</v>
      </c>
      <c r="B43" s="224" t="s">
        <v>72</v>
      </c>
      <c r="C43" s="225"/>
      <c r="D43" s="225"/>
      <c r="E43" s="225"/>
      <c r="F43" s="225"/>
      <c r="G43" s="225"/>
      <c r="H43" s="226"/>
    </row>
    <row r="44" spans="1:8" ht="42" customHeight="1">
      <c r="A44" s="11" t="s">
        <v>73</v>
      </c>
      <c r="B44" s="224" t="s">
        <v>74</v>
      </c>
      <c r="C44" s="225"/>
      <c r="D44" s="225"/>
      <c r="E44" s="225"/>
      <c r="F44" s="225"/>
      <c r="G44" s="225"/>
      <c r="H44" s="226"/>
    </row>
    <row r="45" spans="1:8" ht="42" customHeight="1">
      <c r="A45" s="11" t="s">
        <v>75</v>
      </c>
      <c r="B45" s="224" t="s">
        <v>76</v>
      </c>
      <c r="C45" s="225"/>
      <c r="D45" s="225"/>
      <c r="E45" s="225"/>
      <c r="F45" s="225"/>
      <c r="G45" s="225"/>
      <c r="H45" s="226"/>
    </row>
    <row r="46" spans="1:8" ht="86.1" customHeight="1">
      <c r="A46" s="13" t="s">
        <v>77</v>
      </c>
      <c r="B46" s="235" t="s">
        <v>78</v>
      </c>
      <c r="C46" s="235"/>
      <c r="D46" s="235"/>
      <c r="E46" s="235"/>
      <c r="F46" s="235"/>
      <c r="G46" s="235"/>
      <c r="H46" s="235"/>
    </row>
    <row r="47" spans="1:8" ht="39.75" customHeight="1">
      <c r="A47" s="13" t="s">
        <v>79</v>
      </c>
      <c r="B47" s="243" t="s">
        <v>80</v>
      </c>
      <c r="C47" s="244"/>
      <c r="D47" s="244"/>
      <c r="E47" s="244"/>
      <c r="F47" s="244"/>
      <c r="G47" s="244"/>
      <c r="H47" s="245"/>
    </row>
    <row r="48" spans="1:8" ht="31.5" customHeight="1">
      <c r="A48" s="13" t="s">
        <v>81</v>
      </c>
      <c r="B48" s="235" t="s">
        <v>82</v>
      </c>
      <c r="C48" s="235"/>
      <c r="D48" s="235"/>
      <c r="E48" s="235"/>
      <c r="F48" s="235"/>
      <c r="G48" s="235"/>
      <c r="H48" s="235"/>
    </row>
    <row r="49" spans="1:8" ht="30">
      <c r="A49" s="13" t="s">
        <v>83</v>
      </c>
      <c r="B49" s="235" t="s">
        <v>84</v>
      </c>
      <c r="C49" s="235"/>
      <c r="D49" s="235"/>
      <c r="E49" s="235"/>
      <c r="F49" s="235"/>
      <c r="G49" s="235"/>
      <c r="H49" s="235"/>
    </row>
    <row r="50" spans="1:8" ht="43.5" customHeight="1">
      <c r="A50" s="13" t="s">
        <v>85</v>
      </c>
      <c r="B50" s="235" t="s">
        <v>86</v>
      </c>
      <c r="C50" s="235"/>
      <c r="D50" s="235"/>
      <c r="E50" s="235"/>
      <c r="F50" s="235"/>
      <c r="G50" s="235"/>
      <c r="H50" s="235"/>
    </row>
    <row r="51" spans="1:8" ht="40.5" customHeight="1">
      <c r="A51" s="13" t="s">
        <v>87</v>
      </c>
      <c r="B51" s="235" t="s">
        <v>88</v>
      </c>
      <c r="C51" s="235"/>
      <c r="D51" s="235"/>
      <c r="E51" s="235"/>
      <c r="F51" s="235"/>
      <c r="G51" s="235"/>
      <c r="H51" s="235"/>
    </row>
    <row r="52" spans="1:8" ht="75.75" customHeight="1">
      <c r="A52" s="14" t="s">
        <v>89</v>
      </c>
      <c r="B52" s="231" t="s">
        <v>90</v>
      </c>
      <c r="C52" s="231"/>
      <c r="D52" s="231"/>
      <c r="E52" s="231"/>
      <c r="F52" s="231"/>
      <c r="G52" s="231"/>
      <c r="H52" s="231"/>
    </row>
    <row r="53" spans="1:8" ht="41.25" customHeight="1">
      <c r="A53" s="14" t="s">
        <v>91</v>
      </c>
      <c r="B53" s="231" t="s">
        <v>92</v>
      </c>
      <c r="C53" s="231"/>
      <c r="D53" s="231"/>
      <c r="E53" s="231"/>
      <c r="F53" s="231"/>
      <c r="G53" s="231"/>
      <c r="H53" s="231"/>
    </row>
    <row r="54" spans="1:8" ht="47.45" customHeight="1">
      <c r="A54" s="14" t="s">
        <v>93</v>
      </c>
      <c r="B54" s="231" t="s">
        <v>94</v>
      </c>
      <c r="C54" s="231"/>
      <c r="D54" s="231"/>
      <c r="E54" s="231"/>
      <c r="F54" s="231"/>
      <c r="G54" s="231"/>
      <c r="H54" s="231"/>
    </row>
    <row r="55" spans="1:8" ht="57.6" customHeight="1">
      <c r="A55" s="14" t="s">
        <v>95</v>
      </c>
      <c r="B55" s="231" t="s">
        <v>96</v>
      </c>
      <c r="C55" s="231"/>
      <c r="D55" s="231"/>
      <c r="E55" s="231"/>
      <c r="F55" s="231"/>
      <c r="G55" s="231"/>
      <c r="H55" s="231"/>
    </row>
    <row r="56" spans="1:8" ht="31.5" customHeight="1">
      <c r="A56" s="14" t="s">
        <v>97</v>
      </c>
      <c r="B56" s="231" t="s">
        <v>98</v>
      </c>
      <c r="C56" s="231"/>
      <c r="D56" s="231"/>
      <c r="E56" s="231"/>
      <c r="F56" s="231"/>
      <c r="G56" s="231"/>
      <c r="H56" s="231"/>
    </row>
    <row r="57" spans="1:8" ht="70.5" customHeight="1">
      <c r="A57" s="14" t="s">
        <v>99</v>
      </c>
      <c r="B57" s="231" t="s">
        <v>100</v>
      </c>
      <c r="C57" s="231"/>
      <c r="D57" s="231"/>
      <c r="E57" s="231"/>
      <c r="F57" s="231"/>
      <c r="G57" s="231"/>
      <c r="H57" s="231"/>
    </row>
    <row r="58" spans="1:8" ht="33.75" customHeight="1">
      <c r="A58" s="236"/>
      <c r="B58" s="236"/>
      <c r="C58" s="236"/>
      <c r="D58" s="236"/>
      <c r="E58" s="236"/>
      <c r="F58" s="236"/>
      <c r="G58" s="236"/>
      <c r="H58" s="237"/>
    </row>
    <row r="59" spans="1:8" ht="32.25" customHeight="1">
      <c r="A59" s="227" t="s">
        <v>101</v>
      </c>
      <c r="B59" s="227"/>
      <c r="C59" s="227"/>
      <c r="D59" s="227"/>
      <c r="E59" s="227"/>
      <c r="F59" s="227"/>
      <c r="G59" s="227"/>
      <c r="H59" s="227"/>
    </row>
    <row r="60" spans="1:8" ht="34.5" customHeight="1">
      <c r="A60" s="11" t="s">
        <v>102</v>
      </c>
      <c r="B60" s="233" t="s">
        <v>103</v>
      </c>
      <c r="C60" s="233"/>
      <c r="D60" s="233"/>
      <c r="E60" s="233"/>
      <c r="F60" s="233"/>
      <c r="G60" s="233"/>
      <c r="H60" s="233"/>
    </row>
    <row r="61" spans="1:8" ht="60" customHeight="1">
      <c r="A61" s="11" t="s">
        <v>104</v>
      </c>
      <c r="B61" s="242" t="s">
        <v>105</v>
      </c>
      <c r="C61" s="242"/>
      <c r="D61" s="242"/>
      <c r="E61" s="242"/>
      <c r="F61" s="242"/>
      <c r="G61" s="242"/>
      <c r="H61" s="242"/>
    </row>
    <row r="62" spans="1:8" ht="41.25" customHeight="1">
      <c r="A62" s="11" t="s">
        <v>106</v>
      </c>
      <c r="B62" s="239" t="s">
        <v>107</v>
      </c>
      <c r="C62" s="240"/>
      <c r="D62" s="240"/>
      <c r="E62" s="240"/>
      <c r="F62" s="240"/>
      <c r="G62" s="240"/>
      <c r="H62" s="241"/>
    </row>
    <row r="63" spans="1:8" ht="42" customHeight="1">
      <c r="A63" s="11" t="s">
        <v>108</v>
      </c>
      <c r="B63" s="229" t="s">
        <v>109</v>
      </c>
      <c r="C63" s="229"/>
      <c r="D63" s="229"/>
      <c r="E63" s="229"/>
      <c r="F63" s="229"/>
      <c r="G63" s="229"/>
      <c r="H63" s="229"/>
    </row>
    <row r="64" spans="1:8" ht="31.5" customHeight="1">
      <c r="A64" s="11" t="s">
        <v>110</v>
      </c>
      <c r="B64" s="233" t="s">
        <v>111</v>
      </c>
      <c r="C64" s="233"/>
      <c r="D64" s="233"/>
      <c r="E64" s="233"/>
      <c r="F64" s="233"/>
      <c r="G64" s="233"/>
      <c r="H64" s="233"/>
    </row>
    <row r="65" spans="1:8" ht="45.75" customHeight="1">
      <c r="A65" s="11" t="s">
        <v>112</v>
      </c>
      <c r="B65" s="233" t="s">
        <v>113</v>
      </c>
      <c r="C65" s="233"/>
      <c r="D65" s="233"/>
      <c r="E65" s="233"/>
      <c r="F65" s="233"/>
      <c r="G65" s="233"/>
      <c r="H65" s="233"/>
    </row>
    <row r="66" spans="1:8" ht="30.75" customHeight="1">
      <c r="A66" s="238"/>
      <c r="B66" s="238"/>
      <c r="C66" s="238"/>
      <c r="D66" s="238"/>
      <c r="E66" s="238"/>
      <c r="F66" s="238"/>
      <c r="G66" s="238"/>
      <c r="H66" s="238"/>
    </row>
    <row r="67" spans="1:8" ht="34.5" customHeight="1">
      <c r="A67" s="227" t="s">
        <v>114</v>
      </c>
      <c r="B67" s="227"/>
      <c r="C67" s="227"/>
      <c r="D67" s="227"/>
      <c r="E67" s="227"/>
      <c r="F67" s="227"/>
      <c r="G67" s="227"/>
      <c r="H67" s="227"/>
    </row>
    <row r="68" spans="1:8" ht="39.75" customHeight="1">
      <c r="A68" s="14" t="s">
        <v>115</v>
      </c>
      <c r="B68" s="233" t="s">
        <v>116</v>
      </c>
      <c r="C68" s="233"/>
      <c r="D68" s="233"/>
      <c r="E68" s="233"/>
      <c r="F68" s="233"/>
      <c r="G68" s="233"/>
      <c r="H68" s="233"/>
    </row>
    <row r="69" spans="1:8" ht="39.75" customHeight="1">
      <c r="A69" s="14" t="s">
        <v>117</v>
      </c>
      <c r="B69" s="233" t="s">
        <v>118</v>
      </c>
      <c r="C69" s="233"/>
      <c r="D69" s="233"/>
      <c r="E69" s="233"/>
      <c r="F69" s="233"/>
      <c r="G69" s="233"/>
      <c r="H69" s="233"/>
    </row>
    <row r="70" spans="1:8" ht="42" customHeight="1">
      <c r="A70" s="14" t="s">
        <v>119</v>
      </c>
      <c r="B70" s="231" t="s">
        <v>120</v>
      </c>
      <c r="C70" s="231"/>
      <c r="D70" s="231"/>
      <c r="E70" s="231"/>
      <c r="F70" s="231"/>
      <c r="G70" s="231"/>
      <c r="H70" s="231"/>
    </row>
    <row r="71" spans="1:8" ht="33.75" customHeight="1">
      <c r="A71" s="14" t="s">
        <v>121</v>
      </c>
      <c r="B71" s="233" t="s">
        <v>122</v>
      </c>
      <c r="C71" s="233"/>
      <c r="D71" s="233"/>
      <c r="E71" s="233"/>
      <c r="F71" s="233"/>
      <c r="G71" s="233"/>
      <c r="H71" s="233"/>
    </row>
    <row r="72" spans="1:8" ht="33" customHeight="1">
      <c r="A72" s="14" t="s">
        <v>123</v>
      </c>
      <c r="B72" s="233" t="s">
        <v>124</v>
      </c>
      <c r="C72" s="233"/>
      <c r="D72" s="233"/>
      <c r="E72" s="233"/>
      <c r="F72" s="233"/>
      <c r="G72" s="233"/>
      <c r="H72" s="233"/>
    </row>
    <row r="73" spans="1:8" ht="33.75" customHeight="1">
      <c r="A73" s="234"/>
      <c r="B73" s="234"/>
      <c r="C73" s="234"/>
      <c r="D73" s="234"/>
      <c r="E73" s="234"/>
      <c r="F73" s="234"/>
      <c r="G73" s="234"/>
      <c r="H73" s="234"/>
    </row>
    <row r="74" spans="1:8" ht="54.75" customHeight="1"/>
    <row r="76" spans="1:8" ht="134.44999999999999" customHeight="1"/>
    <row r="77" spans="1:8" ht="64.5" customHeight="1"/>
    <row r="78" spans="1:8" ht="49.5" customHeight="1"/>
    <row r="87" ht="40.5" customHeight="1"/>
  </sheetData>
  <mergeCells count="72">
    <mergeCell ref="B8:H8"/>
    <mergeCell ref="A1:H1"/>
    <mergeCell ref="B5:H5"/>
    <mergeCell ref="B6:H6"/>
    <mergeCell ref="B7:H7"/>
    <mergeCell ref="A2:H2"/>
    <mergeCell ref="B3:H3"/>
    <mergeCell ref="B4:H4"/>
    <mergeCell ref="B27:H27"/>
    <mergeCell ref="A19:H19"/>
    <mergeCell ref="B16:H16"/>
    <mergeCell ref="B17:H17"/>
    <mergeCell ref="A20:H20"/>
    <mergeCell ref="B23:H23"/>
    <mergeCell ref="B24:H24"/>
    <mergeCell ref="B22:H22"/>
    <mergeCell ref="B42:H42"/>
    <mergeCell ref="B46:H46"/>
    <mergeCell ref="B50:H50"/>
    <mergeCell ref="B51:H51"/>
    <mergeCell ref="B55:H55"/>
    <mergeCell ref="B47:H47"/>
    <mergeCell ref="B69:H69"/>
    <mergeCell ref="B68:H68"/>
    <mergeCell ref="B52:H52"/>
    <mergeCell ref="B53:H53"/>
    <mergeCell ref="B54:H54"/>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28:H28"/>
    <mergeCell ref="B32:H32"/>
    <mergeCell ref="A39:H39"/>
    <mergeCell ref="B40:H40"/>
    <mergeCell ref="B41:H41"/>
    <mergeCell ref="B29:H29"/>
    <mergeCell ref="B30:H30"/>
    <mergeCell ref="B31:H31"/>
    <mergeCell ref="B33:H33"/>
    <mergeCell ref="A34:H34"/>
    <mergeCell ref="B36:H36"/>
    <mergeCell ref="B37:H37"/>
    <mergeCell ref="A35:H35"/>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Z29"/>
  <sheetViews>
    <sheetView tabSelected="1" topLeftCell="A8" zoomScale="70" zoomScaleNormal="70" workbookViewId="0">
      <pane ySplit="1" topLeftCell="A9" activePane="bottomLeft" state="frozen"/>
      <selection activeCell="A8" sqref="A8"/>
      <selection pane="bottomLeft" activeCell="N29" sqref="N29"/>
    </sheetView>
  </sheetViews>
  <sheetFormatPr baseColWidth="10" defaultColWidth="11.375" defaultRowHeight="18"/>
  <cols>
    <col min="1" max="1" width="23.25" style="47" customWidth="1"/>
    <col min="2" max="2" width="30.125" style="47" customWidth="1"/>
    <col min="3" max="4" width="18.625" style="47" customWidth="1"/>
    <col min="5" max="5" width="23.125" style="47" customWidth="1"/>
    <col min="6" max="6" width="23.75" style="47" customWidth="1"/>
    <col min="7" max="7" width="14.375" style="47" customWidth="1"/>
    <col min="8" max="8" width="27.125" style="47" customWidth="1"/>
    <col min="9" max="9" width="21.875" style="206" customWidth="1"/>
    <col min="10" max="10" width="19.875" style="206" customWidth="1"/>
    <col min="11" max="11" width="31" style="206" customWidth="1"/>
    <col min="12" max="12" width="21.375" style="206" customWidth="1"/>
    <col min="13" max="13" width="20.375" style="206" customWidth="1"/>
    <col min="14" max="14" width="28" style="206" customWidth="1"/>
    <col min="15" max="15" width="25.375" style="207" customWidth="1"/>
    <col min="16" max="16" width="21.875" style="208" customWidth="1"/>
    <col min="17" max="17" width="21.25" style="208" customWidth="1"/>
    <col min="18" max="18" width="20.25" style="208" customWidth="1"/>
    <col min="19" max="19" width="21.75" style="208" customWidth="1"/>
    <col min="20" max="20" width="23.25" style="208" customWidth="1"/>
    <col min="21" max="21" width="23.125" style="47" customWidth="1"/>
    <col min="22" max="22" width="21" style="47" customWidth="1"/>
    <col min="23" max="23" width="20.375" style="47" customWidth="1"/>
    <col min="24" max="24" width="18.25" style="47" customWidth="1"/>
    <col min="25" max="26" width="18" style="47" customWidth="1"/>
    <col min="27" max="27" width="15.375" style="47" customWidth="1"/>
    <col min="28" max="28" width="21.375" style="47" customWidth="1"/>
    <col min="29" max="29" width="19.875" style="47" customWidth="1"/>
    <col min="30" max="30" width="19.375" style="47" customWidth="1"/>
    <col min="31" max="31" width="15" style="47" customWidth="1"/>
    <col min="32" max="32" width="23.625" style="47" customWidth="1"/>
    <col min="33" max="16384" width="11.375" style="47"/>
  </cols>
  <sheetData>
    <row r="1" spans="1:52" ht="21" hidden="1" customHeight="1">
      <c r="A1" s="257"/>
      <c r="B1" s="257"/>
      <c r="C1" s="258" t="s">
        <v>125</v>
      </c>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184" t="s">
        <v>126</v>
      </c>
      <c r="AG1" s="185"/>
      <c r="AH1" s="185"/>
      <c r="AI1" s="185"/>
      <c r="AJ1" s="185"/>
      <c r="AK1" s="185"/>
      <c r="AL1" s="185"/>
      <c r="AM1" s="185"/>
      <c r="AN1" s="185"/>
      <c r="AO1" s="185"/>
      <c r="AP1" s="185"/>
      <c r="AQ1" s="185"/>
      <c r="AR1" s="185"/>
      <c r="AS1" s="185"/>
      <c r="AT1" s="185"/>
      <c r="AU1" s="185"/>
      <c r="AV1" s="185"/>
      <c r="AW1" s="185"/>
      <c r="AX1" s="185"/>
      <c r="AY1" s="185"/>
      <c r="AZ1" s="185"/>
    </row>
    <row r="2" spans="1:52" ht="21" hidden="1" customHeight="1">
      <c r="A2" s="257"/>
      <c r="B2" s="257"/>
      <c r="C2" s="258" t="s">
        <v>127</v>
      </c>
      <c r="D2" s="259"/>
      <c r="E2" s="259"/>
      <c r="F2" s="259"/>
      <c r="G2" s="259"/>
      <c r="H2" s="259"/>
      <c r="I2" s="259"/>
      <c r="J2" s="259"/>
      <c r="K2" s="259"/>
      <c r="L2" s="259"/>
      <c r="M2" s="259"/>
      <c r="N2" s="259"/>
      <c r="O2" s="259"/>
      <c r="P2" s="259"/>
      <c r="Q2" s="259"/>
      <c r="R2" s="259"/>
      <c r="S2" s="259"/>
      <c r="T2" s="259"/>
      <c r="U2" s="259"/>
      <c r="V2" s="259"/>
      <c r="W2" s="259"/>
      <c r="X2" s="259"/>
      <c r="Y2" s="259"/>
      <c r="Z2" s="259"/>
      <c r="AA2" s="259"/>
      <c r="AB2" s="259"/>
      <c r="AC2" s="259"/>
      <c r="AD2" s="259"/>
      <c r="AE2" s="260"/>
      <c r="AF2" s="184" t="s">
        <v>128</v>
      </c>
      <c r="AG2" s="185"/>
      <c r="AH2" s="185"/>
      <c r="AI2" s="185"/>
      <c r="AJ2" s="185"/>
      <c r="AK2" s="185"/>
      <c r="AL2" s="185"/>
      <c r="AM2" s="185"/>
      <c r="AN2" s="185"/>
      <c r="AO2" s="185"/>
      <c r="AP2" s="185"/>
      <c r="AQ2" s="185"/>
      <c r="AR2" s="185"/>
      <c r="AS2" s="185"/>
      <c r="AT2" s="185"/>
      <c r="AU2" s="185"/>
      <c r="AV2" s="185"/>
      <c r="AW2" s="185"/>
      <c r="AX2" s="185"/>
      <c r="AY2" s="185"/>
      <c r="AZ2" s="185"/>
    </row>
    <row r="3" spans="1:52" ht="21" hidden="1" customHeight="1">
      <c r="A3" s="257"/>
      <c r="B3" s="257"/>
      <c r="C3" s="258" t="s">
        <v>129</v>
      </c>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60"/>
      <c r="AF3" s="184" t="s">
        <v>130</v>
      </c>
      <c r="AG3" s="185"/>
      <c r="AH3" s="185"/>
      <c r="AI3" s="185"/>
      <c r="AJ3" s="185"/>
      <c r="AK3" s="185"/>
      <c r="AL3" s="185"/>
      <c r="AM3" s="185"/>
      <c r="AN3" s="185"/>
      <c r="AO3" s="185"/>
      <c r="AP3" s="185"/>
      <c r="AQ3" s="185"/>
      <c r="AR3" s="185"/>
      <c r="AS3" s="185"/>
      <c r="AT3" s="185"/>
      <c r="AU3" s="185"/>
      <c r="AV3" s="185"/>
      <c r="AW3" s="185"/>
      <c r="AX3" s="185"/>
      <c r="AY3" s="185"/>
      <c r="AZ3" s="185"/>
    </row>
    <row r="4" spans="1:52" ht="21" hidden="1" customHeight="1">
      <c r="A4" s="257"/>
      <c r="B4" s="257"/>
      <c r="C4" s="258" t="s">
        <v>131</v>
      </c>
      <c r="D4" s="259"/>
      <c r="E4" s="259"/>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60"/>
      <c r="AF4" s="184" t="s">
        <v>132</v>
      </c>
      <c r="AG4" s="185"/>
      <c r="AH4" s="185"/>
      <c r="AI4" s="185"/>
      <c r="AJ4" s="185"/>
      <c r="AK4" s="185"/>
      <c r="AL4" s="185"/>
      <c r="AM4" s="185"/>
      <c r="AN4" s="185"/>
      <c r="AO4" s="185"/>
      <c r="AP4" s="185"/>
      <c r="AQ4" s="185"/>
      <c r="AR4" s="185"/>
      <c r="AS4" s="185"/>
      <c r="AT4" s="185"/>
      <c r="AU4" s="185"/>
      <c r="AV4" s="185"/>
      <c r="AW4" s="185"/>
      <c r="AX4" s="185"/>
      <c r="AY4" s="185"/>
      <c r="AZ4" s="185"/>
    </row>
    <row r="5" spans="1:52" ht="26.25" hidden="1" customHeight="1">
      <c r="A5" s="256" t="s">
        <v>133</v>
      </c>
      <c r="B5" s="256"/>
      <c r="C5" s="261" t="s">
        <v>134</v>
      </c>
      <c r="D5" s="262"/>
      <c r="E5" s="262"/>
      <c r="F5" s="262"/>
      <c r="G5" s="262"/>
      <c r="H5" s="262"/>
      <c r="I5" s="262"/>
      <c r="J5" s="262"/>
      <c r="K5" s="262"/>
      <c r="L5" s="262"/>
      <c r="M5" s="262"/>
      <c r="N5" s="262"/>
      <c r="O5" s="262"/>
      <c r="P5" s="262"/>
      <c r="Q5" s="262"/>
      <c r="R5" s="262"/>
      <c r="S5" s="262"/>
      <c r="T5" s="262"/>
      <c r="U5" s="262"/>
      <c r="V5" s="262"/>
      <c r="W5" s="262"/>
      <c r="X5" s="262"/>
      <c r="Y5" s="262"/>
      <c r="Z5" s="262"/>
      <c r="AA5" s="262"/>
      <c r="AB5" s="262"/>
      <c r="AC5" s="262"/>
      <c r="AD5" s="262"/>
      <c r="AE5" s="262"/>
      <c r="AF5" s="183"/>
      <c r="AG5" s="185"/>
      <c r="AH5" s="185"/>
      <c r="AI5" s="185"/>
      <c r="AJ5" s="185"/>
      <c r="AK5" s="185"/>
      <c r="AL5" s="185"/>
      <c r="AM5" s="185"/>
      <c r="AN5" s="185"/>
      <c r="AO5" s="185"/>
      <c r="AP5" s="185"/>
      <c r="AQ5" s="185"/>
      <c r="AR5" s="185"/>
      <c r="AS5" s="185"/>
      <c r="AT5" s="185"/>
      <c r="AU5" s="185"/>
      <c r="AV5" s="185"/>
      <c r="AW5" s="185"/>
      <c r="AX5" s="185"/>
      <c r="AY5" s="185"/>
      <c r="AZ5" s="185"/>
    </row>
    <row r="6" spans="1:52" ht="26.25" hidden="1" customHeight="1">
      <c r="A6" s="250" t="s">
        <v>135</v>
      </c>
      <c r="B6" s="251"/>
      <c r="C6" s="251"/>
      <c r="D6" s="251"/>
      <c r="E6" s="251"/>
      <c r="F6" s="251"/>
      <c r="G6" s="251"/>
      <c r="H6" s="251"/>
      <c r="I6" s="251"/>
      <c r="J6" s="251"/>
      <c r="K6" s="251"/>
      <c r="L6" s="251"/>
      <c r="M6" s="251"/>
      <c r="N6" s="251"/>
      <c r="O6" s="251"/>
      <c r="P6" s="251"/>
      <c r="Q6" s="251"/>
      <c r="R6" s="251"/>
      <c r="S6" s="251"/>
      <c r="T6" s="251"/>
      <c r="U6" s="251"/>
      <c r="V6" s="251"/>
      <c r="W6" s="251"/>
      <c r="X6" s="251"/>
      <c r="Y6" s="251"/>
      <c r="Z6" s="251"/>
      <c r="AA6" s="251"/>
      <c r="AB6" s="251"/>
      <c r="AC6" s="251"/>
      <c r="AD6" s="251"/>
      <c r="AE6" s="251"/>
      <c r="AF6" s="252"/>
      <c r="AG6" s="185"/>
      <c r="AH6" s="185"/>
      <c r="AI6" s="185"/>
      <c r="AJ6" s="185"/>
      <c r="AK6" s="185"/>
      <c r="AL6" s="185"/>
      <c r="AM6" s="185"/>
      <c r="AN6" s="185"/>
      <c r="AO6" s="185"/>
      <c r="AP6" s="185"/>
      <c r="AQ6" s="185"/>
      <c r="AR6" s="185"/>
      <c r="AS6" s="185"/>
      <c r="AT6" s="185"/>
      <c r="AU6" s="185"/>
      <c r="AV6" s="185"/>
      <c r="AW6" s="185"/>
      <c r="AX6" s="185"/>
      <c r="AY6" s="185"/>
      <c r="AZ6" s="185"/>
    </row>
    <row r="7" spans="1:52" ht="21.75" hidden="1" customHeight="1">
      <c r="A7" s="267" t="s">
        <v>136</v>
      </c>
      <c r="B7" s="267"/>
      <c r="C7" s="267"/>
      <c r="D7" s="267"/>
      <c r="E7" s="267"/>
      <c r="F7" s="267"/>
      <c r="G7" s="267"/>
      <c r="H7" s="267"/>
      <c r="I7" s="267"/>
      <c r="J7" s="267"/>
      <c r="K7" s="267"/>
      <c r="L7" s="267"/>
      <c r="M7" s="267"/>
      <c r="N7" s="267"/>
      <c r="O7" s="267"/>
      <c r="P7" s="268" t="s">
        <v>137</v>
      </c>
      <c r="Q7" s="268"/>
      <c r="R7" s="268"/>
      <c r="S7" s="268"/>
      <c r="T7" s="269" t="s">
        <v>138</v>
      </c>
      <c r="U7" s="269"/>
      <c r="V7" s="269"/>
      <c r="W7" s="269"/>
      <c r="X7" s="269"/>
      <c r="Y7" s="263" t="s">
        <v>139</v>
      </c>
      <c r="Z7" s="263"/>
      <c r="AA7" s="263"/>
      <c r="AB7" s="263"/>
      <c r="AC7" s="264" t="s">
        <v>140</v>
      </c>
      <c r="AD7" s="264"/>
      <c r="AE7" s="264"/>
      <c r="AF7" s="264"/>
      <c r="AG7" s="185"/>
      <c r="AH7" s="185"/>
      <c r="AI7" s="185"/>
      <c r="AJ7" s="185"/>
      <c r="AK7" s="185"/>
      <c r="AL7" s="185"/>
      <c r="AM7" s="185"/>
      <c r="AN7" s="185"/>
      <c r="AO7" s="185"/>
      <c r="AP7" s="185"/>
      <c r="AQ7" s="185"/>
      <c r="AR7" s="185"/>
      <c r="AS7" s="185"/>
      <c r="AT7" s="185"/>
      <c r="AU7" s="185"/>
      <c r="AV7" s="185"/>
      <c r="AW7" s="185"/>
      <c r="AX7" s="185"/>
      <c r="AY7" s="185"/>
      <c r="AZ7" s="185"/>
    </row>
    <row r="8" spans="1:52" ht="71.25" customHeight="1">
      <c r="A8" s="51" t="s">
        <v>2</v>
      </c>
      <c r="B8" s="51" t="s">
        <v>4</v>
      </c>
      <c r="C8" s="51" t="s">
        <v>141</v>
      </c>
      <c r="D8" s="51" t="s">
        <v>142</v>
      </c>
      <c r="E8" s="51" t="s">
        <v>143</v>
      </c>
      <c r="F8" s="51" t="s">
        <v>144</v>
      </c>
      <c r="G8" s="51" t="s">
        <v>14</v>
      </c>
      <c r="H8" s="51" t="s">
        <v>16</v>
      </c>
      <c r="I8" s="51" t="s">
        <v>18</v>
      </c>
      <c r="J8" s="50" t="s">
        <v>145</v>
      </c>
      <c r="K8" s="51" t="s">
        <v>146</v>
      </c>
      <c r="L8" s="51" t="s">
        <v>147</v>
      </c>
      <c r="M8" s="51" t="s">
        <v>148</v>
      </c>
      <c r="N8" s="51" t="s">
        <v>28</v>
      </c>
      <c r="O8" s="51" t="s">
        <v>30</v>
      </c>
      <c r="P8" s="51" t="s">
        <v>149</v>
      </c>
      <c r="Q8" s="51" t="s">
        <v>150</v>
      </c>
      <c r="R8" s="51" t="s">
        <v>151</v>
      </c>
      <c r="S8" s="51" t="s">
        <v>152</v>
      </c>
      <c r="T8" s="186" t="s">
        <v>153</v>
      </c>
      <c r="U8" s="186" t="s">
        <v>154</v>
      </c>
      <c r="V8" s="186" t="s">
        <v>155</v>
      </c>
      <c r="W8" s="186" t="s">
        <v>156</v>
      </c>
      <c r="X8" s="186" t="s">
        <v>157</v>
      </c>
      <c r="Y8" s="187" t="s">
        <v>158</v>
      </c>
      <c r="Z8" s="187" t="s">
        <v>159</v>
      </c>
      <c r="AA8" s="187" t="s">
        <v>160</v>
      </c>
      <c r="AB8" s="187" t="s">
        <v>161</v>
      </c>
      <c r="AC8" s="188" t="s">
        <v>162</v>
      </c>
      <c r="AD8" s="188" t="s">
        <v>163</v>
      </c>
      <c r="AE8" s="188" t="s">
        <v>164</v>
      </c>
      <c r="AF8" s="188" t="s">
        <v>165</v>
      </c>
    </row>
    <row r="9" spans="1:52" ht="65.099999999999994" customHeight="1">
      <c r="A9" s="70" t="s">
        <v>166</v>
      </c>
      <c r="B9" s="57" t="s">
        <v>167</v>
      </c>
      <c r="C9" s="57" t="s">
        <v>168</v>
      </c>
      <c r="D9" s="57" t="s">
        <v>169</v>
      </c>
      <c r="E9" s="70" t="s">
        <v>170</v>
      </c>
      <c r="F9" s="58" t="s">
        <v>171</v>
      </c>
      <c r="G9" s="214" t="s">
        <v>172</v>
      </c>
      <c r="H9" s="62" t="s">
        <v>173</v>
      </c>
      <c r="I9" s="189" t="s">
        <v>174</v>
      </c>
      <c r="J9" s="62" t="s">
        <v>175</v>
      </c>
      <c r="K9" s="71" t="s">
        <v>176</v>
      </c>
      <c r="L9" s="190">
        <v>0.8</v>
      </c>
      <c r="M9" s="189" t="s">
        <v>177</v>
      </c>
      <c r="N9" s="62" t="s">
        <v>178</v>
      </c>
      <c r="O9" s="62">
        <v>2198</v>
      </c>
      <c r="P9" s="62">
        <v>549</v>
      </c>
      <c r="Q9" s="62">
        <v>549</v>
      </c>
      <c r="R9" s="62">
        <v>550</v>
      </c>
      <c r="S9" s="62">
        <v>550</v>
      </c>
      <c r="T9" s="62">
        <v>1136</v>
      </c>
      <c r="U9" s="62">
        <f>Y9+Z9+AA9+AB9</f>
        <v>190</v>
      </c>
      <c r="V9" s="62"/>
      <c r="W9" s="62"/>
      <c r="X9" s="62">
        <f>+U9+T9+V9+W9</f>
        <v>1326</v>
      </c>
      <c r="Y9" s="62">
        <v>0</v>
      </c>
      <c r="Z9" s="62">
        <v>190</v>
      </c>
      <c r="AA9" s="62"/>
      <c r="AB9" s="191"/>
      <c r="AC9" s="192">
        <f>U9/Q9*L9</f>
        <v>0.27686703096539161</v>
      </c>
      <c r="AD9" s="192">
        <f>X9/O9*L9</f>
        <v>0.48262056414922655</v>
      </c>
      <c r="AE9" s="192">
        <f>U9/S9</f>
        <v>0.34545454545454546</v>
      </c>
      <c r="AF9" s="192">
        <f>X9/O9</f>
        <v>0.60327570518653317</v>
      </c>
    </row>
    <row r="10" spans="1:52" ht="65.099999999999994" customHeight="1">
      <c r="A10" s="70" t="s">
        <v>166</v>
      </c>
      <c r="B10" s="70" t="s">
        <v>167</v>
      </c>
      <c r="C10" s="70" t="s">
        <v>168</v>
      </c>
      <c r="D10" s="70" t="s">
        <v>169</v>
      </c>
      <c r="E10" s="70" t="s">
        <v>170</v>
      </c>
      <c r="F10" s="58" t="s">
        <v>171</v>
      </c>
      <c r="G10" s="214" t="s">
        <v>172</v>
      </c>
      <c r="H10" s="71" t="s">
        <v>179</v>
      </c>
      <c r="I10" s="189" t="s">
        <v>174</v>
      </c>
      <c r="J10" s="65" t="s">
        <v>175</v>
      </c>
      <c r="K10" s="71" t="s">
        <v>180</v>
      </c>
      <c r="L10" s="190">
        <v>0.2</v>
      </c>
      <c r="M10" s="189" t="s">
        <v>177</v>
      </c>
      <c r="N10" s="62" t="s">
        <v>181</v>
      </c>
      <c r="O10" s="62">
        <v>4</v>
      </c>
      <c r="P10" s="65">
        <v>1</v>
      </c>
      <c r="Q10" s="65">
        <v>1</v>
      </c>
      <c r="R10" s="65">
        <v>1</v>
      </c>
      <c r="S10" s="65">
        <v>1</v>
      </c>
      <c r="T10" s="62">
        <v>1</v>
      </c>
      <c r="U10" s="62">
        <f>Y10+Z10+AA10+AB10</f>
        <v>0.15000000000000002</v>
      </c>
      <c r="V10" s="62"/>
      <c r="W10" s="62"/>
      <c r="X10" s="62">
        <f>+U10+T10+V10+W10</f>
        <v>1.1499999999999999</v>
      </c>
      <c r="Y10" s="62">
        <v>0.1</v>
      </c>
      <c r="Z10" s="65">
        <v>0.05</v>
      </c>
      <c r="AA10" s="62"/>
      <c r="AB10" s="191"/>
      <c r="AC10" s="192">
        <f>U10/Q10*L10</f>
        <v>3.0000000000000006E-2</v>
      </c>
      <c r="AD10" s="192">
        <f>X10/O10*L10</f>
        <v>5.7499999999999996E-2</v>
      </c>
      <c r="AE10" s="192">
        <f>U10/S10</f>
        <v>0.15000000000000002</v>
      </c>
      <c r="AF10" s="192">
        <f>X10/O10</f>
        <v>0.28749999999999998</v>
      </c>
    </row>
    <row r="11" spans="1:52" ht="65.099999999999994" customHeight="1">
      <c r="A11" s="75"/>
      <c r="B11" s="193"/>
      <c r="C11" s="75"/>
      <c r="D11" s="75"/>
      <c r="E11" s="75"/>
      <c r="F11" s="62"/>
      <c r="G11" s="59"/>
      <c r="H11" s="71"/>
      <c r="I11" s="189"/>
      <c r="J11" s="65"/>
      <c r="K11" s="71"/>
      <c r="L11" s="194">
        <f>L9+L10</f>
        <v>1</v>
      </c>
      <c r="M11" s="189"/>
      <c r="N11" s="253" t="s">
        <v>182</v>
      </c>
      <c r="O11" s="254"/>
      <c r="P11" s="254"/>
      <c r="Q11" s="254"/>
      <c r="R11" s="254"/>
      <c r="S11" s="254"/>
      <c r="T11" s="254"/>
      <c r="U11" s="254"/>
      <c r="V11" s="254"/>
      <c r="W11" s="254"/>
      <c r="X11" s="254"/>
      <c r="Y11" s="254"/>
      <c r="Z11" s="254"/>
      <c r="AA11" s="254"/>
      <c r="AB11" s="255"/>
      <c r="AC11" s="209">
        <f>SUM(AC9:AC10)</f>
        <v>0.30686703096539164</v>
      </c>
      <c r="AD11" s="209">
        <f>SUM(AD9:AD10)</f>
        <v>0.5401205641492266</v>
      </c>
      <c r="AE11" s="210">
        <f>(AE9+AE10)/2</f>
        <v>0.24772727272727274</v>
      </c>
      <c r="AF11" s="210">
        <f>(AF9+AF10)/2</f>
        <v>0.44538785259326658</v>
      </c>
    </row>
    <row r="12" spans="1:52" ht="65.099999999999994" customHeight="1">
      <c r="A12" s="70" t="s">
        <v>166</v>
      </c>
      <c r="B12" s="70" t="s">
        <v>167</v>
      </c>
      <c r="C12" s="57" t="s">
        <v>168</v>
      </c>
      <c r="D12" s="70" t="s">
        <v>169</v>
      </c>
      <c r="E12" s="58" t="s">
        <v>183</v>
      </c>
      <c r="F12" s="58" t="s">
        <v>184</v>
      </c>
      <c r="G12" s="114" t="s">
        <v>185</v>
      </c>
      <c r="H12" s="62" t="s">
        <v>186</v>
      </c>
      <c r="I12" s="189" t="s">
        <v>174</v>
      </c>
      <c r="J12" s="189" t="s">
        <v>175</v>
      </c>
      <c r="K12" s="62" t="s">
        <v>187</v>
      </c>
      <c r="L12" s="190">
        <v>0.6</v>
      </c>
      <c r="M12" s="189" t="s">
        <v>177</v>
      </c>
      <c r="N12" s="62" t="s">
        <v>188</v>
      </c>
      <c r="O12" s="62">
        <v>80</v>
      </c>
      <c r="P12" s="62">
        <v>20</v>
      </c>
      <c r="Q12" s="62">
        <v>20</v>
      </c>
      <c r="R12" s="62">
        <v>20</v>
      </c>
      <c r="S12" s="62">
        <v>20</v>
      </c>
      <c r="T12" s="62">
        <v>39</v>
      </c>
      <c r="U12" s="189">
        <f>Y12+Z12+AA12+AB12</f>
        <v>7</v>
      </c>
      <c r="V12" s="189"/>
      <c r="W12" s="189"/>
      <c r="X12" s="62">
        <f>T12+U12+V12+W12</f>
        <v>46</v>
      </c>
      <c r="Y12" s="62">
        <v>1</v>
      </c>
      <c r="Z12" s="189">
        <v>6</v>
      </c>
      <c r="AA12" s="189"/>
      <c r="AB12" s="62"/>
      <c r="AC12" s="192">
        <f>U12/Q12*L12</f>
        <v>0.21</v>
      </c>
      <c r="AD12" s="192">
        <f>X12/O12*L12</f>
        <v>0.34499999999999997</v>
      </c>
      <c r="AE12" s="195">
        <f>U12/Q12</f>
        <v>0.35</v>
      </c>
      <c r="AF12" s="195">
        <f>X12/O12</f>
        <v>0.57499999999999996</v>
      </c>
    </row>
    <row r="13" spans="1:52" ht="65.099999999999994" customHeight="1">
      <c r="A13" s="70" t="s">
        <v>166</v>
      </c>
      <c r="B13" s="70" t="s">
        <v>167</v>
      </c>
      <c r="C13" s="57" t="s">
        <v>168</v>
      </c>
      <c r="D13" s="70" t="s">
        <v>169</v>
      </c>
      <c r="E13" s="58" t="s">
        <v>183</v>
      </c>
      <c r="F13" s="58" t="s">
        <v>184</v>
      </c>
      <c r="G13" s="114" t="s">
        <v>185</v>
      </c>
      <c r="H13" s="71" t="s">
        <v>189</v>
      </c>
      <c r="I13" s="189" t="s">
        <v>174</v>
      </c>
      <c r="J13" s="189" t="s">
        <v>175</v>
      </c>
      <c r="K13" s="71" t="s">
        <v>190</v>
      </c>
      <c r="L13" s="190">
        <v>0.15</v>
      </c>
      <c r="M13" s="189" t="s">
        <v>177</v>
      </c>
      <c r="N13" s="62" t="s">
        <v>191</v>
      </c>
      <c r="O13" s="62">
        <v>20</v>
      </c>
      <c r="P13" s="65">
        <v>2</v>
      </c>
      <c r="Q13" s="65">
        <v>6</v>
      </c>
      <c r="R13" s="65">
        <v>7</v>
      </c>
      <c r="S13" s="65">
        <v>5</v>
      </c>
      <c r="T13" s="65">
        <v>3</v>
      </c>
      <c r="U13" s="189">
        <f>Y13+Z13+AA13+AB13</f>
        <v>1.5</v>
      </c>
      <c r="V13" s="189"/>
      <c r="W13" s="189"/>
      <c r="X13" s="62">
        <f t="shared" ref="X13:X15" si="0">T13+U13+V13+W13</f>
        <v>4.5</v>
      </c>
      <c r="Y13" s="65">
        <v>0.6</v>
      </c>
      <c r="Z13" s="189">
        <v>0.9</v>
      </c>
      <c r="AA13" s="189"/>
      <c r="AB13" s="65"/>
      <c r="AC13" s="192">
        <f t="shared" ref="AC13:AC15" si="1">U13/Q13*L13</f>
        <v>3.7499999999999999E-2</v>
      </c>
      <c r="AD13" s="192">
        <f t="shared" ref="AD13:AD15" si="2">X13/O13*L13</f>
        <v>3.3750000000000002E-2</v>
      </c>
      <c r="AE13" s="195">
        <f t="shared" ref="AE13:AE15" si="3">U13/Q13</f>
        <v>0.25</v>
      </c>
      <c r="AF13" s="195">
        <f t="shared" ref="AF13:AF15" si="4">X13/O13</f>
        <v>0.22500000000000001</v>
      </c>
    </row>
    <row r="14" spans="1:52" ht="65.099999999999994" customHeight="1">
      <c r="A14" s="70" t="s">
        <v>166</v>
      </c>
      <c r="B14" s="70" t="s">
        <v>167</v>
      </c>
      <c r="C14" s="57" t="s">
        <v>168</v>
      </c>
      <c r="D14" s="70" t="s">
        <v>169</v>
      </c>
      <c r="E14" s="58" t="s">
        <v>183</v>
      </c>
      <c r="F14" s="58" t="s">
        <v>184</v>
      </c>
      <c r="G14" s="114" t="s">
        <v>185</v>
      </c>
      <c r="H14" s="71" t="s">
        <v>192</v>
      </c>
      <c r="I14" s="189" t="s">
        <v>174</v>
      </c>
      <c r="J14" s="189" t="s">
        <v>175</v>
      </c>
      <c r="K14" s="71" t="s">
        <v>193</v>
      </c>
      <c r="L14" s="190">
        <v>0.15</v>
      </c>
      <c r="M14" s="189" t="s">
        <v>177</v>
      </c>
      <c r="N14" s="62" t="s">
        <v>194</v>
      </c>
      <c r="O14" s="62">
        <v>40</v>
      </c>
      <c r="P14" s="65">
        <v>5</v>
      </c>
      <c r="Q14" s="65">
        <v>12</v>
      </c>
      <c r="R14" s="65">
        <v>13</v>
      </c>
      <c r="S14" s="65">
        <v>10</v>
      </c>
      <c r="T14" s="65">
        <v>5</v>
      </c>
      <c r="U14" s="189">
        <f>Y14+Z14+AA14+AB14</f>
        <v>4</v>
      </c>
      <c r="V14" s="189"/>
      <c r="W14" s="189"/>
      <c r="X14" s="62">
        <f t="shared" si="0"/>
        <v>9</v>
      </c>
      <c r="Y14" s="65">
        <v>1.2</v>
      </c>
      <c r="Z14" s="189">
        <v>2.8</v>
      </c>
      <c r="AA14" s="189"/>
      <c r="AB14" s="65"/>
      <c r="AC14" s="192">
        <f t="shared" si="1"/>
        <v>4.9999999999999996E-2</v>
      </c>
      <c r="AD14" s="192">
        <f t="shared" si="2"/>
        <v>3.3750000000000002E-2</v>
      </c>
      <c r="AE14" s="195">
        <f t="shared" si="3"/>
        <v>0.33333333333333331</v>
      </c>
      <c r="AF14" s="195">
        <f t="shared" si="4"/>
        <v>0.22500000000000001</v>
      </c>
    </row>
    <row r="15" spans="1:52" ht="65.099999999999994" customHeight="1">
      <c r="A15" s="70" t="s">
        <v>166</v>
      </c>
      <c r="B15" s="70" t="s">
        <v>167</v>
      </c>
      <c r="C15" s="70" t="s">
        <v>168</v>
      </c>
      <c r="D15" s="70" t="s">
        <v>169</v>
      </c>
      <c r="E15" s="58" t="s">
        <v>183</v>
      </c>
      <c r="F15" s="58" t="s">
        <v>184</v>
      </c>
      <c r="G15" s="114" t="s">
        <v>185</v>
      </c>
      <c r="H15" s="71" t="s">
        <v>195</v>
      </c>
      <c r="I15" s="189" t="s">
        <v>174</v>
      </c>
      <c r="J15" s="189" t="s">
        <v>175</v>
      </c>
      <c r="K15" s="71" t="s">
        <v>196</v>
      </c>
      <c r="L15" s="190">
        <v>0.1</v>
      </c>
      <c r="M15" s="189" t="s">
        <v>177</v>
      </c>
      <c r="N15" s="62" t="s">
        <v>188</v>
      </c>
      <c r="O15" s="62">
        <v>16</v>
      </c>
      <c r="P15" s="65">
        <v>2</v>
      </c>
      <c r="Q15" s="65">
        <v>5</v>
      </c>
      <c r="R15" s="65">
        <v>5</v>
      </c>
      <c r="S15" s="65">
        <v>4</v>
      </c>
      <c r="T15" s="65">
        <v>2</v>
      </c>
      <c r="U15" s="189">
        <f>Y15+Z15+AA15+AB15</f>
        <v>5</v>
      </c>
      <c r="V15" s="189"/>
      <c r="W15" s="189"/>
      <c r="X15" s="62">
        <f t="shared" si="0"/>
        <v>7</v>
      </c>
      <c r="Y15" s="65">
        <v>1</v>
      </c>
      <c r="Z15" s="189">
        <v>4</v>
      </c>
      <c r="AA15" s="189"/>
      <c r="AB15" s="65"/>
      <c r="AC15" s="192">
        <f t="shared" si="1"/>
        <v>0.1</v>
      </c>
      <c r="AD15" s="192">
        <f t="shared" si="2"/>
        <v>4.3750000000000004E-2</v>
      </c>
      <c r="AE15" s="195">
        <f t="shared" si="3"/>
        <v>1</v>
      </c>
      <c r="AF15" s="195">
        <f t="shared" si="4"/>
        <v>0.4375</v>
      </c>
    </row>
    <row r="16" spans="1:52" ht="65.099999999999994" customHeight="1">
      <c r="A16" s="75"/>
      <c r="B16" s="193"/>
      <c r="C16" s="75"/>
      <c r="D16" s="75"/>
      <c r="E16" s="76"/>
      <c r="F16" s="60"/>
      <c r="G16" s="196"/>
      <c r="H16" s="89"/>
      <c r="I16" s="197"/>
      <c r="J16" s="197"/>
      <c r="K16" s="89"/>
      <c r="L16" s="198">
        <f>L12+L13+L14+L15</f>
        <v>1</v>
      </c>
      <c r="M16" s="197"/>
      <c r="N16" s="253" t="s">
        <v>197</v>
      </c>
      <c r="O16" s="254"/>
      <c r="P16" s="254"/>
      <c r="Q16" s="254"/>
      <c r="R16" s="254"/>
      <c r="S16" s="254"/>
      <c r="T16" s="254"/>
      <c r="U16" s="254"/>
      <c r="V16" s="254"/>
      <c r="W16" s="254"/>
      <c r="X16" s="254"/>
      <c r="Y16" s="254"/>
      <c r="Z16" s="254"/>
      <c r="AA16" s="254"/>
      <c r="AB16" s="255"/>
      <c r="AC16" s="209">
        <f>SUM(AC12:AC15)</f>
        <v>0.39749999999999996</v>
      </c>
      <c r="AD16" s="209">
        <f>SUM(AD12:AD15)</f>
        <v>0.45624999999999999</v>
      </c>
      <c r="AE16" s="210">
        <f>(AE12+AE13+AE14+AE15)/4</f>
        <v>0.48333333333333334</v>
      </c>
      <c r="AF16" s="210">
        <f>(AF12+AF13+AF14+AF15)/4</f>
        <v>0.36562499999999998</v>
      </c>
    </row>
    <row r="17" spans="1:32" ht="65.099999999999994" customHeight="1">
      <c r="A17" s="89" t="s">
        <v>198</v>
      </c>
      <c r="B17" s="199" t="s">
        <v>167</v>
      </c>
      <c r="C17" s="89" t="s">
        <v>168</v>
      </c>
      <c r="D17" s="89" t="s">
        <v>169</v>
      </c>
      <c r="E17" s="89" t="s">
        <v>199</v>
      </c>
      <c r="F17" s="89" t="s">
        <v>200</v>
      </c>
      <c r="G17" s="91" t="s">
        <v>201</v>
      </c>
      <c r="H17" s="60" t="s">
        <v>202</v>
      </c>
      <c r="I17" s="197" t="s">
        <v>174</v>
      </c>
      <c r="J17" s="197">
        <v>0</v>
      </c>
      <c r="K17" s="89" t="s">
        <v>203</v>
      </c>
      <c r="L17" s="200">
        <v>1</v>
      </c>
      <c r="M17" s="197" t="s">
        <v>177</v>
      </c>
      <c r="N17" s="62" t="s">
        <v>188</v>
      </c>
      <c r="O17" s="62">
        <v>4</v>
      </c>
      <c r="P17" s="65">
        <v>1</v>
      </c>
      <c r="Q17" s="65">
        <v>1</v>
      </c>
      <c r="R17" s="65">
        <v>1</v>
      </c>
      <c r="S17" s="65">
        <v>1</v>
      </c>
      <c r="T17" s="65">
        <v>1</v>
      </c>
      <c r="U17" s="189">
        <f>Y17+Z17+AA17+AB17</f>
        <v>0.35</v>
      </c>
      <c r="V17" s="189"/>
      <c r="W17" s="189"/>
      <c r="X17" s="65">
        <f>T17+U17+V17+W17</f>
        <v>1.35</v>
      </c>
      <c r="Y17" s="189">
        <v>0.1</v>
      </c>
      <c r="Z17" s="65">
        <v>0.25</v>
      </c>
      <c r="AA17" s="189"/>
      <c r="AB17" s="191"/>
      <c r="AC17" s="192">
        <f>U17/Q17*L17</f>
        <v>0.35</v>
      </c>
      <c r="AD17" s="192">
        <f>X17/O17*L17</f>
        <v>0.33750000000000002</v>
      </c>
      <c r="AE17" s="195">
        <f>U17/Q17</f>
        <v>0.35</v>
      </c>
      <c r="AF17" s="192">
        <f>X17/O17</f>
        <v>0.33750000000000002</v>
      </c>
    </row>
    <row r="18" spans="1:32" ht="65.099999999999994" customHeight="1">
      <c r="A18" s="89"/>
      <c r="B18" s="199"/>
      <c r="C18" s="89"/>
      <c r="D18" s="89"/>
      <c r="E18" s="89"/>
      <c r="F18" s="89"/>
      <c r="G18" s="91"/>
      <c r="H18" s="60"/>
      <c r="I18" s="197"/>
      <c r="J18" s="197"/>
      <c r="K18" s="89"/>
      <c r="L18" s="198">
        <f>+L17</f>
        <v>1</v>
      </c>
      <c r="M18" s="197"/>
      <c r="N18" s="253" t="s">
        <v>204</v>
      </c>
      <c r="O18" s="254"/>
      <c r="P18" s="254"/>
      <c r="Q18" s="254"/>
      <c r="R18" s="254"/>
      <c r="S18" s="254"/>
      <c r="T18" s="254"/>
      <c r="U18" s="254"/>
      <c r="V18" s="254"/>
      <c r="W18" s="254"/>
      <c r="X18" s="254"/>
      <c r="Y18" s="254"/>
      <c r="Z18" s="254"/>
      <c r="AA18" s="254"/>
      <c r="AB18" s="255"/>
      <c r="AC18" s="209">
        <f>SUM(AC17)</f>
        <v>0.35</v>
      </c>
      <c r="AD18" s="209">
        <f>SUM(AD17)</f>
        <v>0.33750000000000002</v>
      </c>
      <c r="AE18" s="210">
        <v>0.35</v>
      </c>
      <c r="AF18" s="209">
        <v>0.33800000000000002</v>
      </c>
    </row>
    <row r="19" spans="1:32" s="202" customFormat="1" ht="65.099999999999994" customHeight="1">
      <c r="A19" s="70" t="s">
        <v>198</v>
      </c>
      <c r="B19" s="70" t="s">
        <v>167</v>
      </c>
      <c r="C19" s="57" t="s">
        <v>168</v>
      </c>
      <c r="D19" s="57" t="s">
        <v>169</v>
      </c>
      <c r="E19" s="57" t="s">
        <v>199</v>
      </c>
      <c r="F19" s="70" t="s">
        <v>205</v>
      </c>
      <c r="G19" s="215" t="s">
        <v>206</v>
      </c>
      <c r="H19" s="62" t="s">
        <v>207</v>
      </c>
      <c r="I19" s="71" t="s">
        <v>174</v>
      </c>
      <c r="J19" s="71" t="s">
        <v>208</v>
      </c>
      <c r="K19" s="62" t="s">
        <v>209</v>
      </c>
      <c r="L19" s="201">
        <v>0.25</v>
      </c>
      <c r="M19" s="71" t="s">
        <v>177</v>
      </c>
      <c r="N19" s="62" t="s">
        <v>210</v>
      </c>
      <c r="O19" s="62">
        <v>138</v>
      </c>
      <c r="P19" s="62">
        <v>0</v>
      </c>
      <c r="Q19" s="62">
        <f>10+33</f>
        <v>43</v>
      </c>
      <c r="R19" s="62">
        <f>36+10</f>
        <v>46</v>
      </c>
      <c r="S19" s="62">
        <f>39+10</f>
        <v>49</v>
      </c>
      <c r="T19" s="62">
        <v>0</v>
      </c>
      <c r="U19" s="71">
        <v>0</v>
      </c>
      <c r="V19" s="71"/>
      <c r="W19" s="71"/>
      <c r="X19" s="62">
        <f>T19+U19+V19+W19</f>
        <v>0</v>
      </c>
      <c r="Y19" s="62">
        <v>0</v>
      </c>
      <c r="Z19" s="62">
        <v>0</v>
      </c>
      <c r="AA19" s="71"/>
      <c r="AB19" s="71"/>
      <c r="AC19" s="105">
        <f>U19/Q19*L19</f>
        <v>0</v>
      </c>
      <c r="AD19" s="105">
        <f>X19/O19*L19</f>
        <v>0</v>
      </c>
      <c r="AE19" s="105">
        <f>U19/O19</f>
        <v>0</v>
      </c>
      <c r="AF19" s="105">
        <f>X19/O19</f>
        <v>0</v>
      </c>
    </row>
    <row r="20" spans="1:32" ht="65.099999999999994" customHeight="1">
      <c r="A20" s="70" t="s">
        <v>198</v>
      </c>
      <c r="B20" s="70" t="s">
        <v>167</v>
      </c>
      <c r="C20" s="57" t="s">
        <v>168</v>
      </c>
      <c r="D20" s="57" t="s">
        <v>169</v>
      </c>
      <c r="E20" s="57" t="s">
        <v>199</v>
      </c>
      <c r="F20" s="70" t="s">
        <v>205</v>
      </c>
      <c r="G20" s="215" t="s">
        <v>206</v>
      </c>
      <c r="H20" s="62" t="s">
        <v>211</v>
      </c>
      <c r="I20" s="189" t="s">
        <v>174</v>
      </c>
      <c r="J20" s="189" t="s">
        <v>175</v>
      </c>
      <c r="K20" s="62" t="s">
        <v>212</v>
      </c>
      <c r="L20" s="190">
        <v>0.25</v>
      </c>
      <c r="M20" s="189" t="s">
        <v>177</v>
      </c>
      <c r="N20" s="62" t="s">
        <v>213</v>
      </c>
      <c r="O20" s="62">
        <v>8</v>
      </c>
      <c r="P20" s="65">
        <v>2</v>
      </c>
      <c r="Q20" s="65">
        <v>2</v>
      </c>
      <c r="R20" s="65">
        <v>2</v>
      </c>
      <c r="S20" s="65">
        <v>2</v>
      </c>
      <c r="T20" s="65">
        <v>2</v>
      </c>
      <c r="U20" s="189">
        <f>Y20+Z20+AA20+AB20</f>
        <v>0.89999999999999991</v>
      </c>
      <c r="V20" s="189"/>
      <c r="W20" s="189"/>
      <c r="X20" s="62">
        <f>T20+U20+V20+W20</f>
        <v>2.9</v>
      </c>
      <c r="Y20" s="65">
        <v>0.2</v>
      </c>
      <c r="Z20" s="65">
        <v>0.7</v>
      </c>
      <c r="AA20" s="189"/>
      <c r="AB20" s="191"/>
      <c r="AC20" s="203">
        <f t="shared" ref="AC20:AC23" si="5">U20/Q20*L20</f>
        <v>0.11249999999999999</v>
      </c>
      <c r="AD20" s="203">
        <f t="shared" ref="AD20:AD23" si="6">X20/O20*L20</f>
        <v>9.0624999999999997E-2</v>
      </c>
      <c r="AE20" s="203">
        <f>U20/O20</f>
        <v>0.11249999999999999</v>
      </c>
      <c r="AF20" s="105">
        <f t="shared" ref="AF20:AF23" si="7">X20/O20</f>
        <v>0.36249999999999999</v>
      </c>
    </row>
    <row r="21" spans="1:32" ht="65.099999999999994" customHeight="1">
      <c r="A21" s="70" t="s">
        <v>198</v>
      </c>
      <c r="B21" s="70" t="s">
        <v>167</v>
      </c>
      <c r="C21" s="57" t="s">
        <v>168</v>
      </c>
      <c r="D21" s="57" t="s">
        <v>169</v>
      </c>
      <c r="E21" s="57" t="s">
        <v>199</v>
      </c>
      <c r="F21" s="70" t="s">
        <v>205</v>
      </c>
      <c r="G21" s="215" t="s">
        <v>206</v>
      </c>
      <c r="H21" s="62" t="s">
        <v>214</v>
      </c>
      <c r="I21" s="189" t="s">
        <v>174</v>
      </c>
      <c r="J21" s="189" t="s">
        <v>175</v>
      </c>
      <c r="K21" s="62" t="s">
        <v>215</v>
      </c>
      <c r="L21" s="190">
        <v>0.2</v>
      </c>
      <c r="M21" s="189" t="s">
        <v>177</v>
      </c>
      <c r="N21" s="62" t="s">
        <v>216</v>
      </c>
      <c r="O21" s="62">
        <v>4</v>
      </c>
      <c r="P21" s="65">
        <v>1</v>
      </c>
      <c r="Q21" s="65">
        <v>1</v>
      </c>
      <c r="R21" s="65">
        <v>1</v>
      </c>
      <c r="S21" s="65">
        <v>1</v>
      </c>
      <c r="T21" s="65">
        <v>1</v>
      </c>
      <c r="U21" s="189">
        <f>Y21+Z21+AA21+AB21</f>
        <v>0.13</v>
      </c>
      <c r="V21" s="189"/>
      <c r="W21" s="189"/>
      <c r="X21" s="62">
        <f t="shared" ref="X21:X23" si="8">T21+U21+V21+W21</f>
        <v>1.1299999999999999</v>
      </c>
      <c r="Y21" s="65">
        <v>0.05</v>
      </c>
      <c r="Z21" s="65">
        <v>0.08</v>
      </c>
      <c r="AA21" s="189"/>
      <c r="AB21" s="191"/>
      <c r="AC21" s="203">
        <f t="shared" si="5"/>
        <v>2.6000000000000002E-2</v>
      </c>
      <c r="AD21" s="203">
        <f t="shared" si="6"/>
        <v>5.6499999999999995E-2</v>
      </c>
      <c r="AE21" s="203">
        <f t="shared" ref="AE21:AE22" si="9">U21/O21</f>
        <v>3.2500000000000001E-2</v>
      </c>
      <c r="AF21" s="105">
        <f t="shared" si="7"/>
        <v>0.28249999999999997</v>
      </c>
    </row>
    <row r="22" spans="1:32" ht="65.099999999999994" customHeight="1">
      <c r="A22" s="70" t="s">
        <v>198</v>
      </c>
      <c r="B22" s="70" t="s">
        <v>167</v>
      </c>
      <c r="C22" s="57" t="s">
        <v>168</v>
      </c>
      <c r="D22" s="57" t="s">
        <v>169</v>
      </c>
      <c r="E22" s="57" t="s">
        <v>199</v>
      </c>
      <c r="F22" s="70" t="s">
        <v>205</v>
      </c>
      <c r="G22" s="215" t="s">
        <v>206</v>
      </c>
      <c r="H22" s="62" t="s">
        <v>217</v>
      </c>
      <c r="I22" s="189" t="s">
        <v>174</v>
      </c>
      <c r="J22" s="189" t="s">
        <v>175</v>
      </c>
      <c r="K22" s="204" t="s">
        <v>218</v>
      </c>
      <c r="L22" s="190">
        <v>0.15</v>
      </c>
      <c r="M22" s="189" t="s">
        <v>177</v>
      </c>
      <c r="N22" s="62" t="s">
        <v>188</v>
      </c>
      <c r="O22" s="62">
        <v>4</v>
      </c>
      <c r="P22" s="65" t="s">
        <v>219</v>
      </c>
      <c r="Q22" s="65">
        <v>2</v>
      </c>
      <c r="R22" s="65">
        <v>1</v>
      </c>
      <c r="S22" s="65">
        <v>1</v>
      </c>
      <c r="T22" s="65">
        <v>0</v>
      </c>
      <c r="U22" s="189">
        <f>Y22+Z22+AA22+AB22</f>
        <v>0.7</v>
      </c>
      <c r="V22" s="189"/>
      <c r="W22" s="189"/>
      <c r="X22" s="62">
        <f t="shared" si="8"/>
        <v>0.7</v>
      </c>
      <c r="Y22" s="65">
        <v>0.2</v>
      </c>
      <c r="Z22" s="65">
        <v>0.5</v>
      </c>
      <c r="AA22" s="189"/>
      <c r="AB22" s="191"/>
      <c r="AC22" s="203">
        <f t="shared" si="5"/>
        <v>5.2499999999999998E-2</v>
      </c>
      <c r="AD22" s="203">
        <f t="shared" si="6"/>
        <v>2.6249999999999999E-2</v>
      </c>
      <c r="AE22" s="203">
        <f t="shared" si="9"/>
        <v>0.17499999999999999</v>
      </c>
      <c r="AF22" s="105">
        <f t="shared" si="7"/>
        <v>0.17499999999999999</v>
      </c>
    </row>
    <row r="23" spans="1:32" ht="65.099999999999994" customHeight="1">
      <c r="A23" s="70" t="s">
        <v>198</v>
      </c>
      <c r="B23" s="70" t="s">
        <v>167</v>
      </c>
      <c r="C23" s="57" t="s">
        <v>168</v>
      </c>
      <c r="D23" s="57" t="s">
        <v>169</v>
      </c>
      <c r="E23" s="57" t="s">
        <v>199</v>
      </c>
      <c r="F23" s="70" t="s">
        <v>205</v>
      </c>
      <c r="G23" s="215" t="s">
        <v>206</v>
      </c>
      <c r="H23" s="62" t="s">
        <v>220</v>
      </c>
      <c r="I23" s="189" t="s">
        <v>174</v>
      </c>
      <c r="J23" s="189" t="s">
        <v>175</v>
      </c>
      <c r="K23" s="204" t="s">
        <v>221</v>
      </c>
      <c r="L23" s="190">
        <v>0.15</v>
      </c>
      <c r="M23" s="189" t="s">
        <v>177</v>
      </c>
      <c r="N23" s="62" t="s">
        <v>194</v>
      </c>
      <c r="O23" s="62">
        <v>4</v>
      </c>
      <c r="P23" s="65" t="s">
        <v>219</v>
      </c>
      <c r="Q23" s="65">
        <v>2</v>
      </c>
      <c r="R23" s="65">
        <v>1</v>
      </c>
      <c r="S23" s="65">
        <v>1</v>
      </c>
      <c r="T23" s="65">
        <v>0</v>
      </c>
      <c r="U23" s="189">
        <f>Y23+Z23+AA23+AB23</f>
        <v>0.35</v>
      </c>
      <c r="V23" s="189"/>
      <c r="W23" s="189"/>
      <c r="X23" s="62">
        <f t="shared" si="8"/>
        <v>0.35</v>
      </c>
      <c r="Y23" s="65">
        <v>0.2</v>
      </c>
      <c r="Z23" s="65">
        <v>0.15</v>
      </c>
      <c r="AA23" s="189"/>
      <c r="AB23" s="191"/>
      <c r="AC23" s="203">
        <f t="shared" si="5"/>
        <v>2.6249999999999999E-2</v>
      </c>
      <c r="AD23" s="203">
        <f t="shared" si="6"/>
        <v>1.3125E-2</v>
      </c>
      <c r="AE23" s="105">
        <f>U23/O23</f>
        <v>8.7499999999999994E-2</v>
      </c>
      <c r="AF23" s="105">
        <f t="shared" si="7"/>
        <v>8.7499999999999994E-2</v>
      </c>
    </row>
    <row r="24" spans="1:32" ht="65.099999999999994" customHeight="1">
      <c r="A24" s="71"/>
      <c r="B24" s="205"/>
      <c r="C24" s="71"/>
      <c r="D24" s="71"/>
      <c r="E24" s="71"/>
      <c r="F24" s="71"/>
      <c r="G24" s="96"/>
      <c r="H24" s="62"/>
      <c r="I24" s="189"/>
      <c r="J24" s="189"/>
      <c r="K24" s="62"/>
      <c r="L24" s="194">
        <f>L19+L20+L21+L22+L23</f>
        <v>1</v>
      </c>
      <c r="M24" s="189"/>
      <c r="N24" s="253" t="s">
        <v>222</v>
      </c>
      <c r="O24" s="254"/>
      <c r="P24" s="254"/>
      <c r="Q24" s="254"/>
      <c r="R24" s="254"/>
      <c r="S24" s="254"/>
      <c r="T24" s="254"/>
      <c r="U24" s="254"/>
      <c r="V24" s="254"/>
      <c r="W24" s="254"/>
      <c r="X24" s="254"/>
      <c r="Y24" s="254"/>
      <c r="Z24" s="254"/>
      <c r="AA24" s="254"/>
      <c r="AB24" s="255"/>
      <c r="AC24" s="209">
        <f>SUM(AC19:AC23)</f>
        <v>0.21724999999999997</v>
      </c>
      <c r="AD24" s="209">
        <f>SUM(AD19:AD23)</f>
        <v>0.1865</v>
      </c>
      <c r="AE24" s="210">
        <f>(AE19+AE20+AE21+AE22+AE23)/5</f>
        <v>8.1499999999999989E-2</v>
      </c>
      <c r="AF24" s="211">
        <f>(AF19+AF20+AF21+AF22+AF23)/5</f>
        <v>0.18150000000000002</v>
      </c>
    </row>
    <row r="25" spans="1:32" ht="65.099999999999994" customHeight="1">
      <c r="A25" s="57" t="s">
        <v>166</v>
      </c>
      <c r="B25" s="57" t="s">
        <v>167</v>
      </c>
      <c r="C25" s="57" t="s">
        <v>168</v>
      </c>
      <c r="D25" s="57" t="s">
        <v>169</v>
      </c>
      <c r="E25" s="136" t="s">
        <v>183</v>
      </c>
      <c r="F25" s="58" t="s">
        <v>223</v>
      </c>
      <c r="G25" s="114" t="s">
        <v>224</v>
      </c>
      <c r="H25" s="71" t="s">
        <v>225</v>
      </c>
      <c r="I25" s="189" t="s">
        <v>174</v>
      </c>
      <c r="J25" s="189">
        <v>0</v>
      </c>
      <c r="K25" s="71" t="s">
        <v>226</v>
      </c>
      <c r="L25" s="190">
        <v>0.5</v>
      </c>
      <c r="M25" s="189" t="s">
        <v>177</v>
      </c>
      <c r="N25" s="62" t="s">
        <v>178</v>
      </c>
      <c r="O25" s="62">
        <v>12</v>
      </c>
      <c r="P25" s="65">
        <v>3</v>
      </c>
      <c r="Q25" s="65">
        <v>3</v>
      </c>
      <c r="R25" s="65">
        <v>3</v>
      </c>
      <c r="S25" s="65">
        <v>3</v>
      </c>
      <c r="T25" s="65">
        <v>3</v>
      </c>
      <c r="U25" s="189">
        <f>Y25+Z25+AA25+AB25</f>
        <v>0.6</v>
      </c>
      <c r="V25" s="189"/>
      <c r="W25" s="189"/>
      <c r="X25" s="65">
        <f>T25+U25+V25+W25</f>
        <v>3.6</v>
      </c>
      <c r="Y25" s="65">
        <v>0.15</v>
      </c>
      <c r="Z25" s="189">
        <v>0.45</v>
      </c>
      <c r="AA25" s="189"/>
      <c r="AB25" s="65"/>
      <c r="AC25" s="195">
        <f>U25/Q25*L25</f>
        <v>9.9999999999999992E-2</v>
      </c>
      <c r="AD25" s="195">
        <f>X25/O25*L25</f>
        <v>0.15</v>
      </c>
      <c r="AE25" s="195">
        <f>U25/Q25</f>
        <v>0.19999999999999998</v>
      </c>
      <c r="AF25" s="195">
        <f>X25/O25</f>
        <v>0.3</v>
      </c>
    </row>
    <row r="26" spans="1:32" ht="65.099999999999994" customHeight="1">
      <c r="A26" s="57" t="s">
        <v>166</v>
      </c>
      <c r="B26" s="57" t="s">
        <v>167</v>
      </c>
      <c r="C26" s="57" t="s">
        <v>168</v>
      </c>
      <c r="D26" s="57" t="s">
        <v>169</v>
      </c>
      <c r="E26" s="136" t="s">
        <v>183</v>
      </c>
      <c r="F26" s="58" t="s">
        <v>223</v>
      </c>
      <c r="G26" s="114" t="s">
        <v>224</v>
      </c>
      <c r="H26" s="71" t="s">
        <v>227</v>
      </c>
      <c r="I26" s="189" t="s">
        <v>174</v>
      </c>
      <c r="J26" s="189">
        <v>0</v>
      </c>
      <c r="K26" s="71" t="s">
        <v>228</v>
      </c>
      <c r="L26" s="190">
        <v>0.5</v>
      </c>
      <c r="M26" s="189" t="s">
        <v>177</v>
      </c>
      <c r="N26" s="62" t="s">
        <v>229</v>
      </c>
      <c r="O26" s="62">
        <v>4</v>
      </c>
      <c r="P26" s="65">
        <v>1</v>
      </c>
      <c r="Q26" s="65">
        <v>1</v>
      </c>
      <c r="R26" s="65">
        <v>1</v>
      </c>
      <c r="S26" s="65">
        <v>1</v>
      </c>
      <c r="T26" s="65">
        <v>1</v>
      </c>
      <c r="U26" s="189">
        <f>Y26+Z26+AA26+AB26</f>
        <v>0.25</v>
      </c>
      <c r="V26" s="189"/>
      <c r="W26" s="189"/>
      <c r="X26" s="65">
        <f>T26+U26+V26+W26</f>
        <v>1.25</v>
      </c>
      <c r="Y26" s="65">
        <v>0.1</v>
      </c>
      <c r="Z26" s="189">
        <v>0.15</v>
      </c>
      <c r="AA26" s="189"/>
      <c r="AB26" s="65"/>
      <c r="AC26" s="195">
        <f>U26/Q26*L26</f>
        <v>0.125</v>
      </c>
      <c r="AD26" s="195">
        <f>X26/O26*L26</f>
        <v>0.15625</v>
      </c>
      <c r="AE26" s="195">
        <f>U26/Q26</f>
        <v>0.25</v>
      </c>
      <c r="AF26" s="195">
        <f>X26/O26</f>
        <v>0.3125</v>
      </c>
    </row>
    <row r="27" spans="1:32" ht="65.099999999999994" customHeight="1">
      <c r="A27" s="191"/>
      <c r="B27" s="191"/>
      <c r="C27" s="191"/>
      <c r="D27" s="191"/>
      <c r="E27" s="191"/>
      <c r="F27" s="191"/>
      <c r="G27" s="191"/>
      <c r="H27" s="191"/>
      <c r="I27" s="189"/>
      <c r="J27" s="189"/>
      <c r="K27" s="189"/>
      <c r="L27" s="194">
        <f>L25+L26</f>
        <v>1</v>
      </c>
      <c r="M27" s="189"/>
      <c r="N27" s="265" t="s">
        <v>230</v>
      </c>
      <c r="O27" s="265"/>
      <c r="P27" s="265"/>
      <c r="Q27" s="265"/>
      <c r="R27" s="265"/>
      <c r="S27" s="265"/>
      <c r="T27" s="265"/>
      <c r="U27" s="265"/>
      <c r="V27" s="265"/>
      <c r="W27" s="265"/>
      <c r="X27" s="265"/>
      <c r="Y27" s="265"/>
      <c r="Z27" s="265"/>
      <c r="AA27" s="265"/>
      <c r="AB27" s="265"/>
      <c r="AC27" s="212">
        <f>SUM(AC25:AC26)</f>
        <v>0.22499999999999998</v>
      </c>
      <c r="AD27" s="212">
        <f>SUM(AD25:AD26)</f>
        <v>0.30625000000000002</v>
      </c>
      <c r="AE27" s="210">
        <f>(AE25+AE26)/2</f>
        <v>0.22499999999999998</v>
      </c>
      <c r="AF27" s="210">
        <f>(AF25+AF26)/2</f>
        <v>0.30625000000000002</v>
      </c>
    </row>
    <row r="28" spans="1:32" ht="65.099999999999994" customHeight="1">
      <c r="L28" s="217"/>
      <c r="N28" s="218"/>
      <c r="O28" s="218"/>
      <c r="P28" s="218"/>
      <c r="Q28" s="218"/>
      <c r="R28" s="218"/>
      <c r="S28" s="218"/>
      <c r="T28" s="218"/>
      <c r="U28" s="218"/>
      <c r="V28" s="218"/>
      <c r="W28" s="218"/>
      <c r="X28" s="218"/>
      <c r="Y28" s="218"/>
      <c r="Z28" s="218"/>
      <c r="AA28" s="218"/>
      <c r="AB28" s="218"/>
      <c r="AC28" s="219"/>
      <c r="AD28" s="219"/>
      <c r="AE28" s="220"/>
      <c r="AF28" s="220"/>
    </row>
    <row r="29" spans="1:32" ht="65.099999999999994" customHeight="1">
      <c r="M29" s="189"/>
      <c r="N29" s="189"/>
      <c r="O29" s="107"/>
      <c r="P29" s="266" t="s">
        <v>231</v>
      </c>
      <c r="Q29" s="266"/>
      <c r="R29" s="266"/>
      <c r="S29" s="266"/>
      <c r="T29" s="266"/>
      <c r="U29" s="266"/>
      <c r="V29" s="266"/>
      <c r="W29" s="266"/>
      <c r="X29" s="266"/>
      <c r="Y29" s="266"/>
      <c r="Z29" s="266"/>
      <c r="AA29" s="266"/>
      <c r="AB29" s="266"/>
      <c r="AC29" s="213">
        <f>(AC11+AC16+AC18+AC24+AC27)/5</f>
        <v>0.29932340619307835</v>
      </c>
      <c r="AD29" s="213">
        <f>(AD11+AD16+AD18+AD24+AD27)/5</f>
        <v>0.36532411282984534</v>
      </c>
      <c r="AE29" s="213">
        <f>(AE11+AE16+AE18+AE24+AE27)/5</f>
        <v>0.27751212121212115</v>
      </c>
      <c r="AF29" s="213">
        <f>(AF11+AF16+AF18+AF24+AF27)/5</f>
        <v>0.32735257051865335</v>
      </c>
    </row>
  </sheetData>
  <mergeCells count="19">
    <mergeCell ref="N27:AB27"/>
    <mergeCell ref="P29:AB29"/>
    <mergeCell ref="A7:O7"/>
    <mergeCell ref="P7:S7"/>
    <mergeCell ref="T7:X7"/>
    <mergeCell ref="A5:B5"/>
    <mergeCell ref="A1:B4"/>
    <mergeCell ref="C1:AE1"/>
    <mergeCell ref="C2:AE2"/>
    <mergeCell ref="C3:AE3"/>
    <mergeCell ref="C4:AE4"/>
    <mergeCell ref="C5:AE5"/>
    <mergeCell ref="A6:AF6"/>
    <mergeCell ref="N11:AB11"/>
    <mergeCell ref="N16:AB16"/>
    <mergeCell ref="N18:AB18"/>
    <mergeCell ref="N24:AB24"/>
    <mergeCell ref="Y7:AB7"/>
    <mergeCell ref="AC7:AF7"/>
  </mergeCells>
  <dataValidations count="2">
    <dataValidation type="list" allowBlank="1" showInputMessage="1" showErrorMessage="1" sqref="M25:M292 M9:M18" xr:uid="{00000000-0002-0000-0100-000000000000}">
      <formula1>#REF!</formula1>
    </dataValidation>
    <dataValidation type="list" allowBlank="1" showInputMessage="1" showErrorMessage="1" sqref="M19:M24" xr:uid="{00000000-0002-0000-0100-000001000000}">
      <formula1>$AD$10:$AD$10</formula1>
    </dataValidation>
  </dataValidations>
  <pageMargins left="0.7" right="0.7" top="0.75" bottom="0.75" header="0.3" footer="0.3"/>
  <pageSetup paperSize="9" orientation="portrait" r:id="rId1"/>
  <ignoredErrors>
    <ignoredError sqref="G17 G25 G19 G12 G9" twoDigitTextYear="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13"/>
  <sheetViews>
    <sheetView topLeftCell="E1" zoomScale="70" zoomScaleNormal="70" workbookViewId="0">
      <selection activeCell="P10" sqref="P10"/>
    </sheetView>
  </sheetViews>
  <sheetFormatPr baseColWidth="10" defaultColWidth="11.375" defaultRowHeight="14.25"/>
  <cols>
    <col min="1" max="1" width="20.875" style="31" customWidth="1"/>
    <col min="2" max="2" width="43.625" style="31" customWidth="1"/>
    <col min="3" max="3" width="48" style="31" bestFit="1" customWidth="1"/>
    <col min="4" max="4" width="36.75" style="31" bestFit="1" customWidth="1"/>
    <col min="5" max="5" width="50" style="31" customWidth="1"/>
    <col min="6" max="6" width="58.875" style="31" customWidth="1"/>
    <col min="7" max="7" width="33.25" style="31" bestFit="1" customWidth="1"/>
    <col min="8" max="8" width="33.25" style="31" customWidth="1"/>
    <col min="9" max="9" width="34" style="31" bestFit="1" customWidth="1"/>
    <col min="10" max="17" width="30.25" style="31" customWidth="1"/>
    <col min="18" max="18" width="23.75" style="31" customWidth="1"/>
    <col min="19" max="19" width="27.125" style="31" customWidth="1"/>
    <col min="20" max="20" width="53.875" style="31" customWidth="1"/>
    <col min="21" max="21" width="83.875" style="31" customWidth="1"/>
    <col min="22" max="23" width="11.375" style="31"/>
    <col min="24" max="24" width="0" style="31" hidden="1" customWidth="1"/>
    <col min="25" max="16384" width="11.375" style="31"/>
  </cols>
  <sheetData>
    <row r="1" spans="1:24" s="2" customFormat="1" ht="22.5" customHeight="1">
      <c r="A1" s="282"/>
      <c r="B1" s="283"/>
      <c r="C1" s="280" t="s">
        <v>125</v>
      </c>
      <c r="D1" s="288"/>
      <c r="E1" s="288"/>
      <c r="F1" s="288"/>
      <c r="G1" s="288"/>
      <c r="H1" s="288"/>
      <c r="I1" s="288"/>
      <c r="J1" s="288"/>
      <c r="K1" s="288"/>
      <c r="L1" s="288"/>
      <c r="M1" s="288"/>
      <c r="N1" s="288"/>
      <c r="O1" s="288"/>
      <c r="P1" s="288"/>
      <c r="Q1" s="288"/>
      <c r="R1" s="288"/>
      <c r="S1" s="288"/>
      <c r="T1" s="281"/>
      <c r="U1" s="37" t="s">
        <v>126</v>
      </c>
    </row>
    <row r="2" spans="1:24" s="2" customFormat="1" ht="22.5" customHeight="1">
      <c r="A2" s="284"/>
      <c r="B2" s="285"/>
      <c r="C2" s="280" t="s">
        <v>127</v>
      </c>
      <c r="D2" s="288"/>
      <c r="E2" s="288"/>
      <c r="F2" s="288"/>
      <c r="G2" s="288"/>
      <c r="H2" s="288"/>
      <c r="I2" s="288"/>
      <c r="J2" s="288"/>
      <c r="K2" s="288"/>
      <c r="L2" s="288"/>
      <c r="M2" s="288"/>
      <c r="N2" s="288"/>
      <c r="O2" s="288"/>
      <c r="P2" s="288"/>
      <c r="Q2" s="288"/>
      <c r="R2" s="288"/>
      <c r="S2" s="288"/>
      <c r="T2" s="281"/>
      <c r="U2" s="37" t="s">
        <v>128</v>
      </c>
    </row>
    <row r="3" spans="1:24" s="2" customFormat="1" ht="22.5" customHeight="1">
      <c r="A3" s="284"/>
      <c r="B3" s="285"/>
      <c r="C3" s="280" t="s">
        <v>129</v>
      </c>
      <c r="D3" s="288"/>
      <c r="E3" s="288"/>
      <c r="F3" s="288"/>
      <c r="G3" s="288"/>
      <c r="H3" s="288"/>
      <c r="I3" s="288"/>
      <c r="J3" s="288"/>
      <c r="K3" s="288"/>
      <c r="L3" s="288"/>
      <c r="M3" s="288"/>
      <c r="N3" s="288"/>
      <c r="O3" s="288"/>
      <c r="P3" s="288"/>
      <c r="Q3" s="288"/>
      <c r="R3" s="288"/>
      <c r="S3" s="288"/>
      <c r="T3" s="281"/>
      <c r="U3" s="37" t="s">
        <v>130</v>
      </c>
    </row>
    <row r="4" spans="1:24" s="2" customFormat="1" ht="22.5" customHeight="1">
      <c r="A4" s="286"/>
      <c r="B4" s="287"/>
      <c r="C4" s="280" t="s">
        <v>131</v>
      </c>
      <c r="D4" s="288"/>
      <c r="E4" s="288"/>
      <c r="F4" s="288"/>
      <c r="G4" s="288"/>
      <c r="H4" s="288"/>
      <c r="I4" s="288"/>
      <c r="J4" s="288"/>
      <c r="K4" s="288"/>
      <c r="L4" s="288"/>
      <c r="M4" s="288"/>
      <c r="N4" s="288"/>
      <c r="O4" s="288"/>
      <c r="P4" s="288"/>
      <c r="Q4" s="288"/>
      <c r="R4" s="288"/>
      <c r="S4" s="288"/>
      <c r="T4" s="281"/>
      <c r="U4" s="37" t="s">
        <v>232</v>
      </c>
    </row>
    <row r="5" spans="1:24" s="2" customFormat="1" ht="26.25" customHeight="1">
      <c r="A5" s="280" t="s">
        <v>233</v>
      </c>
      <c r="B5" s="281"/>
      <c r="C5" s="289" t="s">
        <v>234</v>
      </c>
      <c r="D5" s="290"/>
      <c r="E5" s="290"/>
      <c r="F5" s="290"/>
      <c r="G5" s="290"/>
      <c r="H5" s="290"/>
      <c r="I5" s="290"/>
      <c r="J5" s="290"/>
      <c r="K5" s="290"/>
      <c r="L5" s="290"/>
      <c r="M5" s="290"/>
      <c r="N5" s="290"/>
      <c r="O5" s="290"/>
      <c r="P5" s="290"/>
      <c r="Q5" s="290"/>
      <c r="R5" s="290"/>
      <c r="S5" s="290"/>
      <c r="T5" s="290"/>
      <c r="U5" s="290"/>
    </row>
    <row r="6" spans="1:24" s="2" customFormat="1" ht="15" customHeight="1">
      <c r="A6" s="275" t="s">
        <v>235</v>
      </c>
      <c r="B6" s="275"/>
      <c r="C6" s="275"/>
      <c r="D6" s="275"/>
      <c r="E6" s="275"/>
      <c r="F6" s="275"/>
      <c r="G6" s="275"/>
      <c r="H6" s="275"/>
      <c r="I6" s="275"/>
      <c r="J6" s="275"/>
      <c r="K6" s="275"/>
      <c r="L6" s="275"/>
      <c r="M6" s="275"/>
      <c r="N6" s="275"/>
      <c r="O6" s="275"/>
      <c r="P6" s="275"/>
      <c r="Q6" s="275"/>
      <c r="R6" s="275"/>
      <c r="S6" s="276"/>
      <c r="T6" s="271" t="s">
        <v>236</v>
      </c>
      <c r="U6" s="272"/>
    </row>
    <row r="7" spans="1:24" s="2" customFormat="1">
      <c r="A7" s="277"/>
      <c r="B7" s="277"/>
      <c r="C7" s="277"/>
      <c r="D7" s="277"/>
      <c r="E7" s="277"/>
      <c r="F7" s="277"/>
      <c r="G7" s="277"/>
      <c r="H7" s="277"/>
      <c r="I7" s="277"/>
      <c r="J7" s="277"/>
      <c r="K7" s="278"/>
      <c r="L7" s="278"/>
      <c r="M7" s="278"/>
      <c r="N7" s="278"/>
      <c r="O7" s="278"/>
      <c r="P7" s="278"/>
      <c r="Q7" s="278"/>
      <c r="R7" s="277"/>
      <c r="S7" s="279"/>
      <c r="T7" s="273"/>
      <c r="U7" s="274"/>
    </row>
    <row r="8" spans="1:24" s="30" customFormat="1" ht="66.75" customHeight="1">
      <c r="A8" s="1" t="s">
        <v>10</v>
      </c>
      <c r="B8" s="1" t="s">
        <v>237</v>
      </c>
      <c r="C8" s="1" t="s">
        <v>238</v>
      </c>
      <c r="D8" s="1" t="s">
        <v>239</v>
      </c>
      <c r="E8" s="1" t="s">
        <v>42</v>
      </c>
      <c r="F8" s="1" t="s">
        <v>44</v>
      </c>
      <c r="G8" s="1" t="s">
        <v>46</v>
      </c>
      <c r="H8" s="1" t="s">
        <v>48</v>
      </c>
      <c r="I8" s="1" t="s">
        <v>50</v>
      </c>
      <c r="J8" s="41" t="s">
        <v>52</v>
      </c>
      <c r="K8" s="43" t="s">
        <v>240</v>
      </c>
      <c r="L8" s="43" t="s">
        <v>241</v>
      </c>
      <c r="M8" s="43" t="s">
        <v>242</v>
      </c>
      <c r="N8" s="43" t="s">
        <v>243</v>
      </c>
      <c r="O8" s="43" t="s">
        <v>244</v>
      </c>
      <c r="P8" s="43" t="s">
        <v>245</v>
      </c>
      <c r="Q8" s="43" t="s">
        <v>246</v>
      </c>
      <c r="R8" s="42" t="s">
        <v>247</v>
      </c>
      <c r="S8" s="1" t="s">
        <v>56</v>
      </c>
      <c r="T8" s="1" t="s">
        <v>60</v>
      </c>
      <c r="U8" s="1" t="s">
        <v>62</v>
      </c>
    </row>
    <row r="9" spans="1:24" ht="142.5" customHeight="1">
      <c r="A9" s="35" t="s">
        <v>170</v>
      </c>
      <c r="B9" s="32" t="s">
        <v>248</v>
      </c>
      <c r="C9" s="35" t="s">
        <v>249</v>
      </c>
      <c r="D9" s="270" t="s">
        <v>250</v>
      </c>
      <c r="E9" s="38" t="s">
        <v>251</v>
      </c>
      <c r="F9" s="34" t="s">
        <v>252</v>
      </c>
      <c r="G9" s="34" t="s">
        <v>253</v>
      </c>
      <c r="H9" s="34" t="s">
        <v>254</v>
      </c>
      <c r="I9" s="36" t="s">
        <v>255</v>
      </c>
      <c r="J9" s="36" t="s">
        <v>256</v>
      </c>
      <c r="K9" s="36">
        <v>0</v>
      </c>
      <c r="L9" s="36">
        <v>0</v>
      </c>
      <c r="M9" s="36">
        <v>0</v>
      </c>
      <c r="N9" s="36">
        <v>56</v>
      </c>
      <c r="O9" s="36">
        <v>134</v>
      </c>
      <c r="P9" s="36">
        <v>0</v>
      </c>
      <c r="Q9" s="36">
        <f>SUM(K9:P9)</f>
        <v>190</v>
      </c>
      <c r="R9" s="36" t="s">
        <v>257</v>
      </c>
      <c r="S9" s="33" t="s">
        <v>258</v>
      </c>
      <c r="T9" s="34" t="s">
        <v>259</v>
      </c>
      <c r="U9" s="34" t="s">
        <v>260</v>
      </c>
    </row>
    <row r="10" spans="1:24" ht="108" customHeight="1">
      <c r="A10" s="35" t="s">
        <v>183</v>
      </c>
      <c r="B10" s="32" t="s">
        <v>248</v>
      </c>
      <c r="C10" s="35" t="s">
        <v>261</v>
      </c>
      <c r="D10" s="270"/>
      <c r="E10" s="38" t="s">
        <v>262</v>
      </c>
      <c r="F10" s="34" t="s">
        <v>263</v>
      </c>
      <c r="G10" s="34" t="s">
        <v>264</v>
      </c>
      <c r="H10" s="34" t="s">
        <v>265</v>
      </c>
      <c r="I10" s="36" t="s">
        <v>255</v>
      </c>
      <c r="J10" s="36" t="s">
        <v>256</v>
      </c>
      <c r="K10" s="40">
        <v>0</v>
      </c>
      <c r="L10" s="40">
        <v>0</v>
      </c>
      <c r="M10" s="40">
        <v>0.01</v>
      </c>
      <c r="N10" s="40">
        <v>0.01</v>
      </c>
      <c r="O10" s="44">
        <v>1.4999999999999999E-2</v>
      </c>
      <c r="P10" s="44">
        <v>1.4999999999999999E-2</v>
      </c>
      <c r="Q10" s="45">
        <f>SUM(K10:P10)</f>
        <v>0.05</v>
      </c>
      <c r="R10" s="36" t="s">
        <v>266</v>
      </c>
      <c r="S10" s="36" t="s">
        <v>267</v>
      </c>
      <c r="T10" s="34" t="s">
        <v>268</v>
      </c>
      <c r="U10" s="34" t="s">
        <v>269</v>
      </c>
      <c r="X10" s="31" t="s">
        <v>270</v>
      </c>
    </row>
    <row r="11" spans="1:24" ht="81.75" customHeight="1">
      <c r="A11" s="35" t="s">
        <v>199</v>
      </c>
      <c r="B11" s="32" t="s">
        <v>271</v>
      </c>
      <c r="C11" s="35" t="s">
        <v>272</v>
      </c>
      <c r="D11" s="270"/>
      <c r="E11" s="39" t="s">
        <v>273</v>
      </c>
      <c r="F11" s="34" t="s">
        <v>274</v>
      </c>
      <c r="G11" s="34" t="s">
        <v>275</v>
      </c>
      <c r="H11" s="34" t="s">
        <v>276</v>
      </c>
      <c r="I11" s="36" t="s">
        <v>255</v>
      </c>
      <c r="J11" s="36" t="s">
        <v>256</v>
      </c>
      <c r="K11" s="36">
        <v>0</v>
      </c>
      <c r="L11" s="36">
        <v>0</v>
      </c>
      <c r="M11" s="36">
        <f>56+50</f>
        <v>106</v>
      </c>
      <c r="N11" s="36">
        <f>105+345</f>
        <v>450</v>
      </c>
      <c r="O11" s="36">
        <f>158+166</f>
        <v>324</v>
      </c>
      <c r="P11" s="36">
        <f>72+53</f>
        <v>125</v>
      </c>
      <c r="Q11" s="36">
        <f>SUM(K11:P11)</f>
        <v>1005</v>
      </c>
      <c r="R11" s="36" t="s">
        <v>266</v>
      </c>
      <c r="S11" s="36" t="s">
        <v>267</v>
      </c>
      <c r="T11" s="34" t="s">
        <v>277</v>
      </c>
      <c r="U11" s="34" t="s">
        <v>278</v>
      </c>
      <c r="X11" s="31" t="s">
        <v>257</v>
      </c>
    </row>
    <row r="12" spans="1:24" ht="15" customHeight="1">
      <c r="X12" s="31" t="s">
        <v>266</v>
      </c>
    </row>
    <row r="13" spans="1:24" ht="15.75" customHeight="1">
      <c r="X13" s="31" t="s">
        <v>279</v>
      </c>
    </row>
  </sheetData>
  <mergeCells count="10">
    <mergeCell ref="D9:D11"/>
    <mergeCell ref="T6:U7"/>
    <mergeCell ref="A6:S7"/>
    <mergeCell ref="A5:B5"/>
    <mergeCell ref="A1:B4"/>
    <mergeCell ref="C1:T1"/>
    <mergeCell ref="C2:T2"/>
    <mergeCell ref="C3:T3"/>
    <mergeCell ref="C4:T4"/>
    <mergeCell ref="C5:U5"/>
  </mergeCells>
  <dataValidations count="1">
    <dataValidation type="list" allowBlank="1" showInputMessage="1" showErrorMessage="1" sqref="R9:R113" xr:uid="{00000000-0002-0000-0200-000000000000}">
      <formula1>$X$10:$X$13</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I60"/>
  <sheetViews>
    <sheetView topLeftCell="K8" zoomScale="70" zoomScaleNormal="70" workbookViewId="0">
      <pane ySplit="1" topLeftCell="A12" activePane="bottomLeft" state="frozen"/>
      <selection activeCell="A8" sqref="A8"/>
      <selection pane="bottomLeft" activeCell="K49" sqref="K49"/>
    </sheetView>
  </sheetViews>
  <sheetFormatPr baseColWidth="10" defaultColWidth="11" defaultRowHeight="14.25"/>
  <cols>
    <col min="1" max="1" width="23.375" style="49" customWidth="1"/>
    <col min="2" max="2" width="23.25" style="49" customWidth="1"/>
    <col min="3" max="3" width="17.375" style="49" customWidth="1"/>
    <col min="4" max="4" width="34.75" style="49" customWidth="1"/>
    <col min="5" max="5" width="29.625" style="49" customWidth="1"/>
    <col min="6" max="6" width="21.875" style="49" customWidth="1"/>
    <col min="7" max="7" width="25.375" style="49" customWidth="1"/>
    <col min="8" max="8" width="34" style="49" customWidth="1"/>
    <col min="9" max="9" width="23.125" style="49" customWidth="1"/>
    <col min="10" max="10" width="17.375" style="49" customWidth="1"/>
    <col min="11" max="11" width="44.25" style="106" customWidth="1"/>
    <col min="12" max="12" width="18" style="115" customWidth="1"/>
    <col min="13" max="13" width="32.375" style="106" customWidth="1"/>
    <col min="14" max="14" width="24.875" style="88" customWidth="1"/>
    <col min="15" max="15" width="24.75" style="88" customWidth="1"/>
    <col min="16" max="16" width="23.75" style="88" customWidth="1"/>
    <col min="17" max="17" width="25.25" style="88" customWidth="1"/>
    <col min="18" max="18" width="24.625" style="88" customWidth="1"/>
    <col min="19" max="19" width="21.875" style="88" customWidth="1"/>
    <col min="20" max="20" width="20.875" style="88" customWidth="1"/>
    <col min="21" max="21" width="21.125" style="88" customWidth="1"/>
    <col min="22" max="22" width="21.625" style="88" customWidth="1"/>
    <col min="23" max="23" width="20.875" style="88" customWidth="1"/>
    <col min="24" max="24" width="17.75" style="49" customWidth="1"/>
    <col min="25" max="25" width="21.75" style="49" customWidth="1"/>
    <col min="26" max="26" width="19" style="49" customWidth="1"/>
    <col min="27" max="27" width="25.125" style="108" customWidth="1"/>
    <col min="28" max="28" width="27.875" style="49" customWidth="1"/>
    <col min="29" max="29" width="20.375" style="88" customWidth="1"/>
    <col min="30" max="30" width="32.125" style="108" customWidth="1"/>
    <col min="31" max="31" width="24.125" style="49" customWidth="1"/>
    <col min="32" max="32" width="19.25" style="108" customWidth="1"/>
    <col min="33" max="33" width="18.875" style="49" customWidth="1"/>
    <col min="34" max="34" width="21" style="49" customWidth="1"/>
    <col min="35" max="35" width="24.375" style="49" customWidth="1"/>
    <col min="36" max="36" width="23.75" style="49" customWidth="1"/>
    <col min="37" max="37" width="23.125" style="49" customWidth="1"/>
    <col min="38" max="38" width="23.375" style="49" customWidth="1"/>
    <col min="39" max="39" width="21" style="49" customWidth="1"/>
    <col min="40" max="40" width="20.125" style="49" customWidth="1"/>
    <col min="41" max="41" width="19.25" style="49" customWidth="1"/>
    <col min="42" max="42" width="28.75" style="49" customWidth="1"/>
    <col min="43" max="43" width="19" style="49" customWidth="1"/>
    <col min="44" max="44" width="17.625" style="49" customWidth="1"/>
    <col min="45" max="45" width="19.875" style="49" customWidth="1"/>
    <col min="46" max="46" width="28" style="49" customWidth="1"/>
    <col min="47" max="47" width="16.25" style="49" customWidth="1"/>
    <col min="48" max="48" width="28" style="49" customWidth="1"/>
    <col min="49" max="49" width="16.375" style="49" customWidth="1"/>
    <col min="50" max="50" width="20.125" style="49" customWidth="1"/>
    <col min="51" max="51" width="23.625" style="49" customWidth="1"/>
    <col min="52" max="52" width="26.625" style="49" bestFit="1" customWidth="1"/>
    <col min="53" max="53" width="25.875" style="49" customWidth="1"/>
    <col min="54" max="54" width="25.125" style="49" customWidth="1"/>
    <col min="55" max="55" width="26.75" style="49" customWidth="1"/>
    <col min="56" max="56" width="22.625" style="49" customWidth="1"/>
    <col min="57" max="57" width="28.125" style="49" customWidth="1"/>
    <col min="58" max="58" width="24.25" style="49" customWidth="1"/>
    <col min="59" max="60" width="11" style="49"/>
    <col min="61" max="61" width="56.875" style="49" hidden="1" customWidth="1"/>
    <col min="62" max="16384" width="11" style="49"/>
  </cols>
  <sheetData>
    <row r="1" spans="1:58" s="47" customFormat="1" ht="23.25" hidden="1" customHeight="1">
      <c r="A1" s="313" t="s">
        <v>280</v>
      </c>
      <c r="B1" s="313"/>
      <c r="C1" s="318" t="s">
        <v>125</v>
      </c>
      <c r="D1" s="319"/>
      <c r="E1" s="319"/>
      <c r="F1" s="319"/>
      <c r="G1" s="319"/>
      <c r="H1" s="319"/>
      <c r="I1" s="319"/>
      <c r="J1" s="319"/>
      <c r="K1" s="319"/>
      <c r="L1" s="319"/>
      <c r="M1" s="319"/>
      <c r="N1" s="319"/>
      <c r="O1" s="319"/>
      <c r="P1" s="319"/>
      <c r="Q1" s="319"/>
      <c r="R1" s="319"/>
      <c r="S1" s="319"/>
      <c r="T1" s="319"/>
      <c r="U1" s="319"/>
      <c r="V1" s="319"/>
      <c r="W1" s="319"/>
      <c r="X1" s="319"/>
      <c r="Y1" s="319"/>
      <c r="Z1" s="319"/>
      <c r="AA1" s="319"/>
      <c r="AB1" s="319"/>
      <c r="AC1" s="319"/>
      <c r="AD1" s="319"/>
      <c r="AE1" s="319"/>
      <c r="AF1" s="319"/>
      <c r="AG1" s="319"/>
      <c r="AH1" s="319"/>
      <c r="AI1" s="319"/>
      <c r="AJ1" s="319"/>
      <c r="AK1" s="319"/>
      <c r="AL1" s="319"/>
      <c r="AM1" s="319"/>
      <c r="AN1" s="319"/>
      <c r="AO1" s="319"/>
      <c r="AP1" s="319"/>
      <c r="AQ1" s="319"/>
      <c r="AR1" s="319"/>
      <c r="AS1" s="319"/>
      <c r="AT1" s="319"/>
      <c r="AU1" s="319"/>
      <c r="AV1" s="319"/>
      <c r="AW1" s="319"/>
      <c r="AX1" s="319"/>
      <c r="AY1" s="319"/>
      <c r="AZ1" s="319"/>
      <c r="BA1" s="319"/>
      <c r="BB1" s="319"/>
      <c r="BC1" s="319"/>
      <c r="BD1" s="319"/>
      <c r="BE1" s="320"/>
      <c r="BF1" s="46" t="s">
        <v>126</v>
      </c>
    </row>
    <row r="2" spans="1:58" s="47" customFormat="1" ht="23.25" hidden="1" customHeight="1">
      <c r="A2" s="313"/>
      <c r="B2" s="313"/>
      <c r="C2" s="313" t="s">
        <v>127</v>
      </c>
      <c r="D2" s="313"/>
      <c r="E2" s="313"/>
      <c r="F2" s="313"/>
      <c r="G2" s="313"/>
      <c r="H2" s="313"/>
      <c r="I2" s="313"/>
      <c r="J2" s="313"/>
      <c r="K2" s="313"/>
      <c r="L2" s="313"/>
      <c r="M2" s="313"/>
      <c r="N2" s="313"/>
      <c r="O2" s="313"/>
      <c r="P2" s="313"/>
      <c r="Q2" s="313"/>
      <c r="R2" s="313"/>
      <c r="S2" s="313"/>
      <c r="T2" s="313"/>
      <c r="U2" s="313"/>
      <c r="V2" s="313"/>
      <c r="W2" s="313"/>
      <c r="X2" s="313"/>
      <c r="Y2" s="313"/>
      <c r="Z2" s="313"/>
      <c r="AA2" s="313"/>
      <c r="AB2" s="313"/>
      <c r="AC2" s="313"/>
      <c r="AD2" s="313"/>
      <c r="AE2" s="313"/>
      <c r="AF2" s="313"/>
      <c r="AG2" s="313"/>
      <c r="AH2" s="313"/>
      <c r="AI2" s="313"/>
      <c r="AJ2" s="313"/>
      <c r="AK2" s="313"/>
      <c r="AL2" s="313"/>
      <c r="AM2" s="313"/>
      <c r="AN2" s="313"/>
      <c r="AO2" s="313"/>
      <c r="AP2" s="313"/>
      <c r="AQ2" s="313"/>
      <c r="AR2" s="313"/>
      <c r="AS2" s="313"/>
      <c r="AT2" s="313"/>
      <c r="AU2" s="313"/>
      <c r="AV2" s="313"/>
      <c r="AW2" s="313"/>
      <c r="AX2" s="313"/>
      <c r="AY2" s="313"/>
      <c r="AZ2" s="313"/>
      <c r="BA2" s="313"/>
      <c r="BB2" s="313"/>
      <c r="BC2" s="313"/>
      <c r="BD2" s="313"/>
      <c r="BE2" s="313"/>
      <c r="BF2" s="46" t="s">
        <v>128</v>
      </c>
    </row>
    <row r="3" spans="1:58" s="47" customFormat="1" ht="23.25" hidden="1" customHeight="1">
      <c r="A3" s="313"/>
      <c r="B3" s="313"/>
      <c r="C3" s="313" t="s">
        <v>129</v>
      </c>
      <c r="D3" s="313"/>
      <c r="E3" s="313"/>
      <c r="F3" s="313"/>
      <c r="G3" s="313"/>
      <c r="H3" s="313"/>
      <c r="I3" s="313"/>
      <c r="J3" s="313"/>
      <c r="K3" s="313"/>
      <c r="L3" s="313"/>
      <c r="M3" s="313"/>
      <c r="N3" s="313"/>
      <c r="O3" s="313"/>
      <c r="P3" s="313"/>
      <c r="Q3" s="313"/>
      <c r="R3" s="313"/>
      <c r="S3" s="313"/>
      <c r="T3" s="313"/>
      <c r="U3" s="313"/>
      <c r="V3" s="313"/>
      <c r="W3" s="313"/>
      <c r="X3" s="313"/>
      <c r="Y3" s="313"/>
      <c r="Z3" s="313"/>
      <c r="AA3" s="313"/>
      <c r="AB3" s="313"/>
      <c r="AC3" s="313"/>
      <c r="AD3" s="313"/>
      <c r="AE3" s="313"/>
      <c r="AF3" s="313"/>
      <c r="AG3" s="313"/>
      <c r="AH3" s="313"/>
      <c r="AI3" s="313"/>
      <c r="AJ3" s="313"/>
      <c r="AK3" s="313"/>
      <c r="AL3" s="313"/>
      <c r="AM3" s="313"/>
      <c r="AN3" s="313"/>
      <c r="AO3" s="313"/>
      <c r="AP3" s="313"/>
      <c r="AQ3" s="313"/>
      <c r="AR3" s="313"/>
      <c r="AS3" s="313"/>
      <c r="AT3" s="313"/>
      <c r="AU3" s="313"/>
      <c r="AV3" s="313"/>
      <c r="AW3" s="313"/>
      <c r="AX3" s="313"/>
      <c r="AY3" s="313"/>
      <c r="AZ3" s="313"/>
      <c r="BA3" s="313"/>
      <c r="BB3" s="313"/>
      <c r="BC3" s="313"/>
      <c r="BD3" s="313"/>
      <c r="BE3" s="313"/>
      <c r="BF3" s="46" t="s">
        <v>130</v>
      </c>
    </row>
    <row r="4" spans="1:58" s="47" customFormat="1" ht="23.25" hidden="1" customHeight="1">
      <c r="A4" s="313"/>
      <c r="B4" s="313"/>
      <c r="C4" s="313" t="s">
        <v>131</v>
      </c>
      <c r="D4" s="313"/>
      <c r="E4" s="313"/>
      <c r="F4" s="313"/>
      <c r="G4" s="313"/>
      <c r="H4" s="313"/>
      <c r="I4" s="313"/>
      <c r="J4" s="313"/>
      <c r="K4" s="313"/>
      <c r="L4" s="313"/>
      <c r="M4" s="313"/>
      <c r="N4" s="313"/>
      <c r="O4" s="313"/>
      <c r="P4" s="313"/>
      <c r="Q4" s="313"/>
      <c r="R4" s="313"/>
      <c r="S4" s="313"/>
      <c r="T4" s="313"/>
      <c r="U4" s="313"/>
      <c r="V4" s="313"/>
      <c r="W4" s="313"/>
      <c r="X4" s="313"/>
      <c r="Y4" s="313"/>
      <c r="Z4" s="313"/>
      <c r="AA4" s="313"/>
      <c r="AB4" s="313"/>
      <c r="AC4" s="313"/>
      <c r="AD4" s="313"/>
      <c r="AE4" s="313"/>
      <c r="AF4" s="313"/>
      <c r="AG4" s="313"/>
      <c r="AH4" s="313"/>
      <c r="AI4" s="313"/>
      <c r="AJ4" s="313"/>
      <c r="AK4" s="313"/>
      <c r="AL4" s="313"/>
      <c r="AM4" s="313"/>
      <c r="AN4" s="313"/>
      <c r="AO4" s="313"/>
      <c r="AP4" s="313"/>
      <c r="AQ4" s="313"/>
      <c r="AR4" s="313"/>
      <c r="AS4" s="313"/>
      <c r="AT4" s="313"/>
      <c r="AU4" s="313"/>
      <c r="AV4" s="313"/>
      <c r="AW4" s="313"/>
      <c r="AX4" s="313"/>
      <c r="AY4" s="313"/>
      <c r="AZ4" s="313"/>
      <c r="BA4" s="313"/>
      <c r="BB4" s="313"/>
      <c r="BC4" s="313"/>
      <c r="BD4" s="313"/>
      <c r="BE4" s="313"/>
      <c r="BF4" s="48" t="s">
        <v>281</v>
      </c>
    </row>
    <row r="5" spans="1:58" s="47" customFormat="1" ht="26.25" hidden="1" customHeight="1">
      <c r="A5" s="312" t="s">
        <v>233</v>
      </c>
      <c r="B5" s="312"/>
      <c r="C5" s="321" t="s">
        <v>282</v>
      </c>
      <c r="D5" s="321"/>
      <c r="E5" s="321"/>
      <c r="F5" s="321"/>
      <c r="G5" s="321"/>
      <c r="H5" s="321"/>
      <c r="I5" s="321"/>
      <c r="J5" s="321"/>
      <c r="K5" s="321"/>
      <c r="L5" s="321"/>
      <c r="M5" s="321"/>
      <c r="N5" s="321"/>
      <c r="O5" s="321"/>
      <c r="P5" s="321"/>
      <c r="Q5" s="321"/>
      <c r="R5" s="321"/>
      <c r="S5" s="321"/>
      <c r="T5" s="321"/>
      <c r="U5" s="321"/>
      <c r="V5" s="321"/>
      <c r="W5" s="321"/>
      <c r="X5" s="321"/>
      <c r="Y5" s="321"/>
      <c r="Z5" s="321"/>
      <c r="AA5" s="321"/>
      <c r="AB5" s="321"/>
      <c r="AC5" s="321"/>
      <c r="AD5" s="321"/>
      <c r="AE5" s="321"/>
      <c r="AF5" s="321"/>
      <c r="AG5" s="321"/>
      <c r="AH5" s="321"/>
      <c r="AI5" s="321"/>
      <c r="AJ5" s="321"/>
      <c r="AK5" s="321"/>
      <c r="AL5" s="321"/>
      <c r="AM5" s="321"/>
      <c r="AN5" s="321"/>
      <c r="AO5" s="321"/>
      <c r="AP5" s="321"/>
      <c r="AQ5" s="321"/>
      <c r="AR5" s="321"/>
      <c r="AS5" s="321"/>
      <c r="AT5" s="321"/>
      <c r="AU5" s="321"/>
      <c r="AV5" s="321"/>
      <c r="AW5" s="321"/>
      <c r="AX5" s="321"/>
      <c r="AY5" s="321"/>
      <c r="AZ5" s="321"/>
      <c r="BA5" s="321"/>
      <c r="BB5" s="321"/>
      <c r="BC5" s="321"/>
      <c r="BD5" s="321"/>
      <c r="BE5" s="321"/>
      <c r="BF5" s="321"/>
    </row>
    <row r="6" spans="1:58" ht="15" hidden="1" customHeight="1">
      <c r="A6" s="308" t="s">
        <v>283</v>
      </c>
      <c r="B6" s="308"/>
      <c r="C6" s="308"/>
      <c r="D6" s="308"/>
      <c r="E6" s="308"/>
      <c r="F6" s="308"/>
      <c r="G6" s="308"/>
      <c r="H6" s="308"/>
      <c r="I6" s="308"/>
      <c r="J6" s="308"/>
      <c r="K6" s="308"/>
      <c r="L6" s="308"/>
      <c r="M6" s="308"/>
      <c r="N6" s="308"/>
      <c r="O6" s="308"/>
      <c r="P6" s="308"/>
      <c r="Q6" s="308"/>
      <c r="R6" s="308"/>
      <c r="S6" s="308"/>
      <c r="T6" s="308"/>
      <c r="U6" s="308"/>
      <c r="V6" s="308"/>
      <c r="W6" s="308"/>
      <c r="X6" s="308"/>
      <c r="Y6" s="308"/>
      <c r="Z6" s="308"/>
      <c r="AA6" s="308"/>
      <c r="AB6" s="309"/>
      <c r="AC6" s="314" t="s">
        <v>284</v>
      </c>
      <c r="AD6" s="315"/>
      <c r="AE6" s="315"/>
      <c r="AF6" s="315"/>
      <c r="AG6" s="315"/>
      <c r="AH6" s="315"/>
      <c r="AI6" s="322" t="s">
        <v>285</v>
      </c>
      <c r="AJ6" s="322"/>
      <c r="AK6" s="322"/>
      <c r="AL6" s="322"/>
      <c r="AM6" s="322"/>
      <c r="AN6" s="322"/>
      <c r="AO6" s="322"/>
      <c r="AP6" s="322"/>
      <c r="AQ6" s="322"/>
      <c r="AR6" s="322"/>
      <c r="AS6" s="322"/>
      <c r="AT6" s="322"/>
      <c r="AU6" s="322"/>
      <c r="AV6" s="322"/>
      <c r="AW6" s="322"/>
      <c r="AX6" s="322"/>
      <c r="AY6" s="322"/>
      <c r="AZ6" s="322"/>
      <c r="BA6" s="322"/>
      <c r="BB6" s="322"/>
      <c r="BC6" s="322"/>
      <c r="BD6" s="322"/>
      <c r="BE6" s="322"/>
      <c r="BF6" s="322"/>
    </row>
    <row r="7" spans="1:58" ht="15" hidden="1" customHeight="1" thickBot="1">
      <c r="A7" s="310"/>
      <c r="B7" s="310"/>
      <c r="C7" s="310"/>
      <c r="D7" s="310"/>
      <c r="E7" s="310"/>
      <c r="F7" s="310"/>
      <c r="G7" s="310"/>
      <c r="H7" s="310"/>
      <c r="I7" s="310"/>
      <c r="J7" s="310"/>
      <c r="K7" s="310"/>
      <c r="L7" s="310"/>
      <c r="M7" s="310"/>
      <c r="N7" s="310"/>
      <c r="O7" s="310"/>
      <c r="P7" s="310"/>
      <c r="Q7" s="310"/>
      <c r="R7" s="310"/>
      <c r="S7" s="310"/>
      <c r="T7" s="310"/>
      <c r="U7" s="310"/>
      <c r="V7" s="310"/>
      <c r="W7" s="310"/>
      <c r="X7" s="310"/>
      <c r="Y7" s="310"/>
      <c r="Z7" s="310"/>
      <c r="AA7" s="310"/>
      <c r="AB7" s="311"/>
      <c r="AC7" s="316"/>
      <c r="AD7" s="317"/>
      <c r="AE7" s="317"/>
      <c r="AF7" s="317"/>
      <c r="AG7" s="317"/>
      <c r="AH7" s="317"/>
      <c r="AI7" s="322"/>
      <c r="AJ7" s="322"/>
      <c r="AK7" s="322"/>
      <c r="AL7" s="322"/>
      <c r="AM7" s="322"/>
      <c r="AN7" s="322"/>
      <c r="AO7" s="322"/>
      <c r="AP7" s="322"/>
      <c r="AQ7" s="322"/>
      <c r="AR7" s="322"/>
      <c r="AS7" s="322"/>
      <c r="AT7" s="322"/>
      <c r="AU7" s="322"/>
      <c r="AV7" s="322"/>
      <c r="AW7" s="322"/>
      <c r="AX7" s="322"/>
      <c r="AY7" s="322"/>
      <c r="AZ7" s="322"/>
      <c r="BA7" s="322"/>
      <c r="BB7" s="322"/>
      <c r="BC7" s="322"/>
      <c r="BD7" s="322"/>
      <c r="BE7" s="322"/>
      <c r="BF7" s="322"/>
    </row>
    <row r="8" spans="1:58" s="56" customFormat="1" ht="75.75" customHeight="1" thickBot="1">
      <c r="A8" s="50" t="s">
        <v>10</v>
      </c>
      <c r="B8" s="50" t="s">
        <v>144</v>
      </c>
      <c r="C8" s="50" t="s">
        <v>14</v>
      </c>
      <c r="D8" s="51" t="s">
        <v>286</v>
      </c>
      <c r="E8" s="51" t="s">
        <v>65</v>
      </c>
      <c r="F8" s="50" t="s">
        <v>67</v>
      </c>
      <c r="G8" s="51" t="s">
        <v>69</v>
      </c>
      <c r="H8" s="51" t="s">
        <v>287</v>
      </c>
      <c r="I8" s="51" t="s">
        <v>73</v>
      </c>
      <c r="J8" s="51" t="s">
        <v>288</v>
      </c>
      <c r="K8" s="52" t="s">
        <v>289</v>
      </c>
      <c r="L8" s="52" t="s">
        <v>79</v>
      </c>
      <c r="M8" s="52" t="s">
        <v>81</v>
      </c>
      <c r="N8" s="50" t="s">
        <v>290</v>
      </c>
      <c r="O8" s="53" t="s">
        <v>291</v>
      </c>
      <c r="P8" s="53" t="s">
        <v>292</v>
      </c>
      <c r="Q8" s="53" t="s">
        <v>293</v>
      </c>
      <c r="R8" s="53" t="s">
        <v>294</v>
      </c>
      <c r="S8" s="53" t="s">
        <v>295</v>
      </c>
      <c r="T8" s="54" t="s">
        <v>296</v>
      </c>
      <c r="U8" s="52" t="s">
        <v>297</v>
      </c>
      <c r="V8" s="52" t="s">
        <v>298</v>
      </c>
      <c r="W8" s="50" t="s">
        <v>89</v>
      </c>
      <c r="X8" s="50" t="s">
        <v>91</v>
      </c>
      <c r="Y8" s="50" t="s">
        <v>93</v>
      </c>
      <c r="Z8" s="50" t="s">
        <v>95</v>
      </c>
      <c r="AA8" s="50" t="s">
        <v>97</v>
      </c>
      <c r="AB8" s="50" t="s">
        <v>99</v>
      </c>
      <c r="AC8" s="51" t="s">
        <v>102</v>
      </c>
      <c r="AD8" s="51" t="s">
        <v>299</v>
      </c>
      <c r="AE8" s="51" t="s">
        <v>106</v>
      </c>
      <c r="AF8" s="51" t="s">
        <v>108</v>
      </c>
      <c r="AG8" s="51" t="s">
        <v>110</v>
      </c>
      <c r="AH8" s="51" t="s">
        <v>112</v>
      </c>
      <c r="AI8" s="50" t="s">
        <v>115</v>
      </c>
      <c r="AJ8" s="55" t="s">
        <v>300</v>
      </c>
      <c r="AK8" s="55" t="s">
        <v>301</v>
      </c>
      <c r="AL8" s="55" t="s">
        <v>302</v>
      </c>
      <c r="AM8" s="55" t="s">
        <v>303</v>
      </c>
      <c r="AN8" s="50" t="s">
        <v>119</v>
      </c>
      <c r="AO8" s="50" t="s">
        <v>121</v>
      </c>
      <c r="AP8" s="55" t="s">
        <v>304</v>
      </c>
      <c r="AQ8" s="55" t="s">
        <v>305</v>
      </c>
      <c r="AR8" s="55" t="s">
        <v>306</v>
      </c>
      <c r="AS8" s="55" t="s">
        <v>307</v>
      </c>
      <c r="AT8" s="55" t="s">
        <v>308</v>
      </c>
      <c r="AU8" s="55" t="s">
        <v>309</v>
      </c>
      <c r="AV8" s="55" t="s">
        <v>310</v>
      </c>
      <c r="AW8" s="55" t="s">
        <v>311</v>
      </c>
      <c r="AX8" s="55" t="s">
        <v>312</v>
      </c>
      <c r="AY8" s="55" t="s">
        <v>313</v>
      </c>
      <c r="AZ8" s="55" t="s">
        <v>314</v>
      </c>
      <c r="BA8" s="55" t="s">
        <v>315</v>
      </c>
      <c r="BB8" s="55" t="s">
        <v>316</v>
      </c>
      <c r="BC8" s="55" t="s">
        <v>317</v>
      </c>
      <c r="BD8" s="55" t="s">
        <v>318</v>
      </c>
      <c r="BE8" s="55" t="s">
        <v>319</v>
      </c>
      <c r="BF8" s="55" t="s">
        <v>320</v>
      </c>
    </row>
    <row r="9" spans="1:58" ht="65.099999999999994" customHeight="1">
      <c r="A9" s="57" t="s">
        <v>170</v>
      </c>
      <c r="B9" s="58" t="s">
        <v>171</v>
      </c>
      <c r="C9" s="59" t="s">
        <v>172</v>
      </c>
      <c r="D9" s="60" t="s">
        <v>321</v>
      </c>
      <c r="E9" s="58" t="s">
        <v>322</v>
      </c>
      <c r="F9" s="61">
        <v>2024130010035</v>
      </c>
      <c r="G9" s="294" t="s">
        <v>323</v>
      </c>
      <c r="H9" s="60" t="s">
        <v>324</v>
      </c>
      <c r="I9" s="62" t="s">
        <v>325</v>
      </c>
      <c r="J9" s="63">
        <v>0.8</v>
      </c>
      <c r="K9" s="64" t="s">
        <v>326</v>
      </c>
      <c r="L9" s="294" t="s">
        <v>267</v>
      </c>
      <c r="M9" s="64" t="s">
        <v>327</v>
      </c>
      <c r="N9" s="65">
        <v>549</v>
      </c>
      <c r="O9" s="65">
        <v>0</v>
      </c>
      <c r="P9" s="65">
        <v>190</v>
      </c>
      <c r="Q9" s="65"/>
      <c r="R9" s="65"/>
      <c r="S9" s="65">
        <f>O9+P9+Q9+R9</f>
        <v>190</v>
      </c>
      <c r="T9" s="66">
        <f>S9/N9</f>
        <v>0.3460837887067395</v>
      </c>
      <c r="U9" s="67">
        <v>45717</v>
      </c>
      <c r="V9" s="67">
        <v>46022</v>
      </c>
      <c r="W9" s="65">
        <v>300</v>
      </c>
      <c r="X9" s="323">
        <v>2198</v>
      </c>
      <c r="Y9" s="291" t="s">
        <v>328</v>
      </c>
      <c r="Z9" s="294" t="s">
        <v>329</v>
      </c>
      <c r="AA9" s="68" t="s">
        <v>259</v>
      </c>
      <c r="AB9" s="64" t="s">
        <v>330</v>
      </c>
      <c r="AC9" s="291" t="s">
        <v>331</v>
      </c>
      <c r="AD9" s="64" t="s">
        <v>332</v>
      </c>
      <c r="AE9" s="69">
        <v>210000000</v>
      </c>
      <c r="AF9" s="60" t="s">
        <v>333</v>
      </c>
      <c r="AG9" s="291" t="s">
        <v>334</v>
      </c>
      <c r="AH9" s="67">
        <v>45717</v>
      </c>
      <c r="AI9" s="306">
        <v>300000000</v>
      </c>
      <c r="AJ9" s="301">
        <v>300000000</v>
      </c>
      <c r="AK9" s="301">
        <v>300000000</v>
      </c>
      <c r="AL9" s="306"/>
      <c r="AM9" s="306"/>
      <c r="AN9" s="291" t="s">
        <v>335</v>
      </c>
      <c r="AO9" s="291" t="s">
        <v>336</v>
      </c>
      <c r="AP9" s="301">
        <v>100000000</v>
      </c>
      <c r="AQ9" s="337">
        <f>AP9/AJ9</f>
        <v>0.33333333333333331</v>
      </c>
      <c r="AR9" s="301">
        <v>0</v>
      </c>
      <c r="AS9" s="337">
        <f>AR9/AJ9</f>
        <v>0</v>
      </c>
      <c r="AT9" s="301">
        <v>142000000</v>
      </c>
      <c r="AU9" s="337">
        <f>AT9/AK9</f>
        <v>0.47333333333333333</v>
      </c>
      <c r="AV9" s="301">
        <v>40750000</v>
      </c>
      <c r="AW9" s="337">
        <f>AV9/AK9</f>
        <v>0.13583333333333333</v>
      </c>
      <c r="AX9" s="337"/>
      <c r="AY9" s="337"/>
      <c r="AZ9" s="291"/>
      <c r="BA9" s="300"/>
      <c r="BB9" s="365"/>
      <c r="BC9" s="358"/>
      <c r="BD9" s="358"/>
      <c r="BE9" s="358"/>
      <c r="BF9" s="358"/>
    </row>
    <row r="10" spans="1:58" ht="65.099999999999994" customHeight="1">
      <c r="A10" s="70" t="s">
        <v>170</v>
      </c>
      <c r="B10" s="58" t="s">
        <v>171</v>
      </c>
      <c r="C10" s="59" t="s">
        <v>172</v>
      </c>
      <c r="D10" s="62" t="s">
        <v>337</v>
      </c>
      <c r="E10" s="58" t="s">
        <v>322</v>
      </c>
      <c r="F10" s="61">
        <v>2024130010035</v>
      </c>
      <c r="G10" s="296"/>
      <c r="H10" s="62" t="s">
        <v>338</v>
      </c>
      <c r="I10" s="71" t="s">
        <v>339</v>
      </c>
      <c r="J10" s="72">
        <v>0.2</v>
      </c>
      <c r="K10" s="64" t="s">
        <v>340</v>
      </c>
      <c r="L10" s="296"/>
      <c r="M10" s="64" t="s">
        <v>341</v>
      </c>
      <c r="N10" s="65">
        <v>1</v>
      </c>
      <c r="O10" s="65">
        <v>0.1</v>
      </c>
      <c r="P10" s="65">
        <v>0.05</v>
      </c>
      <c r="Q10" s="65"/>
      <c r="R10" s="65"/>
      <c r="S10" s="65">
        <f>O10+P10+Q10+R10</f>
        <v>0.15000000000000002</v>
      </c>
      <c r="T10" s="66">
        <f>S10/N10</f>
        <v>0.15000000000000002</v>
      </c>
      <c r="U10" s="67">
        <v>45717</v>
      </c>
      <c r="V10" s="67">
        <v>46022</v>
      </c>
      <c r="W10" s="65">
        <v>300</v>
      </c>
      <c r="X10" s="324"/>
      <c r="Y10" s="293"/>
      <c r="Z10" s="296"/>
      <c r="AA10" s="64" t="s">
        <v>268</v>
      </c>
      <c r="AB10" s="64" t="s">
        <v>342</v>
      </c>
      <c r="AC10" s="293"/>
      <c r="AD10" s="64" t="s">
        <v>343</v>
      </c>
      <c r="AE10" s="73">
        <v>90000000</v>
      </c>
      <c r="AF10" s="62" t="s">
        <v>344</v>
      </c>
      <c r="AG10" s="293"/>
      <c r="AH10" s="74">
        <v>45689</v>
      </c>
      <c r="AI10" s="307"/>
      <c r="AJ10" s="303"/>
      <c r="AK10" s="303"/>
      <c r="AL10" s="307"/>
      <c r="AM10" s="307"/>
      <c r="AN10" s="293"/>
      <c r="AO10" s="293"/>
      <c r="AP10" s="303"/>
      <c r="AQ10" s="338"/>
      <c r="AR10" s="303"/>
      <c r="AS10" s="338"/>
      <c r="AT10" s="303"/>
      <c r="AU10" s="338"/>
      <c r="AV10" s="303"/>
      <c r="AW10" s="338"/>
      <c r="AX10" s="338"/>
      <c r="AY10" s="338"/>
      <c r="AZ10" s="293"/>
      <c r="BA10" s="300"/>
      <c r="BB10" s="365"/>
      <c r="BC10" s="358"/>
      <c r="BD10" s="358"/>
      <c r="BE10" s="358"/>
      <c r="BF10" s="358"/>
    </row>
    <row r="11" spans="1:58" ht="65.099999999999994" customHeight="1">
      <c r="A11" s="75"/>
      <c r="B11" s="76"/>
      <c r="C11" s="77"/>
      <c r="D11" s="60"/>
      <c r="E11" s="334" t="s">
        <v>345</v>
      </c>
      <c r="F11" s="335"/>
      <c r="G11" s="335"/>
      <c r="H11" s="335"/>
      <c r="I11" s="335"/>
      <c r="J11" s="335"/>
      <c r="K11" s="335"/>
      <c r="L11" s="335"/>
      <c r="M11" s="335"/>
      <c r="N11" s="336"/>
      <c r="O11" s="65"/>
      <c r="P11" s="65"/>
      <c r="Q11" s="65"/>
      <c r="R11" s="65"/>
      <c r="S11" s="65"/>
      <c r="T11" s="117">
        <f>(T9+T10)/2</f>
        <v>0.24804189435336976</v>
      </c>
      <c r="U11" s="67"/>
      <c r="V11" s="67"/>
      <c r="W11" s="65"/>
      <c r="X11" s="80"/>
      <c r="Y11" s="79"/>
      <c r="Z11" s="76"/>
      <c r="AA11" s="68"/>
      <c r="AB11" s="68"/>
      <c r="AC11" s="79"/>
      <c r="AD11" s="68"/>
      <c r="AE11" s="69"/>
      <c r="AF11" s="60"/>
      <c r="AG11" s="79"/>
      <c r="AH11" s="81"/>
      <c r="AI11" s="149"/>
      <c r="AJ11" s="147">
        <v>300000000</v>
      </c>
      <c r="AK11" s="147">
        <v>300000000</v>
      </c>
      <c r="AL11" s="149"/>
      <c r="AM11" s="82"/>
      <c r="AN11" s="82"/>
      <c r="AO11" s="82"/>
      <c r="AP11" s="147">
        <v>100000000</v>
      </c>
      <c r="AQ11" s="148">
        <v>0.33</v>
      </c>
      <c r="AR11" s="149"/>
      <c r="AS11" s="150">
        <v>0</v>
      </c>
      <c r="AT11" s="147">
        <v>142000000</v>
      </c>
      <c r="AU11" s="151">
        <v>0.47</v>
      </c>
      <c r="AV11" s="147">
        <v>40750000</v>
      </c>
      <c r="AW11" s="151">
        <v>0.14000000000000001</v>
      </c>
      <c r="AX11" s="84"/>
      <c r="AY11" s="84"/>
      <c r="AZ11" s="79"/>
      <c r="BA11" s="65"/>
      <c r="BB11" s="85"/>
      <c r="BC11" s="85"/>
      <c r="BD11" s="85"/>
      <c r="BE11" s="85"/>
      <c r="BF11" s="85"/>
    </row>
    <row r="12" spans="1:58" ht="65.099999999999994" customHeight="1">
      <c r="A12" s="58" t="s">
        <v>183</v>
      </c>
      <c r="B12" s="58" t="s">
        <v>184</v>
      </c>
      <c r="C12" s="114" t="s">
        <v>185</v>
      </c>
      <c r="D12" s="58" t="s">
        <v>346</v>
      </c>
      <c r="E12" s="58" t="s">
        <v>347</v>
      </c>
      <c r="F12" s="86">
        <v>2024130010036</v>
      </c>
      <c r="G12" s="136" t="s">
        <v>348</v>
      </c>
      <c r="H12" s="136" t="s">
        <v>349</v>
      </c>
      <c r="I12" s="136" t="s">
        <v>350</v>
      </c>
      <c r="J12" s="297">
        <v>1</v>
      </c>
      <c r="K12" s="64" t="s">
        <v>351</v>
      </c>
      <c r="L12" s="58" t="s">
        <v>352</v>
      </c>
      <c r="M12" s="64" t="s">
        <v>353</v>
      </c>
      <c r="N12" s="65">
        <v>10</v>
      </c>
      <c r="O12" s="65">
        <v>1</v>
      </c>
      <c r="P12" s="65">
        <v>6</v>
      </c>
      <c r="Q12" s="65"/>
      <c r="R12" s="65"/>
      <c r="S12" s="65">
        <f>O12+P12+Q12+R12</f>
        <v>7</v>
      </c>
      <c r="T12" s="66">
        <f>S12/N12</f>
        <v>0.7</v>
      </c>
      <c r="U12" s="67">
        <v>45717</v>
      </c>
      <c r="V12" s="67">
        <v>46022</v>
      </c>
      <c r="W12" s="65">
        <v>300</v>
      </c>
      <c r="X12" s="323">
        <v>4000</v>
      </c>
      <c r="Y12" s="291" t="s">
        <v>328</v>
      </c>
      <c r="Z12" s="294" t="s">
        <v>329</v>
      </c>
      <c r="AA12" s="294" t="s">
        <v>268</v>
      </c>
      <c r="AB12" s="294" t="s">
        <v>354</v>
      </c>
      <c r="AC12" s="291" t="s">
        <v>331</v>
      </c>
      <c r="AD12" s="294" t="s">
        <v>355</v>
      </c>
      <c r="AE12" s="306">
        <v>180725456</v>
      </c>
      <c r="AF12" s="329" t="s">
        <v>333</v>
      </c>
      <c r="AG12" s="300" t="s">
        <v>334</v>
      </c>
      <c r="AH12" s="340">
        <v>45717</v>
      </c>
      <c r="AI12" s="298">
        <v>279322080</v>
      </c>
      <c r="AJ12" s="299">
        <f>+AI12</f>
        <v>279322080</v>
      </c>
      <c r="AK12" s="299">
        <f>+AJ12</f>
        <v>279322080</v>
      </c>
      <c r="AL12" s="359"/>
      <c r="AM12" s="359"/>
      <c r="AN12" s="300" t="s">
        <v>335</v>
      </c>
      <c r="AO12" s="291" t="s">
        <v>356</v>
      </c>
      <c r="AP12" s="301">
        <v>131396624</v>
      </c>
      <c r="AQ12" s="337">
        <f>AP12/AK12</f>
        <v>0.47041259323287299</v>
      </c>
      <c r="AR12" s="291">
        <v>0</v>
      </c>
      <c r="AS12" s="337">
        <f>AR12/AJ12</f>
        <v>0</v>
      </c>
      <c r="AT12" s="301">
        <v>178396624</v>
      </c>
      <c r="AU12" s="337">
        <f>AT12/AK12</f>
        <v>0.63867712856785253</v>
      </c>
      <c r="AV12" s="301">
        <v>55173734</v>
      </c>
      <c r="AW12" s="337">
        <f>AV12/AK12</f>
        <v>0.19752729179161205</v>
      </c>
      <c r="AX12" s="337"/>
      <c r="AY12" s="337"/>
      <c r="AZ12" s="300"/>
      <c r="BA12" s="300"/>
      <c r="BB12" s="358"/>
      <c r="BC12" s="358"/>
      <c r="BD12" s="358"/>
      <c r="BE12" s="358"/>
      <c r="BF12" s="358"/>
    </row>
    <row r="13" spans="1:58" ht="65.099999999999994" customHeight="1">
      <c r="A13" s="58" t="s">
        <v>183</v>
      </c>
      <c r="B13" s="58" t="s">
        <v>184</v>
      </c>
      <c r="C13" s="114" t="s">
        <v>185</v>
      </c>
      <c r="D13" s="58" t="s">
        <v>346</v>
      </c>
      <c r="E13" s="58" t="s">
        <v>347</v>
      </c>
      <c r="F13" s="86">
        <v>2024130010036</v>
      </c>
      <c r="G13" s="136" t="s">
        <v>348</v>
      </c>
      <c r="H13" s="136" t="s">
        <v>349</v>
      </c>
      <c r="I13" s="136" t="s">
        <v>350</v>
      </c>
      <c r="J13" s="292"/>
      <c r="K13" s="64" t="s">
        <v>357</v>
      </c>
      <c r="L13" s="58" t="s">
        <v>352</v>
      </c>
      <c r="M13" s="64" t="s">
        <v>358</v>
      </c>
      <c r="N13" s="65">
        <v>5</v>
      </c>
      <c r="O13" s="65">
        <v>0.25</v>
      </c>
      <c r="P13" s="65">
        <v>0.5</v>
      </c>
      <c r="Q13" s="65"/>
      <c r="R13" s="65"/>
      <c r="S13" s="65">
        <f>O13+P13+Q13+R13</f>
        <v>0.75</v>
      </c>
      <c r="T13" s="66">
        <f>S13/N13</f>
        <v>0.15</v>
      </c>
      <c r="U13" s="67">
        <v>45717</v>
      </c>
      <c r="V13" s="67">
        <v>46022</v>
      </c>
      <c r="W13" s="65">
        <v>300</v>
      </c>
      <c r="X13" s="292"/>
      <c r="Y13" s="292"/>
      <c r="Z13" s="295"/>
      <c r="AA13" s="295"/>
      <c r="AB13" s="295"/>
      <c r="AC13" s="292"/>
      <c r="AD13" s="296"/>
      <c r="AE13" s="307"/>
      <c r="AF13" s="329"/>
      <c r="AG13" s="300"/>
      <c r="AH13" s="340"/>
      <c r="AI13" s="298"/>
      <c r="AJ13" s="299"/>
      <c r="AK13" s="299"/>
      <c r="AL13" s="360"/>
      <c r="AM13" s="360"/>
      <c r="AN13" s="300"/>
      <c r="AO13" s="292"/>
      <c r="AP13" s="302"/>
      <c r="AQ13" s="339"/>
      <c r="AR13" s="292"/>
      <c r="AS13" s="339"/>
      <c r="AT13" s="302"/>
      <c r="AU13" s="339"/>
      <c r="AV13" s="302"/>
      <c r="AW13" s="339"/>
      <c r="AX13" s="339"/>
      <c r="AY13" s="339"/>
      <c r="AZ13" s="300"/>
      <c r="BA13" s="300"/>
      <c r="BB13" s="358"/>
      <c r="BC13" s="358"/>
      <c r="BD13" s="358"/>
      <c r="BE13" s="358"/>
      <c r="BF13" s="358"/>
    </row>
    <row r="14" spans="1:58" ht="65.099999999999994" customHeight="1">
      <c r="A14" s="58" t="s">
        <v>183</v>
      </c>
      <c r="B14" s="58" t="s">
        <v>184</v>
      </c>
      <c r="C14" s="114" t="s">
        <v>185</v>
      </c>
      <c r="D14" s="58" t="s">
        <v>346</v>
      </c>
      <c r="E14" s="58" t="s">
        <v>347</v>
      </c>
      <c r="F14" s="86">
        <v>2024130010036</v>
      </c>
      <c r="G14" s="136" t="s">
        <v>348</v>
      </c>
      <c r="H14" s="136" t="s">
        <v>349</v>
      </c>
      <c r="I14" s="136" t="s">
        <v>350</v>
      </c>
      <c r="J14" s="292"/>
      <c r="K14" s="64" t="s">
        <v>359</v>
      </c>
      <c r="L14" s="58" t="s">
        <v>352</v>
      </c>
      <c r="M14" s="64" t="s">
        <v>360</v>
      </c>
      <c r="N14" s="65">
        <v>1</v>
      </c>
      <c r="O14" s="65">
        <v>0.05</v>
      </c>
      <c r="P14" s="65">
        <v>0.1</v>
      </c>
      <c r="Q14" s="65"/>
      <c r="R14" s="65"/>
      <c r="S14" s="65">
        <f>O14+P14+Q14+R14</f>
        <v>0.15000000000000002</v>
      </c>
      <c r="T14" s="66">
        <f>S14/N14</f>
        <v>0.15000000000000002</v>
      </c>
      <c r="U14" s="67"/>
      <c r="V14" s="67"/>
      <c r="W14" s="65"/>
      <c r="X14" s="292"/>
      <c r="Y14" s="292"/>
      <c r="Z14" s="295"/>
      <c r="AA14" s="295"/>
      <c r="AB14" s="295"/>
      <c r="AC14" s="292"/>
      <c r="AD14" s="295" t="s">
        <v>361</v>
      </c>
      <c r="AE14" s="306">
        <v>98596624</v>
      </c>
      <c r="AF14" s="329" t="s">
        <v>344</v>
      </c>
      <c r="AG14" s="300"/>
      <c r="AH14" s="67"/>
      <c r="AI14" s="298"/>
      <c r="AJ14" s="299"/>
      <c r="AK14" s="299"/>
      <c r="AL14" s="360"/>
      <c r="AM14" s="360"/>
      <c r="AN14" s="300"/>
      <c r="AO14" s="292"/>
      <c r="AP14" s="302"/>
      <c r="AQ14" s="339"/>
      <c r="AR14" s="292"/>
      <c r="AS14" s="339"/>
      <c r="AT14" s="302"/>
      <c r="AU14" s="339"/>
      <c r="AV14" s="302"/>
      <c r="AW14" s="339"/>
      <c r="AX14" s="339"/>
      <c r="AY14" s="339"/>
      <c r="AZ14" s="300"/>
      <c r="BA14" s="300"/>
      <c r="BB14" s="358"/>
      <c r="BC14" s="358"/>
      <c r="BD14" s="358"/>
      <c r="BE14" s="358"/>
      <c r="BF14" s="358"/>
    </row>
    <row r="15" spans="1:58" ht="65.099999999999994" customHeight="1">
      <c r="A15" s="58" t="s">
        <v>183</v>
      </c>
      <c r="B15" s="58" t="s">
        <v>184</v>
      </c>
      <c r="C15" s="114" t="s">
        <v>185</v>
      </c>
      <c r="D15" s="58" t="s">
        <v>346</v>
      </c>
      <c r="E15" s="58" t="s">
        <v>347</v>
      </c>
      <c r="F15" s="86">
        <v>2024130010036</v>
      </c>
      <c r="G15" s="136" t="s">
        <v>348</v>
      </c>
      <c r="H15" s="136" t="s">
        <v>349</v>
      </c>
      <c r="I15" s="136" t="s">
        <v>350</v>
      </c>
      <c r="J15" s="292"/>
      <c r="K15" s="64" t="s">
        <v>362</v>
      </c>
      <c r="L15" s="58" t="s">
        <v>352</v>
      </c>
      <c r="M15" s="64" t="s">
        <v>363</v>
      </c>
      <c r="N15" s="65">
        <v>2</v>
      </c>
      <c r="O15" s="65">
        <v>0</v>
      </c>
      <c r="P15" s="65">
        <v>0.2</v>
      </c>
      <c r="Q15" s="65"/>
      <c r="R15" s="65"/>
      <c r="S15" s="65">
        <f>O15+P15+Q15+R15</f>
        <v>0.2</v>
      </c>
      <c r="T15" s="66">
        <f>S15/N15</f>
        <v>0.1</v>
      </c>
      <c r="U15" s="67">
        <v>45717</v>
      </c>
      <c r="V15" s="67">
        <v>46022</v>
      </c>
      <c r="W15" s="65">
        <v>300</v>
      </c>
      <c r="X15" s="292"/>
      <c r="Y15" s="292"/>
      <c r="Z15" s="295"/>
      <c r="AA15" s="296"/>
      <c r="AB15" s="296"/>
      <c r="AC15" s="292"/>
      <c r="AD15" s="295"/>
      <c r="AE15" s="325"/>
      <c r="AF15" s="329"/>
      <c r="AG15" s="300"/>
      <c r="AH15" s="340">
        <v>45689</v>
      </c>
      <c r="AI15" s="298"/>
      <c r="AJ15" s="299"/>
      <c r="AK15" s="299"/>
      <c r="AL15" s="360"/>
      <c r="AM15" s="360"/>
      <c r="AN15" s="300"/>
      <c r="AO15" s="292"/>
      <c r="AP15" s="302"/>
      <c r="AQ15" s="339"/>
      <c r="AR15" s="292"/>
      <c r="AS15" s="339"/>
      <c r="AT15" s="302"/>
      <c r="AU15" s="339"/>
      <c r="AV15" s="302"/>
      <c r="AW15" s="339"/>
      <c r="AX15" s="339"/>
      <c r="AY15" s="339"/>
      <c r="AZ15" s="300"/>
      <c r="BA15" s="300"/>
      <c r="BB15" s="358"/>
      <c r="BC15" s="358"/>
      <c r="BD15" s="358"/>
      <c r="BE15" s="358"/>
      <c r="BF15" s="358"/>
    </row>
    <row r="16" spans="1:58" ht="65.099999999999994" customHeight="1">
      <c r="A16" s="58" t="s">
        <v>183</v>
      </c>
      <c r="B16" s="58" t="s">
        <v>184</v>
      </c>
      <c r="C16" s="114" t="s">
        <v>185</v>
      </c>
      <c r="D16" s="58" t="s">
        <v>346</v>
      </c>
      <c r="E16" s="58" t="s">
        <v>347</v>
      </c>
      <c r="F16" s="86">
        <v>2024130010036</v>
      </c>
      <c r="G16" s="136" t="s">
        <v>348</v>
      </c>
      <c r="H16" s="136" t="s">
        <v>349</v>
      </c>
      <c r="I16" s="136" t="s">
        <v>350</v>
      </c>
      <c r="J16" s="292"/>
      <c r="K16" s="64" t="s">
        <v>364</v>
      </c>
      <c r="L16" s="58" t="s">
        <v>352</v>
      </c>
      <c r="M16" s="64" t="s">
        <v>365</v>
      </c>
      <c r="N16" s="65">
        <v>2</v>
      </c>
      <c r="O16" s="65">
        <v>0</v>
      </c>
      <c r="P16" s="65">
        <v>0.2</v>
      </c>
      <c r="Q16" s="65"/>
      <c r="R16" s="65"/>
      <c r="S16" s="65">
        <f>O16+P16+Q16+R16</f>
        <v>0.2</v>
      </c>
      <c r="T16" s="66">
        <f>S16/N16</f>
        <v>0.1</v>
      </c>
      <c r="U16" s="67">
        <v>45717</v>
      </c>
      <c r="V16" s="67">
        <v>46022</v>
      </c>
      <c r="W16" s="65">
        <v>300</v>
      </c>
      <c r="X16" s="292"/>
      <c r="Y16" s="292"/>
      <c r="Z16" s="295"/>
      <c r="AA16" s="60" t="s">
        <v>277</v>
      </c>
      <c r="AB16" s="60" t="s">
        <v>366</v>
      </c>
      <c r="AC16" s="293"/>
      <c r="AD16" s="296"/>
      <c r="AE16" s="307"/>
      <c r="AF16" s="329"/>
      <c r="AG16" s="300"/>
      <c r="AH16" s="340"/>
      <c r="AI16" s="298"/>
      <c r="AJ16" s="299"/>
      <c r="AK16" s="299"/>
      <c r="AL16" s="361"/>
      <c r="AM16" s="361"/>
      <c r="AN16" s="300"/>
      <c r="AO16" s="292"/>
      <c r="AP16" s="302"/>
      <c r="AQ16" s="339"/>
      <c r="AR16" s="292"/>
      <c r="AS16" s="339"/>
      <c r="AT16" s="302"/>
      <c r="AU16" s="339"/>
      <c r="AV16" s="302"/>
      <c r="AW16" s="339"/>
      <c r="AX16" s="338"/>
      <c r="AY16" s="338"/>
      <c r="AZ16" s="300"/>
      <c r="BA16" s="300"/>
      <c r="BB16" s="358"/>
      <c r="BC16" s="358"/>
      <c r="BD16" s="358"/>
      <c r="BE16" s="358"/>
      <c r="BF16" s="358"/>
    </row>
    <row r="17" spans="1:58" ht="65.099999999999994" customHeight="1">
      <c r="A17" s="58"/>
      <c r="B17" s="58"/>
      <c r="C17" s="114"/>
      <c r="D17" s="76"/>
      <c r="E17" s="334" t="s">
        <v>367</v>
      </c>
      <c r="F17" s="335"/>
      <c r="G17" s="335"/>
      <c r="H17" s="335"/>
      <c r="I17" s="335"/>
      <c r="J17" s="335"/>
      <c r="K17" s="335"/>
      <c r="L17" s="335"/>
      <c r="M17" s="335"/>
      <c r="N17" s="336"/>
      <c r="O17" s="65"/>
      <c r="P17" s="65"/>
      <c r="Q17" s="65"/>
      <c r="R17" s="65"/>
      <c r="S17" s="65"/>
      <c r="T17" s="117">
        <f>(T12+T13+T14+T15+T16)/5</f>
        <v>0.24000000000000005</v>
      </c>
      <c r="U17" s="67"/>
      <c r="V17" s="67"/>
      <c r="W17" s="65"/>
      <c r="X17" s="79"/>
      <c r="Y17" s="79"/>
      <c r="Z17" s="76"/>
      <c r="AA17" s="60"/>
      <c r="AB17" s="60"/>
      <c r="AC17" s="79"/>
      <c r="AD17" s="76"/>
      <c r="AE17" s="82"/>
      <c r="AF17" s="76"/>
      <c r="AG17" s="79"/>
      <c r="AH17" s="81"/>
      <c r="AI17" s="149"/>
      <c r="AJ17" s="147">
        <v>279322080</v>
      </c>
      <c r="AK17" s="147">
        <v>279322080</v>
      </c>
      <c r="AL17" s="158"/>
      <c r="AM17" s="79"/>
      <c r="AN17" s="79"/>
      <c r="AO17" s="152"/>
      <c r="AP17" s="153">
        <v>131396624</v>
      </c>
      <c r="AQ17" s="154">
        <v>0.47</v>
      </c>
      <c r="AR17" s="152">
        <v>0</v>
      </c>
      <c r="AS17" s="154">
        <v>0</v>
      </c>
      <c r="AT17" s="153">
        <v>178396624</v>
      </c>
      <c r="AU17" s="155">
        <v>0.64</v>
      </c>
      <c r="AV17" s="156">
        <v>55173734</v>
      </c>
      <c r="AW17" s="157">
        <v>0.2</v>
      </c>
      <c r="AX17" s="150"/>
      <c r="AY17" s="150"/>
      <c r="AZ17" s="158"/>
      <c r="BA17" s="152"/>
      <c r="BB17" s="85"/>
      <c r="BC17" s="85"/>
      <c r="BD17" s="85"/>
      <c r="BE17" s="85"/>
      <c r="BF17" s="85"/>
    </row>
    <row r="18" spans="1:58" ht="65.099999999999994" customHeight="1">
      <c r="A18" s="58" t="s">
        <v>183</v>
      </c>
      <c r="B18" s="58" t="s">
        <v>184</v>
      </c>
      <c r="C18" s="114" t="s">
        <v>185</v>
      </c>
      <c r="D18" s="136" t="s">
        <v>368</v>
      </c>
      <c r="E18" s="58" t="s">
        <v>369</v>
      </c>
      <c r="F18" s="86">
        <v>2024130010037</v>
      </c>
      <c r="G18" s="136" t="s">
        <v>370</v>
      </c>
      <c r="H18" s="136" t="s">
        <v>371</v>
      </c>
      <c r="I18" s="57" t="s">
        <v>372</v>
      </c>
      <c r="J18" s="297">
        <v>0.5</v>
      </c>
      <c r="K18" s="64" t="s">
        <v>373</v>
      </c>
      <c r="L18" s="58" t="s">
        <v>374</v>
      </c>
      <c r="M18" s="64" t="s">
        <v>375</v>
      </c>
      <c r="N18" s="65">
        <v>6</v>
      </c>
      <c r="O18" s="65">
        <v>0.6</v>
      </c>
      <c r="P18" s="65">
        <v>0.36</v>
      </c>
      <c r="Q18" s="65"/>
      <c r="R18" s="65"/>
      <c r="S18" s="65">
        <f t="shared" ref="S18:S23" si="0">O18+P18+Q18+R18</f>
        <v>0.96</v>
      </c>
      <c r="T18" s="66">
        <f t="shared" ref="T18:T23" si="1">S18/N18</f>
        <v>0.16</v>
      </c>
      <c r="U18" s="67">
        <v>45717</v>
      </c>
      <c r="V18" s="67">
        <v>46022</v>
      </c>
      <c r="W18" s="65">
        <v>300</v>
      </c>
      <c r="X18" s="323">
        <v>6000</v>
      </c>
      <c r="Y18" s="291" t="s">
        <v>328</v>
      </c>
      <c r="Z18" s="294" t="s">
        <v>329</v>
      </c>
      <c r="AA18" s="294" t="s">
        <v>376</v>
      </c>
      <c r="AB18" s="294" t="s">
        <v>377</v>
      </c>
      <c r="AC18" s="291" t="s">
        <v>331</v>
      </c>
      <c r="AD18" s="294" t="s">
        <v>378</v>
      </c>
      <c r="AE18" s="306">
        <v>127488060</v>
      </c>
      <c r="AF18" s="294" t="s">
        <v>333</v>
      </c>
      <c r="AG18" s="291" t="s">
        <v>334</v>
      </c>
      <c r="AH18" s="326">
        <v>45717</v>
      </c>
      <c r="AI18" s="301">
        <v>182125800</v>
      </c>
      <c r="AJ18" s="304">
        <f>+AI18</f>
        <v>182125800</v>
      </c>
      <c r="AK18" s="304">
        <f>+AJ18</f>
        <v>182125800</v>
      </c>
      <c r="AL18" s="304"/>
      <c r="AM18" s="304"/>
      <c r="AN18" s="291" t="s">
        <v>335</v>
      </c>
      <c r="AO18" s="291" t="s">
        <v>379</v>
      </c>
      <c r="AP18" s="301">
        <v>54637740</v>
      </c>
      <c r="AQ18" s="337">
        <f>AP18/AJ18</f>
        <v>0.3</v>
      </c>
      <c r="AR18" s="291">
        <v>0</v>
      </c>
      <c r="AS18" s="337">
        <f>AR18/AJ18</f>
        <v>0</v>
      </c>
      <c r="AT18" s="301">
        <v>82117740</v>
      </c>
      <c r="AU18" s="337">
        <f>AT18/AK18</f>
        <v>0.45088471814536984</v>
      </c>
      <c r="AV18" s="304">
        <v>20630460</v>
      </c>
      <c r="AW18" s="337">
        <f>AV18/AK18</f>
        <v>0.11327587854109632</v>
      </c>
      <c r="AX18" s="337"/>
      <c r="AY18" s="337"/>
      <c r="AZ18" s="291"/>
      <c r="BA18" s="292"/>
      <c r="BB18" s="135"/>
      <c r="BC18" s="135"/>
      <c r="BD18" s="135"/>
      <c r="BE18" s="135"/>
      <c r="BF18" s="135"/>
    </row>
    <row r="19" spans="1:58" ht="65.099999999999994" customHeight="1">
      <c r="A19" s="58" t="s">
        <v>183</v>
      </c>
      <c r="B19" s="58" t="s">
        <v>184</v>
      </c>
      <c r="C19" s="114" t="s">
        <v>185</v>
      </c>
      <c r="D19" s="136" t="s">
        <v>368</v>
      </c>
      <c r="E19" s="58" t="s">
        <v>369</v>
      </c>
      <c r="F19" s="86">
        <v>2024130010037</v>
      </c>
      <c r="G19" s="136" t="s">
        <v>370</v>
      </c>
      <c r="H19" s="136" t="s">
        <v>371</v>
      </c>
      <c r="I19" s="57" t="s">
        <v>372</v>
      </c>
      <c r="J19" s="293"/>
      <c r="K19" s="64" t="s">
        <v>380</v>
      </c>
      <c r="L19" s="58" t="s">
        <v>374</v>
      </c>
      <c r="M19" s="64" t="s">
        <v>381</v>
      </c>
      <c r="N19" s="65">
        <v>2</v>
      </c>
      <c r="O19" s="65">
        <v>0.1</v>
      </c>
      <c r="P19" s="65">
        <v>0.11</v>
      </c>
      <c r="Q19" s="65"/>
      <c r="R19" s="65"/>
      <c r="S19" s="65">
        <f t="shared" si="0"/>
        <v>0.21000000000000002</v>
      </c>
      <c r="T19" s="66">
        <f t="shared" si="1"/>
        <v>0.10500000000000001</v>
      </c>
      <c r="U19" s="67">
        <v>45717</v>
      </c>
      <c r="V19" s="67">
        <v>46022</v>
      </c>
      <c r="W19" s="65">
        <v>300</v>
      </c>
      <c r="X19" s="292"/>
      <c r="Y19" s="292"/>
      <c r="Z19" s="295"/>
      <c r="AA19" s="295"/>
      <c r="AB19" s="295"/>
      <c r="AC19" s="292"/>
      <c r="AD19" s="295"/>
      <c r="AE19" s="325"/>
      <c r="AF19" s="295"/>
      <c r="AG19" s="292"/>
      <c r="AH19" s="292"/>
      <c r="AI19" s="302"/>
      <c r="AJ19" s="292"/>
      <c r="AK19" s="292"/>
      <c r="AL19" s="341"/>
      <c r="AM19" s="341"/>
      <c r="AN19" s="292"/>
      <c r="AO19" s="292"/>
      <c r="AP19" s="302"/>
      <c r="AQ19" s="339"/>
      <c r="AR19" s="292"/>
      <c r="AS19" s="339"/>
      <c r="AT19" s="302"/>
      <c r="AU19" s="339"/>
      <c r="AV19" s="341"/>
      <c r="AW19" s="339"/>
      <c r="AX19" s="339"/>
      <c r="AY19" s="339"/>
      <c r="AZ19" s="292"/>
      <c r="BA19" s="292"/>
      <c r="BB19" s="137"/>
      <c r="BC19" s="137"/>
      <c r="BD19" s="137"/>
      <c r="BE19" s="137"/>
      <c r="BF19" s="137"/>
    </row>
    <row r="20" spans="1:58" ht="65.099999999999994" customHeight="1">
      <c r="A20" s="58" t="s">
        <v>183</v>
      </c>
      <c r="B20" s="58" t="s">
        <v>184</v>
      </c>
      <c r="C20" s="114" t="s">
        <v>185</v>
      </c>
      <c r="D20" s="136" t="s">
        <v>382</v>
      </c>
      <c r="E20" s="58" t="s">
        <v>369</v>
      </c>
      <c r="F20" s="86">
        <v>2024130010037</v>
      </c>
      <c r="G20" s="136" t="s">
        <v>370</v>
      </c>
      <c r="H20" s="136" t="s">
        <v>383</v>
      </c>
      <c r="I20" s="57" t="s">
        <v>384</v>
      </c>
      <c r="J20" s="297">
        <v>0.3</v>
      </c>
      <c r="K20" s="64" t="s">
        <v>385</v>
      </c>
      <c r="L20" s="58" t="s">
        <v>374</v>
      </c>
      <c r="M20" s="64" t="s">
        <v>386</v>
      </c>
      <c r="N20" s="65">
        <v>4</v>
      </c>
      <c r="O20" s="65">
        <v>0.4</v>
      </c>
      <c r="P20" s="65">
        <v>0.21</v>
      </c>
      <c r="Q20" s="65"/>
      <c r="R20" s="65"/>
      <c r="S20" s="65">
        <f t="shared" si="0"/>
        <v>0.61</v>
      </c>
      <c r="T20" s="66">
        <f t="shared" si="1"/>
        <v>0.1525</v>
      </c>
      <c r="U20" s="67">
        <v>45717</v>
      </c>
      <c r="V20" s="67">
        <v>46022</v>
      </c>
      <c r="W20" s="65">
        <v>300</v>
      </c>
      <c r="X20" s="292"/>
      <c r="Y20" s="292"/>
      <c r="Z20" s="295"/>
      <c r="AA20" s="296"/>
      <c r="AB20" s="296"/>
      <c r="AC20" s="292"/>
      <c r="AD20" s="296"/>
      <c r="AE20" s="307"/>
      <c r="AF20" s="296"/>
      <c r="AG20" s="292"/>
      <c r="AH20" s="293"/>
      <c r="AI20" s="302"/>
      <c r="AJ20" s="292"/>
      <c r="AK20" s="292"/>
      <c r="AL20" s="341"/>
      <c r="AM20" s="341"/>
      <c r="AN20" s="292"/>
      <c r="AO20" s="292"/>
      <c r="AP20" s="302"/>
      <c r="AQ20" s="339"/>
      <c r="AR20" s="292"/>
      <c r="AS20" s="339"/>
      <c r="AT20" s="302"/>
      <c r="AU20" s="339"/>
      <c r="AV20" s="341"/>
      <c r="AW20" s="339"/>
      <c r="AX20" s="339"/>
      <c r="AY20" s="339"/>
      <c r="AZ20" s="292"/>
      <c r="BA20" s="292"/>
      <c r="BB20" s="137"/>
      <c r="BC20" s="139"/>
      <c r="BD20" s="137"/>
      <c r="BE20" s="137"/>
      <c r="BF20" s="137"/>
    </row>
    <row r="21" spans="1:58" ht="65.099999999999994" customHeight="1">
      <c r="A21" s="58" t="s">
        <v>183</v>
      </c>
      <c r="B21" s="58" t="s">
        <v>184</v>
      </c>
      <c r="C21" s="114" t="s">
        <v>185</v>
      </c>
      <c r="D21" s="136" t="s">
        <v>382</v>
      </c>
      <c r="E21" s="58" t="s">
        <v>369</v>
      </c>
      <c r="F21" s="86">
        <v>2024130010037</v>
      </c>
      <c r="G21" s="136" t="s">
        <v>370</v>
      </c>
      <c r="H21" s="136" t="s">
        <v>383</v>
      </c>
      <c r="I21" s="57" t="s">
        <v>384</v>
      </c>
      <c r="J21" s="293"/>
      <c r="K21" s="64" t="s">
        <v>387</v>
      </c>
      <c r="L21" s="58" t="s">
        <v>352</v>
      </c>
      <c r="M21" s="64" t="s">
        <v>388</v>
      </c>
      <c r="N21" s="65">
        <v>8</v>
      </c>
      <c r="O21" s="65">
        <v>0.8</v>
      </c>
      <c r="P21" s="65">
        <v>3.2</v>
      </c>
      <c r="Q21" s="65"/>
      <c r="R21" s="65"/>
      <c r="S21" s="65">
        <f t="shared" si="0"/>
        <v>4</v>
      </c>
      <c r="T21" s="66">
        <f t="shared" si="1"/>
        <v>0.5</v>
      </c>
      <c r="U21" s="67">
        <v>45717</v>
      </c>
      <c r="V21" s="67">
        <v>46022</v>
      </c>
      <c r="W21" s="65">
        <v>300</v>
      </c>
      <c r="X21" s="292"/>
      <c r="Y21" s="292"/>
      <c r="Z21" s="295"/>
      <c r="AA21" s="294" t="s">
        <v>389</v>
      </c>
      <c r="AB21" s="294" t="s">
        <v>390</v>
      </c>
      <c r="AC21" s="292"/>
      <c r="AD21" s="294" t="s">
        <v>391</v>
      </c>
      <c r="AE21" s="325">
        <v>54637740</v>
      </c>
      <c r="AF21" s="294" t="s">
        <v>392</v>
      </c>
      <c r="AG21" s="292"/>
      <c r="AH21" s="328">
        <v>45689</v>
      </c>
      <c r="AI21" s="302"/>
      <c r="AJ21" s="292"/>
      <c r="AK21" s="292"/>
      <c r="AL21" s="341"/>
      <c r="AM21" s="341"/>
      <c r="AN21" s="292"/>
      <c r="AO21" s="292"/>
      <c r="AP21" s="302"/>
      <c r="AQ21" s="339"/>
      <c r="AR21" s="292"/>
      <c r="AS21" s="339"/>
      <c r="AT21" s="302"/>
      <c r="AU21" s="339"/>
      <c r="AV21" s="341"/>
      <c r="AW21" s="339"/>
      <c r="AX21" s="339"/>
      <c r="AY21" s="339"/>
      <c r="AZ21" s="292"/>
      <c r="BA21" s="292"/>
      <c r="BB21" s="137"/>
      <c r="BC21" s="137"/>
      <c r="BD21" s="137"/>
      <c r="BE21" s="137"/>
      <c r="BF21" s="137"/>
    </row>
    <row r="22" spans="1:58" ht="65.099999999999994" customHeight="1">
      <c r="A22" s="58" t="s">
        <v>183</v>
      </c>
      <c r="B22" s="58" t="s">
        <v>184</v>
      </c>
      <c r="C22" s="114" t="s">
        <v>185</v>
      </c>
      <c r="D22" s="136" t="s">
        <v>393</v>
      </c>
      <c r="E22" s="58" t="s">
        <v>369</v>
      </c>
      <c r="F22" s="86">
        <v>2024130010037</v>
      </c>
      <c r="G22" s="136" t="s">
        <v>370</v>
      </c>
      <c r="H22" s="136" t="s">
        <v>394</v>
      </c>
      <c r="I22" s="57" t="s">
        <v>350</v>
      </c>
      <c r="J22" s="297">
        <v>0.2</v>
      </c>
      <c r="K22" s="64" t="s">
        <v>395</v>
      </c>
      <c r="L22" s="58" t="s">
        <v>352</v>
      </c>
      <c r="M22" s="64" t="s">
        <v>396</v>
      </c>
      <c r="N22" s="65">
        <v>3</v>
      </c>
      <c r="O22" s="65">
        <v>1</v>
      </c>
      <c r="P22" s="65">
        <v>2</v>
      </c>
      <c r="Q22" s="65"/>
      <c r="R22" s="65"/>
      <c r="S22" s="65">
        <f t="shared" si="0"/>
        <v>3</v>
      </c>
      <c r="T22" s="66">
        <f t="shared" si="1"/>
        <v>1</v>
      </c>
      <c r="U22" s="67">
        <v>45717</v>
      </c>
      <c r="V22" s="67">
        <v>46022</v>
      </c>
      <c r="W22" s="65">
        <v>300</v>
      </c>
      <c r="X22" s="292"/>
      <c r="Y22" s="292"/>
      <c r="Z22" s="295"/>
      <c r="AA22" s="295"/>
      <c r="AB22" s="295"/>
      <c r="AC22" s="292"/>
      <c r="AD22" s="295"/>
      <c r="AE22" s="325"/>
      <c r="AF22" s="295"/>
      <c r="AG22" s="292"/>
      <c r="AH22" s="292"/>
      <c r="AI22" s="302"/>
      <c r="AJ22" s="292"/>
      <c r="AK22" s="292"/>
      <c r="AL22" s="341"/>
      <c r="AM22" s="341"/>
      <c r="AN22" s="292"/>
      <c r="AO22" s="292"/>
      <c r="AP22" s="302"/>
      <c r="AQ22" s="339"/>
      <c r="AR22" s="292"/>
      <c r="AS22" s="339"/>
      <c r="AT22" s="302"/>
      <c r="AU22" s="339"/>
      <c r="AV22" s="341"/>
      <c r="AW22" s="339"/>
      <c r="AX22" s="339"/>
      <c r="AY22" s="339"/>
      <c r="AZ22" s="292"/>
      <c r="BA22" s="292"/>
      <c r="BB22" s="137"/>
      <c r="BC22" s="137"/>
      <c r="BD22" s="137"/>
      <c r="BE22" s="137"/>
      <c r="BF22" s="137"/>
    </row>
    <row r="23" spans="1:58" ht="65.099999999999994" customHeight="1">
      <c r="A23" s="58" t="s">
        <v>183</v>
      </c>
      <c r="B23" s="58" t="s">
        <v>184</v>
      </c>
      <c r="C23" s="114" t="s">
        <v>185</v>
      </c>
      <c r="D23" s="136" t="s">
        <v>393</v>
      </c>
      <c r="E23" s="58" t="s">
        <v>369</v>
      </c>
      <c r="F23" s="86">
        <v>2024130010037</v>
      </c>
      <c r="G23" s="136" t="s">
        <v>370</v>
      </c>
      <c r="H23" s="136" t="s">
        <v>394</v>
      </c>
      <c r="I23" s="57" t="s">
        <v>350</v>
      </c>
      <c r="J23" s="305"/>
      <c r="K23" s="64" t="s">
        <v>397</v>
      </c>
      <c r="L23" s="58" t="s">
        <v>352</v>
      </c>
      <c r="M23" s="64" t="s">
        <v>398</v>
      </c>
      <c r="N23" s="65">
        <v>2</v>
      </c>
      <c r="O23" s="65">
        <v>0.1</v>
      </c>
      <c r="P23" s="65">
        <v>1.9</v>
      </c>
      <c r="Q23" s="65"/>
      <c r="R23" s="65"/>
      <c r="S23" s="65">
        <f t="shared" si="0"/>
        <v>2</v>
      </c>
      <c r="T23" s="66">
        <f t="shared" si="1"/>
        <v>1</v>
      </c>
      <c r="U23" s="67">
        <v>45717</v>
      </c>
      <c r="V23" s="67">
        <v>46022</v>
      </c>
      <c r="W23" s="65">
        <v>300</v>
      </c>
      <c r="X23" s="293"/>
      <c r="Y23" s="293"/>
      <c r="Z23" s="296"/>
      <c r="AA23" s="296"/>
      <c r="AB23" s="296"/>
      <c r="AC23" s="293"/>
      <c r="AD23" s="296"/>
      <c r="AE23" s="307"/>
      <c r="AF23" s="296"/>
      <c r="AG23" s="293"/>
      <c r="AH23" s="293"/>
      <c r="AI23" s="303"/>
      <c r="AJ23" s="293"/>
      <c r="AK23" s="293"/>
      <c r="AL23" s="342"/>
      <c r="AM23" s="342"/>
      <c r="AN23" s="293"/>
      <c r="AO23" s="293"/>
      <c r="AP23" s="303"/>
      <c r="AQ23" s="338"/>
      <c r="AR23" s="293"/>
      <c r="AS23" s="338"/>
      <c r="AT23" s="303"/>
      <c r="AU23" s="338"/>
      <c r="AV23" s="342"/>
      <c r="AW23" s="338"/>
      <c r="AX23" s="338"/>
      <c r="AY23" s="338"/>
      <c r="AZ23" s="293"/>
      <c r="BA23" s="293"/>
      <c r="BB23" s="138"/>
      <c r="BC23" s="138"/>
      <c r="BD23" s="138"/>
      <c r="BE23" s="138"/>
      <c r="BF23" s="138"/>
    </row>
    <row r="24" spans="1:58" ht="65.099999999999994" customHeight="1">
      <c r="A24" s="62"/>
      <c r="B24" s="62"/>
      <c r="C24" s="104"/>
      <c r="D24" s="62"/>
      <c r="E24" s="334" t="s">
        <v>367</v>
      </c>
      <c r="F24" s="335"/>
      <c r="G24" s="335"/>
      <c r="H24" s="335"/>
      <c r="I24" s="335"/>
      <c r="J24" s="335"/>
      <c r="K24" s="335"/>
      <c r="L24" s="335"/>
      <c r="M24" s="335"/>
      <c r="N24" s="336"/>
      <c r="O24" s="65"/>
      <c r="P24" s="65"/>
      <c r="Q24" s="65"/>
      <c r="R24" s="65"/>
      <c r="S24" s="65"/>
      <c r="T24" s="117">
        <f>(T18+T19+T20+T21+T22+T23)/6</f>
        <v>0.48625000000000002</v>
      </c>
      <c r="U24" s="67"/>
      <c r="V24" s="67"/>
      <c r="W24" s="65"/>
      <c r="X24" s="79"/>
      <c r="Y24" s="79"/>
      <c r="Z24" s="76"/>
      <c r="AA24" s="78"/>
      <c r="AB24" s="78"/>
      <c r="AC24" s="79"/>
      <c r="AD24" s="76"/>
      <c r="AE24" s="82"/>
      <c r="AF24" s="166"/>
      <c r="AG24" s="152"/>
      <c r="AH24" s="152"/>
      <c r="AI24" s="153"/>
      <c r="AJ24" s="153">
        <v>182125800</v>
      </c>
      <c r="AK24" s="153">
        <v>182125800</v>
      </c>
      <c r="AL24" s="152"/>
      <c r="AM24" s="152"/>
      <c r="AN24" s="165"/>
      <c r="AO24" s="165"/>
      <c r="AP24" s="165">
        <v>54637740</v>
      </c>
      <c r="AQ24" s="165"/>
      <c r="AR24" s="165"/>
      <c r="AS24" s="165"/>
      <c r="AT24" s="165">
        <v>82117740</v>
      </c>
      <c r="AU24" s="155">
        <v>0.45</v>
      </c>
      <c r="AV24" s="159">
        <v>20630460</v>
      </c>
      <c r="AW24" s="160">
        <v>0.11</v>
      </c>
      <c r="AX24" s="90"/>
      <c r="AY24" s="66"/>
      <c r="AZ24" s="79"/>
      <c r="BA24" s="79"/>
      <c r="BB24" s="140"/>
      <c r="BC24" s="119"/>
      <c r="BD24" s="119"/>
      <c r="BE24" s="119"/>
      <c r="BF24" s="120"/>
    </row>
    <row r="25" spans="1:58" ht="65.099999999999994" customHeight="1">
      <c r="A25" s="76"/>
      <c r="B25" s="368" t="s">
        <v>399</v>
      </c>
      <c r="C25" s="369"/>
      <c r="D25" s="369"/>
      <c r="E25" s="369"/>
      <c r="F25" s="369"/>
      <c r="G25" s="369"/>
      <c r="H25" s="369"/>
      <c r="I25" s="369"/>
      <c r="J25" s="369"/>
      <c r="K25" s="369"/>
      <c r="L25" s="369"/>
      <c r="M25" s="369"/>
      <c r="N25" s="369"/>
      <c r="O25" s="369"/>
      <c r="P25" s="369"/>
      <c r="Q25" s="369"/>
      <c r="R25" s="369"/>
      <c r="S25" s="369"/>
      <c r="T25" s="370"/>
      <c r="U25" s="67"/>
      <c r="V25" s="67"/>
      <c r="W25" s="65"/>
      <c r="X25" s="79"/>
      <c r="Y25" s="79"/>
      <c r="Z25" s="76"/>
      <c r="AA25" s="78"/>
      <c r="AB25" s="78"/>
      <c r="AC25" s="79"/>
      <c r="AD25" s="76"/>
      <c r="AE25" s="82"/>
      <c r="AF25" s="76"/>
      <c r="AG25" s="79"/>
      <c r="AH25" s="79"/>
      <c r="AI25" s="83"/>
      <c r="AJ25" s="161">
        <f>AJ17+AJ24</f>
        <v>461447880</v>
      </c>
      <c r="AK25" s="161">
        <f>AK17+AK24</f>
        <v>461447880</v>
      </c>
      <c r="AL25" s="79"/>
      <c r="AM25" s="79"/>
      <c r="AN25" s="79"/>
      <c r="AO25" s="79"/>
      <c r="AP25" s="161">
        <f>AP17+AP24</f>
        <v>186034364</v>
      </c>
      <c r="AQ25" s="162"/>
      <c r="AR25" s="162"/>
      <c r="AS25" s="162"/>
      <c r="AT25" s="161">
        <f>AT17+AT24</f>
        <v>260514364</v>
      </c>
      <c r="AU25" s="163">
        <f>(AU17+AU24)/2</f>
        <v>0.54500000000000004</v>
      </c>
      <c r="AV25" s="164">
        <f>AV17+AV24</f>
        <v>75804194</v>
      </c>
      <c r="AW25" s="163">
        <f>(AW17+AW24)/2</f>
        <v>0.155</v>
      </c>
      <c r="AX25" s="90"/>
      <c r="AY25" s="66"/>
      <c r="AZ25" s="79"/>
      <c r="BA25" s="79"/>
      <c r="BB25" s="141"/>
      <c r="BC25" s="142"/>
      <c r="BD25" s="142"/>
      <c r="BE25" s="142"/>
      <c r="BF25" s="143"/>
    </row>
    <row r="26" spans="1:58" ht="65.099999999999994" customHeight="1">
      <c r="A26" s="70" t="s">
        <v>199</v>
      </c>
      <c r="B26" s="57" t="s">
        <v>200</v>
      </c>
      <c r="C26" s="91" t="s">
        <v>201</v>
      </c>
      <c r="D26" s="136" t="s">
        <v>400</v>
      </c>
      <c r="E26" s="58" t="s">
        <v>401</v>
      </c>
      <c r="F26" s="86">
        <v>2024130010038</v>
      </c>
      <c r="G26" s="136" t="s">
        <v>402</v>
      </c>
      <c r="H26" s="136" t="s">
        <v>403</v>
      </c>
      <c r="I26" s="136" t="s">
        <v>350</v>
      </c>
      <c r="J26" s="297">
        <v>1</v>
      </c>
      <c r="K26" s="64" t="s">
        <v>404</v>
      </c>
      <c r="L26" s="136" t="s">
        <v>352</v>
      </c>
      <c r="M26" s="64" t="s">
        <v>405</v>
      </c>
      <c r="N26" s="65">
        <v>10</v>
      </c>
      <c r="O26" s="65">
        <v>1</v>
      </c>
      <c r="P26" s="65">
        <v>11</v>
      </c>
      <c r="Q26" s="65"/>
      <c r="R26" s="65"/>
      <c r="S26" s="65">
        <f>O26+P26+Q26+R26</f>
        <v>12</v>
      </c>
      <c r="T26" s="66">
        <v>1</v>
      </c>
      <c r="U26" s="67">
        <v>45717</v>
      </c>
      <c r="V26" s="67">
        <v>46022</v>
      </c>
      <c r="W26" s="65">
        <v>300</v>
      </c>
      <c r="X26" s="323">
        <v>420806</v>
      </c>
      <c r="Y26" s="291" t="s">
        <v>328</v>
      </c>
      <c r="Z26" s="294" t="s">
        <v>329</v>
      </c>
      <c r="AA26" s="329" t="s">
        <v>406</v>
      </c>
      <c r="AB26" s="329" t="s">
        <v>407</v>
      </c>
      <c r="AC26" s="291" t="s">
        <v>331</v>
      </c>
      <c r="AD26" s="294" t="s">
        <v>408</v>
      </c>
      <c r="AE26" s="306">
        <v>109400000</v>
      </c>
      <c r="AF26" s="294" t="s">
        <v>344</v>
      </c>
      <c r="AG26" s="291" t="s">
        <v>334</v>
      </c>
      <c r="AH26" s="326">
        <v>45717</v>
      </c>
      <c r="AI26" s="331">
        <v>250000000</v>
      </c>
      <c r="AJ26" s="301">
        <v>250000000</v>
      </c>
      <c r="AK26" s="301">
        <f>+AJ26</f>
        <v>250000000</v>
      </c>
      <c r="AL26" s="362"/>
      <c r="AM26" s="362"/>
      <c r="AN26" s="291" t="s">
        <v>335</v>
      </c>
      <c r="AO26" s="291" t="s">
        <v>409</v>
      </c>
      <c r="AP26" s="301">
        <v>83600000</v>
      </c>
      <c r="AQ26" s="337">
        <f>AP26/AJ26</f>
        <v>0.33439999999999998</v>
      </c>
      <c r="AR26" s="291">
        <v>0</v>
      </c>
      <c r="AS26" s="337">
        <f>AR26/AJ26</f>
        <v>0</v>
      </c>
      <c r="AT26" s="301">
        <v>96998000</v>
      </c>
      <c r="AU26" s="356">
        <f>AT26/AK26</f>
        <v>0.387992</v>
      </c>
      <c r="AV26" s="299">
        <v>24430000</v>
      </c>
      <c r="AW26" s="356">
        <f>AV26/AK26</f>
        <v>9.7720000000000001E-2</v>
      </c>
      <c r="AX26" s="356"/>
      <c r="AY26" s="357"/>
      <c r="AZ26" s="291"/>
      <c r="BA26" s="291"/>
      <c r="BB26" s="135"/>
      <c r="BC26" s="135"/>
      <c r="BD26" s="135"/>
      <c r="BE26" s="135"/>
      <c r="BF26" s="135"/>
    </row>
    <row r="27" spans="1:58" ht="65.099999999999994" customHeight="1">
      <c r="A27" s="70" t="s">
        <v>199</v>
      </c>
      <c r="B27" s="57" t="s">
        <v>200</v>
      </c>
      <c r="C27" s="91" t="s">
        <v>201</v>
      </c>
      <c r="D27" s="136" t="s">
        <v>400</v>
      </c>
      <c r="E27" s="58" t="s">
        <v>401</v>
      </c>
      <c r="F27" s="86">
        <v>2024130010038</v>
      </c>
      <c r="G27" s="136" t="s">
        <v>402</v>
      </c>
      <c r="H27" s="136" t="s">
        <v>403</v>
      </c>
      <c r="I27" s="136" t="s">
        <v>350</v>
      </c>
      <c r="J27" s="330"/>
      <c r="K27" s="64" t="s">
        <v>410</v>
      </c>
      <c r="L27" s="136" t="s">
        <v>352</v>
      </c>
      <c r="M27" s="64" t="s">
        <v>411</v>
      </c>
      <c r="N27" s="65">
        <v>1</v>
      </c>
      <c r="O27" s="65">
        <v>0.05</v>
      </c>
      <c r="P27" s="65">
        <v>0.3</v>
      </c>
      <c r="Q27" s="65"/>
      <c r="R27" s="65"/>
      <c r="S27" s="65">
        <f>O27+P27+Q27+R27</f>
        <v>0.35</v>
      </c>
      <c r="T27" s="66">
        <f>S27/N27</f>
        <v>0.35</v>
      </c>
      <c r="U27" s="67">
        <v>45717</v>
      </c>
      <c r="V27" s="67">
        <v>46022</v>
      </c>
      <c r="W27" s="65">
        <v>300</v>
      </c>
      <c r="X27" s="292"/>
      <c r="Y27" s="292"/>
      <c r="Z27" s="295"/>
      <c r="AA27" s="329"/>
      <c r="AB27" s="329"/>
      <c r="AC27" s="292"/>
      <c r="AD27" s="296"/>
      <c r="AE27" s="307"/>
      <c r="AF27" s="296"/>
      <c r="AG27" s="292"/>
      <c r="AH27" s="327"/>
      <c r="AI27" s="332"/>
      <c r="AJ27" s="302"/>
      <c r="AK27" s="302"/>
      <c r="AL27" s="363"/>
      <c r="AM27" s="363"/>
      <c r="AN27" s="292"/>
      <c r="AO27" s="292"/>
      <c r="AP27" s="302"/>
      <c r="AQ27" s="339"/>
      <c r="AR27" s="292"/>
      <c r="AS27" s="339"/>
      <c r="AT27" s="302"/>
      <c r="AU27" s="356"/>
      <c r="AV27" s="299"/>
      <c r="AW27" s="356"/>
      <c r="AX27" s="356"/>
      <c r="AY27" s="354"/>
      <c r="AZ27" s="292"/>
      <c r="BA27" s="292"/>
      <c r="BB27" s="137"/>
      <c r="BC27" s="137"/>
      <c r="BD27" s="137"/>
      <c r="BE27" s="137"/>
      <c r="BF27" s="137"/>
    </row>
    <row r="28" spans="1:58" ht="65.099999999999994" customHeight="1">
      <c r="A28" s="70" t="s">
        <v>199</v>
      </c>
      <c r="B28" s="57" t="s">
        <v>200</v>
      </c>
      <c r="C28" s="91" t="s">
        <v>201</v>
      </c>
      <c r="D28" s="136" t="s">
        <v>400</v>
      </c>
      <c r="E28" s="58" t="s">
        <v>401</v>
      </c>
      <c r="F28" s="86">
        <v>2024130010038</v>
      </c>
      <c r="G28" s="136" t="s">
        <v>402</v>
      </c>
      <c r="H28" s="136" t="s">
        <v>403</v>
      </c>
      <c r="I28" s="136" t="s">
        <v>350</v>
      </c>
      <c r="J28" s="330"/>
      <c r="K28" s="64" t="s">
        <v>412</v>
      </c>
      <c r="L28" s="136" t="s">
        <v>352</v>
      </c>
      <c r="M28" s="64" t="s">
        <v>413</v>
      </c>
      <c r="N28" s="65">
        <v>1</v>
      </c>
      <c r="O28" s="65">
        <v>0.05</v>
      </c>
      <c r="P28" s="65">
        <v>0.45</v>
      </c>
      <c r="Q28" s="65"/>
      <c r="R28" s="65"/>
      <c r="S28" s="65">
        <f>O28+P28+Q28+R28</f>
        <v>0.5</v>
      </c>
      <c r="T28" s="66">
        <f>S28/N28</f>
        <v>0.5</v>
      </c>
      <c r="U28" s="67">
        <v>45717</v>
      </c>
      <c r="V28" s="67">
        <v>46022</v>
      </c>
      <c r="W28" s="65">
        <v>300</v>
      </c>
      <c r="X28" s="292"/>
      <c r="Y28" s="292"/>
      <c r="Z28" s="295"/>
      <c r="AA28" s="329"/>
      <c r="AB28" s="329"/>
      <c r="AC28" s="292"/>
      <c r="AD28" s="78" t="s">
        <v>414</v>
      </c>
      <c r="AE28" s="92">
        <v>75000000</v>
      </c>
      <c r="AF28" s="78" t="s">
        <v>415</v>
      </c>
      <c r="AG28" s="292"/>
      <c r="AH28" s="74">
        <v>45717</v>
      </c>
      <c r="AI28" s="332"/>
      <c r="AJ28" s="302"/>
      <c r="AK28" s="302"/>
      <c r="AL28" s="363"/>
      <c r="AM28" s="363"/>
      <c r="AN28" s="292"/>
      <c r="AO28" s="292"/>
      <c r="AP28" s="302"/>
      <c r="AQ28" s="339"/>
      <c r="AR28" s="292"/>
      <c r="AS28" s="339"/>
      <c r="AT28" s="302"/>
      <c r="AU28" s="356"/>
      <c r="AV28" s="299"/>
      <c r="AW28" s="356"/>
      <c r="AX28" s="356"/>
      <c r="AY28" s="354"/>
      <c r="AZ28" s="292"/>
      <c r="BA28" s="292"/>
      <c r="BB28" s="137"/>
      <c r="BC28" s="139"/>
      <c r="BD28" s="137"/>
      <c r="BE28" s="137"/>
      <c r="BF28" s="137"/>
    </row>
    <row r="29" spans="1:58" ht="65.099999999999994" customHeight="1">
      <c r="A29" s="70" t="s">
        <v>199</v>
      </c>
      <c r="B29" s="57" t="s">
        <v>200</v>
      </c>
      <c r="C29" s="91" t="s">
        <v>201</v>
      </c>
      <c r="D29" s="136" t="s">
        <v>400</v>
      </c>
      <c r="E29" s="58" t="s">
        <v>401</v>
      </c>
      <c r="F29" s="86">
        <v>2024130010038</v>
      </c>
      <c r="G29" s="136" t="s">
        <v>402</v>
      </c>
      <c r="H29" s="136" t="s">
        <v>403</v>
      </c>
      <c r="I29" s="136" t="s">
        <v>350</v>
      </c>
      <c r="J29" s="330"/>
      <c r="K29" s="64" t="s">
        <v>416</v>
      </c>
      <c r="L29" s="136" t="s">
        <v>352</v>
      </c>
      <c r="M29" s="64" t="s">
        <v>417</v>
      </c>
      <c r="N29" s="65">
        <v>1</v>
      </c>
      <c r="O29" s="65">
        <v>0</v>
      </c>
      <c r="P29" s="65">
        <v>0.25</v>
      </c>
      <c r="Q29" s="65"/>
      <c r="R29" s="65"/>
      <c r="S29" s="65">
        <f>O29+P29+Q29+R29</f>
        <v>0.25</v>
      </c>
      <c r="T29" s="66">
        <f>S29/N29</f>
        <v>0.25</v>
      </c>
      <c r="U29" s="67">
        <v>45717</v>
      </c>
      <c r="V29" s="67">
        <v>46022</v>
      </c>
      <c r="W29" s="65">
        <v>300</v>
      </c>
      <c r="X29" s="292"/>
      <c r="Y29" s="292"/>
      <c r="Z29" s="295"/>
      <c r="AA29" s="329" t="s">
        <v>418</v>
      </c>
      <c r="AB29" s="329" t="s">
        <v>419</v>
      </c>
      <c r="AC29" s="292"/>
      <c r="AD29" s="294" t="s">
        <v>420</v>
      </c>
      <c r="AE29" s="306">
        <v>65600000</v>
      </c>
      <c r="AF29" s="294" t="s">
        <v>344</v>
      </c>
      <c r="AG29" s="292"/>
      <c r="AH29" s="328">
        <v>45689</v>
      </c>
      <c r="AI29" s="332"/>
      <c r="AJ29" s="302"/>
      <c r="AK29" s="302"/>
      <c r="AL29" s="363"/>
      <c r="AM29" s="363"/>
      <c r="AN29" s="292"/>
      <c r="AO29" s="292"/>
      <c r="AP29" s="302"/>
      <c r="AQ29" s="339"/>
      <c r="AR29" s="292"/>
      <c r="AS29" s="339"/>
      <c r="AT29" s="302"/>
      <c r="AU29" s="356"/>
      <c r="AV29" s="299"/>
      <c r="AW29" s="356"/>
      <c r="AX29" s="356"/>
      <c r="AY29" s="354"/>
      <c r="AZ29" s="292"/>
      <c r="BA29" s="292"/>
      <c r="BB29" s="137"/>
      <c r="BC29" s="137"/>
      <c r="BD29" s="137"/>
      <c r="BE29" s="137"/>
      <c r="BF29" s="137"/>
    </row>
    <row r="30" spans="1:58" ht="65.099999999999994" customHeight="1">
      <c r="A30" s="70" t="s">
        <v>199</v>
      </c>
      <c r="B30" s="57" t="s">
        <v>200</v>
      </c>
      <c r="C30" s="91" t="s">
        <v>201</v>
      </c>
      <c r="D30" s="136" t="s">
        <v>400</v>
      </c>
      <c r="E30" s="58" t="s">
        <v>401</v>
      </c>
      <c r="F30" s="86">
        <v>2024130010038</v>
      </c>
      <c r="G30" s="136" t="s">
        <v>402</v>
      </c>
      <c r="H30" s="136" t="s">
        <v>403</v>
      </c>
      <c r="I30" s="136" t="s">
        <v>350</v>
      </c>
      <c r="J30" s="293"/>
      <c r="K30" s="68" t="s">
        <v>421</v>
      </c>
      <c r="L30" s="136" t="s">
        <v>352</v>
      </c>
      <c r="M30" s="68" t="s">
        <v>422</v>
      </c>
      <c r="N30" s="93">
        <v>3</v>
      </c>
      <c r="O30" s="93">
        <v>0</v>
      </c>
      <c r="P30" s="93">
        <v>0.27</v>
      </c>
      <c r="Q30" s="93"/>
      <c r="R30" s="93"/>
      <c r="S30" s="93">
        <f>O30+P30+Q30+R30</f>
        <v>0.27</v>
      </c>
      <c r="T30" s="94">
        <f>S30/N30</f>
        <v>9.0000000000000011E-2</v>
      </c>
      <c r="U30" s="95">
        <v>45717</v>
      </c>
      <c r="V30" s="95">
        <v>46022</v>
      </c>
      <c r="W30" s="93">
        <v>300</v>
      </c>
      <c r="X30" s="293"/>
      <c r="Y30" s="293"/>
      <c r="Z30" s="296"/>
      <c r="AA30" s="329"/>
      <c r="AB30" s="329"/>
      <c r="AC30" s="293"/>
      <c r="AD30" s="296"/>
      <c r="AE30" s="307"/>
      <c r="AF30" s="296"/>
      <c r="AG30" s="293"/>
      <c r="AH30" s="327"/>
      <c r="AI30" s="333"/>
      <c r="AJ30" s="303"/>
      <c r="AK30" s="303"/>
      <c r="AL30" s="364"/>
      <c r="AM30" s="364"/>
      <c r="AN30" s="293"/>
      <c r="AO30" s="293"/>
      <c r="AP30" s="303"/>
      <c r="AQ30" s="338"/>
      <c r="AR30" s="293"/>
      <c r="AS30" s="338"/>
      <c r="AT30" s="303"/>
      <c r="AU30" s="356"/>
      <c r="AV30" s="299"/>
      <c r="AW30" s="356"/>
      <c r="AX30" s="356"/>
      <c r="AY30" s="355"/>
      <c r="AZ30" s="293"/>
      <c r="BA30" s="293"/>
      <c r="BB30" s="138"/>
      <c r="BC30" s="138"/>
      <c r="BD30" s="138"/>
      <c r="BE30" s="138"/>
      <c r="BF30" s="138"/>
    </row>
    <row r="31" spans="1:58" s="85" customFormat="1" ht="65.099999999999994" customHeight="1">
      <c r="A31" s="71"/>
      <c r="B31" s="71"/>
      <c r="C31" s="96"/>
      <c r="D31" s="62"/>
      <c r="E31" s="334" t="s">
        <v>423</v>
      </c>
      <c r="F31" s="335"/>
      <c r="G31" s="335"/>
      <c r="H31" s="335"/>
      <c r="I31" s="335"/>
      <c r="J31" s="335"/>
      <c r="K31" s="335"/>
      <c r="L31" s="335"/>
      <c r="M31" s="335"/>
      <c r="N31" s="336"/>
      <c r="O31" s="65"/>
      <c r="P31" s="65"/>
      <c r="Q31" s="65"/>
      <c r="R31" s="65"/>
      <c r="S31" s="65"/>
      <c r="T31" s="117">
        <f>(T26+T27+T28+T29+T30)/5</f>
        <v>0.438</v>
      </c>
      <c r="U31" s="67"/>
      <c r="V31" s="67"/>
      <c r="W31" s="65"/>
      <c r="X31" s="65"/>
      <c r="Y31" s="65"/>
      <c r="Z31" s="62"/>
      <c r="AA31" s="62"/>
      <c r="AB31" s="62"/>
      <c r="AC31" s="65"/>
      <c r="AD31" s="62"/>
      <c r="AE31" s="97"/>
      <c r="AF31" s="62"/>
      <c r="AG31" s="65"/>
      <c r="AH31" s="67"/>
      <c r="AI31" s="98"/>
      <c r="AJ31" s="153">
        <v>250000000</v>
      </c>
      <c r="AK31" s="153">
        <v>250000000</v>
      </c>
      <c r="AL31" s="65"/>
      <c r="AM31" s="65"/>
      <c r="AN31" s="65"/>
      <c r="AO31" s="65"/>
      <c r="AP31" s="153">
        <v>83600000</v>
      </c>
      <c r="AQ31" s="154">
        <v>0.33</v>
      </c>
      <c r="AR31" s="152">
        <v>0</v>
      </c>
      <c r="AS31" s="154">
        <v>0</v>
      </c>
      <c r="AT31" s="153">
        <v>96998000</v>
      </c>
      <c r="AU31" s="156">
        <v>0.39</v>
      </c>
      <c r="AV31" s="159">
        <v>24430000</v>
      </c>
      <c r="AW31" s="167">
        <v>0.1</v>
      </c>
      <c r="AX31" s="116"/>
      <c r="AY31" s="116"/>
      <c r="AZ31" s="152"/>
      <c r="BA31" s="65"/>
      <c r="BF31" s="144"/>
    </row>
    <row r="32" spans="1:58" ht="65.099999999999994" customHeight="1">
      <c r="A32" s="57" t="s">
        <v>199</v>
      </c>
      <c r="B32" s="70" t="s">
        <v>205</v>
      </c>
      <c r="C32" s="215" t="s">
        <v>206</v>
      </c>
      <c r="D32" s="136" t="s">
        <v>424</v>
      </c>
      <c r="E32" s="58" t="s">
        <v>425</v>
      </c>
      <c r="F32" s="86">
        <v>2024130010039</v>
      </c>
      <c r="G32" s="58" t="s">
        <v>426</v>
      </c>
      <c r="H32" s="136" t="s">
        <v>427</v>
      </c>
      <c r="I32" s="136" t="s">
        <v>428</v>
      </c>
      <c r="J32" s="297">
        <v>0.5</v>
      </c>
      <c r="K32" s="87" t="s">
        <v>429</v>
      </c>
      <c r="L32" s="136"/>
      <c r="M32" s="87" t="s">
        <v>430</v>
      </c>
      <c r="N32" s="99">
        <v>43</v>
      </c>
      <c r="O32" s="99">
        <v>0</v>
      </c>
      <c r="P32" s="99">
        <v>0</v>
      </c>
      <c r="Q32" s="99"/>
      <c r="R32" s="99"/>
      <c r="S32" s="99">
        <f t="shared" ref="S32:S41" si="2">O32+P32+Q32+R32</f>
        <v>0</v>
      </c>
      <c r="T32" s="100">
        <f t="shared" ref="T32:T41" si="3">S32/N32</f>
        <v>0</v>
      </c>
      <c r="U32" s="74">
        <v>45717</v>
      </c>
      <c r="V32" s="74">
        <v>46022</v>
      </c>
      <c r="W32" s="99">
        <v>300</v>
      </c>
      <c r="X32" s="323">
        <v>420806</v>
      </c>
      <c r="Y32" s="291" t="s">
        <v>328</v>
      </c>
      <c r="Z32" s="294" t="s">
        <v>329</v>
      </c>
      <c r="AA32" s="294" t="s">
        <v>431</v>
      </c>
      <c r="AB32" s="294" t="s">
        <v>432</v>
      </c>
      <c r="AC32" s="291" t="s">
        <v>331</v>
      </c>
      <c r="AD32" s="294" t="s">
        <v>433</v>
      </c>
      <c r="AE32" s="306">
        <v>960000000</v>
      </c>
      <c r="AF32" s="294" t="s">
        <v>434</v>
      </c>
      <c r="AG32" s="291" t="s">
        <v>334</v>
      </c>
      <c r="AH32" s="326">
        <v>45717</v>
      </c>
      <c r="AI32" s="331">
        <v>1500000000</v>
      </c>
      <c r="AJ32" s="301">
        <f>+AI32</f>
        <v>1500000000</v>
      </c>
      <c r="AK32" s="301">
        <v>1500000000</v>
      </c>
      <c r="AL32" s="362"/>
      <c r="AM32" s="362"/>
      <c r="AN32" s="291" t="s">
        <v>335</v>
      </c>
      <c r="AO32" s="291" t="s">
        <v>435</v>
      </c>
      <c r="AP32" s="301">
        <v>446800000</v>
      </c>
      <c r="AQ32" s="337">
        <f>AP32/AJ32</f>
        <v>0.29786666666666667</v>
      </c>
      <c r="AR32" s="291">
        <v>0</v>
      </c>
      <c r="AS32" s="337">
        <v>0</v>
      </c>
      <c r="AT32" s="301">
        <v>532600000</v>
      </c>
      <c r="AU32" s="337">
        <f>AT32/AK32</f>
        <v>0.35506666666666664</v>
      </c>
      <c r="AV32" s="301">
        <v>222995000</v>
      </c>
      <c r="AW32" s="337">
        <f>AV32/AK32</f>
        <v>0.14866333333333334</v>
      </c>
      <c r="AX32" s="337"/>
      <c r="AY32" s="337"/>
      <c r="AZ32" s="291"/>
      <c r="BA32" s="291"/>
      <c r="BB32" s="135"/>
      <c r="BC32" s="135"/>
      <c r="BD32" s="135"/>
      <c r="BE32" s="137"/>
      <c r="BF32" s="135"/>
    </row>
    <row r="33" spans="1:58" ht="65.099999999999994" customHeight="1">
      <c r="A33" s="57" t="s">
        <v>199</v>
      </c>
      <c r="B33" s="70" t="s">
        <v>205</v>
      </c>
      <c r="C33" s="215" t="s">
        <v>206</v>
      </c>
      <c r="D33" s="136" t="s">
        <v>424</v>
      </c>
      <c r="E33" s="58" t="s">
        <v>425</v>
      </c>
      <c r="F33" s="86">
        <v>2024130010039</v>
      </c>
      <c r="G33" s="58" t="s">
        <v>426</v>
      </c>
      <c r="H33" s="136" t="s">
        <v>427</v>
      </c>
      <c r="I33" s="136" t="s">
        <v>428</v>
      </c>
      <c r="J33" s="330"/>
      <c r="K33" s="64" t="s">
        <v>436</v>
      </c>
      <c r="L33" s="136"/>
      <c r="M33" s="64" t="s">
        <v>437</v>
      </c>
      <c r="N33" s="65">
        <v>9</v>
      </c>
      <c r="O33" s="65">
        <v>0.45</v>
      </c>
      <c r="P33" s="65">
        <v>0.01</v>
      </c>
      <c r="Q33" s="65"/>
      <c r="R33" s="65"/>
      <c r="S33" s="65">
        <f t="shared" si="2"/>
        <v>0.46</v>
      </c>
      <c r="T33" s="66">
        <f t="shared" si="3"/>
        <v>5.1111111111111114E-2</v>
      </c>
      <c r="U33" s="67">
        <v>45717</v>
      </c>
      <c r="V33" s="67">
        <v>46022</v>
      </c>
      <c r="W33" s="65">
        <v>300</v>
      </c>
      <c r="X33" s="292"/>
      <c r="Y33" s="292"/>
      <c r="Z33" s="295"/>
      <c r="AA33" s="295"/>
      <c r="AB33" s="295"/>
      <c r="AC33" s="292"/>
      <c r="AD33" s="295"/>
      <c r="AE33" s="325"/>
      <c r="AF33" s="295"/>
      <c r="AG33" s="292"/>
      <c r="AH33" s="328"/>
      <c r="AI33" s="332"/>
      <c r="AJ33" s="302"/>
      <c r="AK33" s="302"/>
      <c r="AL33" s="363"/>
      <c r="AM33" s="363"/>
      <c r="AN33" s="292"/>
      <c r="AO33" s="292"/>
      <c r="AP33" s="302"/>
      <c r="AQ33" s="339"/>
      <c r="AR33" s="292"/>
      <c r="AS33" s="339"/>
      <c r="AT33" s="302"/>
      <c r="AU33" s="339"/>
      <c r="AV33" s="302"/>
      <c r="AW33" s="339"/>
      <c r="AX33" s="339"/>
      <c r="AY33" s="339"/>
      <c r="AZ33" s="292"/>
      <c r="BA33" s="292"/>
      <c r="BB33" s="137"/>
      <c r="BC33" s="137"/>
      <c r="BD33" s="137"/>
      <c r="BE33" s="137"/>
      <c r="BF33" s="137"/>
    </row>
    <row r="34" spans="1:58" ht="65.099999999999994" customHeight="1">
      <c r="A34" s="57" t="s">
        <v>199</v>
      </c>
      <c r="B34" s="70" t="s">
        <v>205</v>
      </c>
      <c r="C34" s="215" t="s">
        <v>206</v>
      </c>
      <c r="D34" s="136" t="s">
        <v>424</v>
      </c>
      <c r="E34" s="58" t="s">
        <v>425</v>
      </c>
      <c r="F34" s="86">
        <v>2024130010039</v>
      </c>
      <c r="G34" s="58" t="s">
        <v>426</v>
      </c>
      <c r="H34" s="136" t="s">
        <v>427</v>
      </c>
      <c r="I34" s="136" t="s">
        <v>428</v>
      </c>
      <c r="J34" s="330"/>
      <c r="K34" s="64" t="s">
        <v>438</v>
      </c>
      <c r="L34" s="136"/>
      <c r="M34" s="64" t="s">
        <v>413</v>
      </c>
      <c r="N34" s="65">
        <v>1</v>
      </c>
      <c r="O34" s="65">
        <v>0.1</v>
      </c>
      <c r="P34" s="65">
        <v>0.06</v>
      </c>
      <c r="Q34" s="65"/>
      <c r="R34" s="65"/>
      <c r="S34" s="65">
        <f t="shared" si="2"/>
        <v>0.16</v>
      </c>
      <c r="T34" s="66">
        <f t="shared" si="3"/>
        <v>0.16</v>
      </c>
      <c r="U34" s="67">
        <v>45717</v>
      </c>
      <c r="V34" s="67">
        <v>46022</v>
      </c>
      <c r="W34" s="65">
        <v>300</v>
      </c>
      <c r="X34" s="292"/>
      <c r="Y34" s="292"/>
      <c r="Z34" s="295"/>
      <c r="AA34" s="295"/>
      <c r="AB34" s="295"/>
      <c r="AC34" s="293"/>
      <c r="AD34" s="296"/>
      <c r="AE34" s="307"/>
      <c r="AF34" s="296"/>
      <c r="AG34" s="292"/>
      <c r="AH34" s="327"/>
      <c r="AI34" s="332"/>
      <c r="AJ34" s="302"/>
      <c r="AK34" s="302"/>
      <c r="AL34" s="363"/>
      <c r="AM34" s="363"/>
      <c r="AN34" s="292"/>
      <c r="AO34" s="292"/>
      <c r="AP34" s="302"/>
      <c r="AQ34" s="339"/>
      <c r="AR34" s="292"/>
      <c r="AS34" s="339"/>
      <c r="AT34" s="302"/>
      <c r="AU34" s="339"/>
      <c r="AV34" s="302"/>
      <c r="AW34" s="339"/>
      <c r="AX34" s="339"/>
      <c r="AY34" s="339"/>
      <c r="AZ34" s="292"/>
      <c r="BA34" s="292"/>
      <c r="BB34" s="137"/>
      <c r="BC34" s="137"/>
      <c r="BD34" s="137"/>
      <c r="BE34" s="137"/>
      <c r="BF34" s="137"/>
    </row>
    <row r="35" spans="1:58" ht="65.099999999999994" customHeight="1">
      <c r="A35" s="57" t="s">
        <v>199</v>
      </c>
      <c r="B35" s="70" t="s">
        <v>205</v>
      </c>
      <c r="C35" s="215" t="s">
        <v>206</v>
      </c>
      <c r="D35" s="136" t="s">
        <v>424</v>
      </c>
      <c r="E35" s="58" t="s">
        <v>425</v>
      </c>
      <c r="F35" s="86">
        <v>2024130010039</v>
      </c>
      <c r="G35" s="58" t="s">
        <v>426</v>
      </c>
      <c r="H35" s="136" t="s">
        <v>427</v>
      </c>
      <c r="I35" s="136" t="s">
        <v>428</v>
      </c>
      <c r="J35" s="330"/>
      <c r="K35" s="64" t="s">
        <v>439</v>
      </c>
      <c r="L35" s="136"/>
      <c r="M35" s="64" t="s">
        <v>440</v>
      </c>
      <c r="N35" s="65">
        <v>3</v>
      </c>
      <c r="O35" s="65">
        <v>0</v>
      </c>
      <c r="P35" s="65">
        <v>0.55000000000000004</v>
      </c>
      <c r="Q35" s="65"/>
      <c r="R35" s="65"/>
      <c r="S35" s="65">
        <f t="shared" si="2"/>
        <v>0.55000000000000004</v>
      </c>
      <c r="T35" s="66">
        <f t="shared" si="3"/>
        <v>0.18333333333333335</v>
      </c>
      <c r="U35" s="67">
        <v>45717</v>
      </c>
      <c r="V35" s="67">
        <v>46022</v>
      </c>
      <c r="W35" s="65">
        <v>300</v>
      </c>
      <c r="X35" s="292"/>
      <c r="Y35" s="292"/>
      <c r="Z35" s="295"/>
      <c r="AA35" s="295"/>
      <c r="AB35" s="295"/>
      <c r="AC35" s="65" t="s">
        <v>331</v>
      </c>
      <c r="AD35" s="78" t="s">
        <v>441</v>
      </c>
      <c r="AE35" s="92">
        <v>70000000</v>
      </c>
      <c r="AF35" s="62" t="s">
        <v>415</v>
      </c>
      <c r="AG35" s="292"/>
      <c r="AH35" s="67">
        <v>45717</v>
      </c>
      <c r="AI35" s="332"/>
      <c r="AJ35" s="302"/>
      <c r="AK35" s="302"/>
      <c r="AL35" s="363"/>
      <c r="AM35" s="363"/>
      <c r="AN35" s="292"/>
      <c r="AO35" s="292"/>
      <c r="AP35" s="302"/>
      <c r="AQ35" s="339"/>
      <c r="AR35" s="292"/>
      <c r="AS35" s="339"/>
      <c r="AT35" s="302"/>
      <c r="AU35" s="339"/>
      <c r="AV35" s="302"/>
      <c r="AW35" s="339"/>
      <c r="AX35" s="339"/>
      <c r="AY35" s="339"/>
      <c r="AZ35" s="292"/>
      <c r="BA35" s="292"/>
      <c r="BB35" s="137"/>
      <c r="BC35" s="137"/>
      <c r="BD35" s="137"/>
      <c r="BE35" s="137"/>
      <c r="BF35" s="137"/>
    </row>
    <row r="36" spans="1:58" ht="65.099999999999994" customHeight="1">
      <c r="A36" s="57" t="s">
        <v>199</v>
      </c>
      <c r="B36" s="70" t="s">
        <v>205</v>
      </c>
      <c r="C36" s="215" t="s">
        <v>206</v>
      </c>
      <c r="D36" s="136" t="s">
        <v>424</v>
      </c>
      <c r="E36" s="58" t="s">
        <v>425</v>
      </c>
      <c r="F36" s="86">
        <v>2024130010039</v>
      </c>
      <c r="G36" s="58" t="s">
        <v>426</v>
      </c>
      <c r="H36" s="136" t="s">
        <v>427</v>
      </c>
      <c r="I36" s="136" t="s">
        <v>428</v>
      </c>
      <c r="J36" s="330"/>
      <c r="K36" s="64" t="s">
        <v>442</v>
      </c>
      <c r="L36" s="136"/>
      <c r="M36" s="64" t="s">
        <v>417</v>
      </c>
      <c r="N36" s="65">
        <v>1</v>
      </c>
      <c r="O36" s="65">
        <v>0.15</v>
      </c>
      <c r="P36" s="65">
        <v>0.35</v>
      </c>
      <c r="Q36" s="65"/>
      <c r="R36" s="65"/>
      <c r="S36" s="65">
        <f t="shared" si="2"/>
        <v>0.5</v>
      </c>
      <c r="T36" s="66">
        <f t="shared" si="3"/>
        <v>0.5</v>
      </c>
      <c r="U36" s="67">
        <v>45717</v>
      </c>
      <c r="V36" s="67">
        <v>46022</v>
      </c>
      <c r="W36" s="65">
        <v>300</v>
      </c>
      <c r="X36" s="292"/>
      <c r="Y36" s="292"/>
      <c r="Z36" s="295"/>
      <c r="AA36" s="296"/>
      <c r="AB36" s="296"/>
      <c r="AC36" s="291" t="s">
        <v>331</v>
      </c>
      <c r="AD36" s="294" t="s">
        <v>443</v>
      </c>
      <c r="AE36" s="306">
        <v>70000000</v>
      </c>
      <c r="AF36" s="294" t="s">
        <v>415</v>
      </c>
      <c r="AG36" s="292"/>
      <c r="AH36" s="326">
        <v>45717</v>
      </c>
      <c r="AI36" s="332"/>
      <c r="AJ36" s="302"/>
      <c r="AK36" s="302"/>
      <c r="AL36" s="363"/>
      <c r="AM36" s="363"/>
      <c r="AN36" s="292"/>
      <c r="AO36" s="292"/>
      <c r="AP36" s="302"/>
      <c r="AQ36" s="339"/>
      <c r="AR36" s="292"/>
      <c r="AS36" s="339"/>
      <c r="AT36" s="302"/>
      <c r="AU36" s="339"/>
      <c r="AV36" s="302"/>
      <c r="AW36" s="339"/>
      <c r="AX36" s="339"/>
      <c r="AY36" s="339"/>
      <c r="AZ36" s="292"/>
      <c r="BA36" s="292"/>
      <c r="BB36" s="137"/>
      <c r="BC36" s="137"/>
      <c r="BD36" s="137"/>
      <c r="BE36" s="137"/>
      <c r="BF36" s="137"/>
    </row>
    <row r="37" spans="1:58" ht="65.099999999999994" customHeight="1">
      <c r="A37" s="57" t="s">
        <v>199</v>
      </c>
      <c r="B37" s="70" t="s">
        <v>205</v>
      </c>
      <c r="C37" s="215" t="s">
        <v>206</v>
      </c>
      <c r="D37" s="136" t="s">
        <v>424</v>
      </c>
      <c r="E37" s="58" t="s">
        <v>425</v>
      </c>
      <c r="F37" s="86">
        <v>2024130010039</v>
      </c>
      <c r="G37" s="58" t="s">
        <v>426</v>
      </c>
      <c r="H37" s="136" t="s">
        <v>427</v>
      </c>
      <c r="I37" s="136" t="s">
        <v>428</v>
      </c>
      <c r="J37" s="305"/>
      <c r="K37" s="64" t="s">
        <v>444</v>
      </c>
      <c r="L37" s="136"/>
      <c r="M37" s="64" t="s">
        <v>445</v>
      </c>
      <c r="N37" s="65">
        <v>1</v>
      </c>
      <c r="O37" s="65">
        <v>0</v>
      </c>
      <c r="P37" s="65">
        <v>0.05</v>
      </c>
      <c r="Q37" s="65"/>
      <c r="R37" s="65"/>
      <c r="S37" s="65">
        <f t="shared" si="2"/>
        <v>0.05</v>
      </c>
      <c r="T37" s="66">
        <f t="shared" si="3"/>
        <v>0.05</v>
      </c>
      <c r="U37" s="67">
        <v>45717</v>
      </c>
      <c r="V37" s="67">
        <v>46022</v>
      </c>
      <c r="W37" s="65">
        <v>300</v>
      </c>
      <c r="X37" s="292"/>
      <c r="Y37" s="292"/>
      <c r="Z37" s="295"/>
      <c r="AA37" s="294" t="s">
        <v>446</v>
      </c>
      <c r="AB37" s="294" t="s">
        <v>447</v>
      </c>
      <c r="AC37" s="293"/>
      <c r="AD37" s="296"/>
      <c r="AE37" s="307"/>
      <c r="AF37" s="296"/>
      <c r="AG37" s="292"/>
      <c r="AH37" s="327"/>
      <c r="AI37" s="332"/>
      <c r="AJ37" s="302"/>
      <c r="AK37" s="302"/>
      <c r="AL37" s="363"/>
      <c r="AM37" s="363"/>
      <c r="AN37" s="292"/>
      <c r="AO37" s="292"/>
      <c r="AP37" s="302"/>
      <c r="AQ37" s="339"/>
      <c r="AR37" s="292"/>
      <c r="AS37" s="339"/>
      <c r="AT37" s="302"/>
      <c r="AU37" s="339"/>
      <c r="AV37" s="302"/>
      <c r="AW37" s="339"/>
      <c r="AX37" s="339"/>
      <c r="AY37" s="339"/>
      <c r="AZ37" s="292"/>
      <c r="BA37" s="292"/>
      <c r="BB37" s="137"/>
      <c r="BC37" s="139"/>
      <c r="BD37" s="137"/>
      <c r="BE37" s="137"/>
      <c r="BF37" s="137"/>
    </row>
    <row r="38" spans="1:58" ht="65.099999999999994" customHeight="1">
      <c r="A38" s="57" t="s">
        <v>199</v>
      </c>
      <c r="B38" s="70" t="s">
        <v>205</v>
      </c>
      <c r="C38" s="215" t="s">
        <v>206</v>
      </c>
      <c r="D38" s="136" t="s">
        <v>448</v>
      </c>
      <c r="E38" s="58" t="s">
        <v>425</v>
      </c>
      <c r="F38" s="86">
        <v>2024130010039</v>
      </c>
      <c r="G38" s="58" t="s">
        <v>426</v>
      </c>
      <c r="H38" s="136" t="s">
        <v>449</v>
      </c>
      <c r="I38" s="136" t="s">
        <v>450</v>
      </c>
      <c r="J38" s="297">
        <v>0.4</v>
      </c>
      <c r="K38" s="64" t="s">
        <v>451</v>
      </c>
      <c r="L38" s="136"/>
      <c r="M38" s="64" t="s">
        <v>452</v>
      </c>
      <c r="N38" s="65">
        <v>1</v>
      </c>
      <c r="O38" s="65">
        <v>0.1</v>
      </c>
      <c r="P38" s="65">
        <v>0.35</v>
      </c>
      <c r="Q38" s="65"/>
      <c r="R38" s="65"/>
      <c r="S38" s="65">
        <f t="shared" si="2"/>
        <v>0.44999999999999996</v>
      </c>
      <c r="T38" s="66">
        <f t="shared" si="3"/>
        <v>0.44999999999999996</v>
      </c>
      <c r="U38" s="67">
        <v>45717</v>
      </c>
      <c r="V38" s="67">
        <v>46022</v>
      </c>
      <c r="W38" s="65">
        <v>300</v>
      </c>
      <c r="X38" s="292"/>
      <c r="Y38" s="292"/>
      <c r="Z38" s="295"/>
      <c r="AA38" s="295"/>
      <c r="AB38" s="295"/>
      <c r="AC38" s="291" t="s">
        <v>331</v>
      </c>
      <c r="AD38" s="294" t="s">
        <v>453</v>
      </c>
      <c r="AE38" s="306">
        <v>400000000</v>
      </c>
      <c r="AF38" s="294" t="s">
        <v>344</v>
      </c>
      <c r="AG38" s="292"/>
      <c r="AH38" s="328">
        <v>45689</v>
      </c>
      <c r="AI38" s="332"/>
      <c r="AJ38" s="302"/>
      <c r="AK38" s="302"/>
      <c r="AL38" s="363"/>
      <c r="AM38" s="363"/>
      <c r="AN38" s="292"/>
      <c r="AO38" s="292"/>
      <c r="AP38" s="302"/>
      <c r="AQ38" s="339"/>
      <c r="AR38" s="292"/>
      <c r="AS38" s="339"/>
      <c r="AT38" s="302"/>
      <c r="AU38" s="339"/>
      <c r="AV38" s="302"/>
      <c r="AW38" s="339"/>
      <c r="AX38" s="339"/>
      <c r="AY38" s="339"/>
      <c r="AZ38" s="292"/>
      <c r="BA38" s="292"/>
      <c r="BB38" s="137"/>
      <c r="BC38" s="137"/>
      <c r="BD38" s="137"/>
      <c r="BE38" s="137"/>
      <c r="BF38" s="137"/>
    </row>
    <row r="39" spans="1:58" ht="65.099999999999994" customHeight="1">
      <c r="A39" s="57" t="s">
        <v>199</v>
      </c>
      <c r="B39" s="70" t="s">
        <v>205</v>
      </c>
      <c r="C39" s="215" t="s">
        <v>206</v>
      </c>
      <c r="D39" s="136" t="s">
        <v>448</v>
      </c>
      <c r="E39" s="58" t="s">
        <v>425</v>
      </c>
      <c r="F39" s="86">
        <v>2024130010039</v>
      </c>
      <c r="G39" s="58" t="s">
        <v>426</v>
      </c>
      <c r="H39" s="136" t="s">
        <v>449</v>
      </c>
      <c r="I39" s="136" t="s">
        <v>450</v>
      </c>
      <c r="J39" s="330"/>
      <c r="K39" s="64" t="s">
        <v>454</v>
      </c>
      <c r="L39" s="136"/>
      <c r="M39" s="64" t="s">
        <v>455</v>
      </c>
      <c r="N39" s="65">
        <v>1</v>
      </c>
      <c r="O39" s="65">
        <v>0.1</v>
      </c>
      <c r="P39" s="65">
        <v>0.35</v>
      </c>
      <c r="Q39" s="65"/>
      <c r="R39" s="65"/>
      <c r="S39" s="65">
        <f t="shared" si="2"/>
        <v>0.44999999999999996</v>
      </c>
      <c r="T39" s="66">
        <f t="shared" si="3"/>
        <v>0.44999999999999996</v>
      </c>
      <c r="U39" s="67">
        <v>45717</v>
      </c>
      <c r="V39" s="67">
        <v>46022</v>
      </c>
      <c r="W39" s="65">
        <v>300</v>
      </c>
      <c r="X39" s="292"/>
      <c r="Y39" s="292"/>
      <c r="Z39" s="295"/>
      <c r="AA39" s="296"/>
      <c r="AB39" s="296"/>
      <c r="AC39" s="292"/>
      <c r="AD39" s="295"/>
      <c r="AE39" s="325"/>
      <c r="AF39" s="295"/>
      <c r="AG39" s="292"/>
      <c r="AH39" s="328"/>
      <c r="AI39" s="332"/>
      <c r="AJ39" s="302"/>
      <c r="AK39" s="302"/>
      <c r="AL39" s="363"/>
      <c r="AM39" s="363"/>
      <c r="AN39" s="292"/>
      <c r="AO39" s="292"/>
      <c r="AP39" s="302"/>
      <c r="AQ39" s="339"/>
      <c r="AR39" s="292"/>
      <c r="AS39" s="339"/>
      <c r="AT39" s="302"/>
      <c r="AU39" s="339"/>
      <c r="AV39" s="302"/>
      <c r="AW39" s="339"/>
      <c r="AX39" s="339"/>
      <c r="AY39" s="339"/>
      <c r="AZ39" s="292"/>
      <c r="BA39" s="292"/>
      <c r="BB39" s="137"/>
      <c r="BC39" s="137"/>
      <c r="BD39" s="137"/>
      <c r="BE39" s="137"/>
      <c r="BF39" s="137"/>
    </row>
    <row r="40" spans="1:58" ht="65.099999999999994" customHeight="1">
      <c r="A40" s="57" t="s">
        <v>199</v>
      </c>
      <c r="B40" s="70" t="s">
        <v>205</v>
      </c>
      <c r="C40" s="215" t="s">
        <v>206</v>
      </c>
      <c r="D40" s="136" t="s">
        <v>448</v>
      </c>
      <c r="E40" s="58" t="s">
        <v>425</v>
      </c>
      <c r="F40" s="86">
        <v>2024130010039</v>
      </c>
      <c r="G40" s="58" t="s">
        <v>426</v>
      </c>
      <c r="H40" s="136" t="s">
        <v>449</v>
      </c>
      <c r="I40" s="136" t="s">
        <v>450</v>
      </c>
      <c r="J40" s="305"/>
      <c r="K40" s="64" t="s">
        <v>456</v>
      </c>
      <c r="L40" s="136"/>
      <c r="M40" s="64" t="s">
        <v>457</v>
      </c>
      <c r="N40" s="65">
        <v>1</v>
      </c>
      <c r="O40" s="65">
        <v>0</v>
      </c>
      <c r="P40" s="65">
        <v>0.1</v>
      </c>
      <c r="Q40" s="65"/>
      <c r="R40" s="65"/>
      <c r="S40" s="65">
        <f t="shared" si="2"/>
        <v>0.1</v>
      </c>
      <c r="T40" s="66">
        <f t="shared" si="3"/>
        <v>0.1</v>
      </c>
      <c r="U40" s="67">
        <v>45717</v>
      </c>
      <c r="V40" s="67">
        <v>46022</v>
      </c>
      <c r="W40" s="65">
        <v>300</v>
      </c>
      <c r="X40" s="292"/>
      <c r="Y40" s="292"/>
      <c r="Z40" s="295"/>
      <c r="AA40" s="294" t="s">
        <v>458</v>
      </c>
      <c r="AB40" s="294" t="s">
        <v>459</v>
      </c>
      <c r="AC40" s="292"/>
      <c r="AD40" s="295"/>
      <c r="AE40" s="325"/>
      <c r="AF40" s="295"/>
      <c r="AG40" s="292"/>
      <c r="AH40" s="328"/>
      <c r="AI40" s="332"/>
      <c r="AJ40" s="302"/>
      <c r="AK40" s="302"/>
      <c r="AL40" s="363"/>
      <c r="AM40" s="363"/>
      <c r="AN40" s="292"/>
      <c r="AO40" s="292"/>
      <c r="AP40" s="302"/>
      <c r="AQ40" s="339"/>
      <c r="AR40" s="292"/>
      <c r="AS40" s="339"/>
      <c r="AT40" s="302"/>
      <c r="AU40" s="339"/>
      <c r="AV40" s="302"/>
      <c r="AW40" s="339"/>
      <c r="AX40" s="339"/>
      <c r="AY40" s="339"/>
      <c r="AZ40" s="292"/>
      <c r="BA40" s="292"/>
      <c r="BB40" s="137"/>
      <c r="BC40" s="137"/>
      <c r="BD40" s="137"/>
      <c r="BE40" s="137"/>
      <c r="BF40" s="137"/>
    </row>
    <row r="41" spans="1:58" ht="65.099999999999994" customHeight="1">
      <c r="A41" s="57" t="s">
        <v>199</v>
      </c>
      <c r="B41" s="70" t="s">
        <v>205</v>
      </c>
      <c r="C41" s="215" t="s">
        <v>206</v>
      </c>
      <c r="D41" s="216" t="s">
        <v>460</v>
      </c>
      <c r="E41" s="58" t="s">
        <v>425</v>
      </c>
      <c r="F41" s="86">
        <v>2024130010039</v>
      </c>
      <c r="G41" s="58" t="s">
        <v>426</v>
      </c>
      <c r="H41" s="62" t="s">
        <v>461</v>
      </c>
      <c r="I41" s="62" t="s">
        <v>462</v>
      </c>
      <c r="J41" s="72">
        <v>0.1</v>
      </c>
      <c r="K41" s="64" t="s">
        <v>463</v>
      </c>
      <c r="L41" s="136"/>
      <c r="M41" s="64" t="s">
        <v>464</v>
      </c>
      <c r="N41" s="65">
        <v>1</v>
      </c>
      <c r="O41" s="65">
        <v>0.05</v>
      </c>
      <c r="P41" s="65">
        <v>0.08</v>
      </c>
      <c r="Q41" s="65"/>
      <c r="R41" s="65"/>
      <c r="S41" s="65">
        <f t="shared" si="2"/>
        <v>0.13</v>
      </c>
      <c r="T41" s="66">
        <f t="shared" si="3"/>
        <v>0.13</v>
      </c>
      <c r="U41" s="67">
        <v>45717</v>
      </c>
      <c r="V41" s="67">
        <v>46022</v>
      </c>
      <c r="W41" s="65">
        <v>300</v>
      </c>
      <c r="X41" s="293"/>
      <c r="Y41" s="293"/>
      <c r="Z41" s="296"/>
      <c r="AA41" s="296"/>
      <c r="AB41" s="296"/>
      <c r="AC41" s="293"/>
      <c r="AD41" s="296"/>
      <c r="AE41" s="307"/>
      <c r="AF41" s="296"/>
      <c r="AG41" s="293"/>
      <c r="AH41" s="327"/>
      <c r="AI41" s="333"/>
      <c r="AJ41" s="303"/>
      <c r="AK41" s="303"/>
      <c r="AL41" s="364"/>
      <c r="AM41" s="364"/>
      <c r="AN41" s="293"/>
      <c r="AO41" s="293"/>
      <c r="AP41" s="303"/>
      <c r="AQ41" s="338"/>
      <c r="AR41" s="293"/>
      <c r="AS41" s="338"/>
      <c r="AT41" s="303"/>
      <c r="AU41" s="338"/>
      <c r="AV41" s="303"/>
      <c r="AW41" s="338"/>
      <c r="AX41" s="339"/>
      <c r="AY41" s="339"/>
      <c r="AZ41" s="293"/>
      <c r="BA41" s="293"/>
      <c r="BB41" s="138"/>
      <c r="BC41" s="138"/>
      <c r="BD41" s="138"/>
      <c r="BE41" s="138"/>
      <c r="BF41" s="138"/>
    </row>
    <row r="42" spans="1:58" ht="65.099999999999994" customHeight="1">
      <c r="A42" s="57"/>
      <c r="B42" s="70"/>
      <c r="C42" s="215"/>
      <c r="D42" s="60"/>
      <c r="E42" s="334" t="s">
        <v>465</v>
      </c>
      <c r="F42" s="335"/>
      <c r="G42" s="335"/>
      <c r="H42" s="335"/>
      <c r="I42" s="335"/>
      <c r="J42" s="335"/>
      <c r="K42" s="335"/>
      <c r="L42" s="335"/>
      <c r="M42" s="335"/>
      <c r="N42" s="336"/>
      <c r="O42" s="65"/>
      <c r="P42" s="65"/>
      <c r="Q42" s="65"/>
      <c r="R42" s="65"/>
      <c r="S42" s="65"/>
      <c r="T42" s="117">
        <f>(T32+T33+T34+T35+T36+T37+T38+T39+T40+T41)/10</f>
        <v>0.20744444444444446</v>
      </c>
      <c r="U42" s="67"/>
      <c r="V42" s="67"/>
      <c r="W42" s="65"/>
      <c r="X42" s="79"/>
      <c r="Y42" s="79"/>
      <c r="Z42" s="76"/>
      <c r="AA42" s="78"/>
      <c r="AB42" s="78"/>
      <c r="AC42" s="79"/>
      <c r="AD42" s="76"/>
      <c r="AE42" s="82"/>
      <c r="AF42" s="76"/>
      <c r="AG42" s="79"/>
      <c r="AH42" s="81"/>
      <c r="AI42" s="101"/>
      <c r="AJ42" s="147">
        <v>1500000000</v>
      </c>
      <c r="AK42" s="147">
        <v>1500000000</v>
      </c>
      <c r="AL42" s="158"/>
      <c r="AM42" s="158"/>
      <c r="AN42" s="158"/>
      <c r="AO42" s="158"/>
      <c r="AP42" s="147">
        <v>446800000</v>
      </c>
      <c r="AQ42" s="168">
        <v>0.3</v>
      </c>
      <c r="AR42" s="158">
        <v>0</v>
      </c>
      <c r="AS42" s="150">
        <v>0</v>
      </c>
      <c r="AT42" s="147">
        <v>532600000</v>
      </c>
      <c r="AU42" s="169">
        <v>0.36</v>
      </c>
      <c r="AV42" s="159">
        <v>222995000</v>
      </c>
      <c r="AW42" s="157">
        <v>0.15</v>
      </c>
      <c r="AX42" s="150"/>
      <c r="AY42" s="150"/>
      <c r="AZ42" s="158"/>
      <c r="BA42" s="158"/>
      <c r="BB42" s="170"/>
      <c r="BC42" s="146"/>
      <c r="BD42" s="146"/>
      <c r="BE42" s="146"/>
      <c r="BF42" s="144"/>
    </row>
    <row r="43" spans="1:58" ht="65.099999999999994" customHeight="1">
      <c r="A43" s="57" t="s">
        <v>199</v>
      </c>
      <c r="B43" s="70" t="s">
        <v>205</v>
      </c>
      <c r="C43" s="215" t="s">
        <v>206</v>
      </c>
      <c r="D43" s="136" t="s">
        <v>466</v>
      </c>
      <c r="E43" s="58" t="s">
        <v>467</v>
      </c>
      <c r="F43" s="86">
        <v>2024130010033</v>
      </c>
      <c r="G43" s="136" t="s">
        <v>468</v>
      </c>
      <c r="H43" s="136" t="s">
        <v>469</v>
      </c>
      <c r="I43" s="136" t="s">
        <v>350</v>
      </c>
      <c r="J43" s="297">
        <v>0.6</v>
      </c>
      <c r="K43" s="64" t="s">
        <v>470</v>
      </c>
      <c r="L43" s="136" t="s">
        <v>352</v>
      </c>
      <c r="M43" s="64" t="s">
        <v>471</v>
      </c>
      <c r="N43" s="65">
        <v>1</v>
      </c>
      <c r="O43" s="65">
        <v>0.1</v>
      </c>
      <c r="P43" s="65">
        <v>0.35</v>
      </c>
      <c r="Q43" s="65"/>
      <c r="R43" s="65"/>
      <c r="S43" s="65">
        <f>O43+P43+Q43+R43</f>
        <v>0.44999999999999996</v>
      </c>
      <c r="T43" s="66">
        <f>S43/N43</f>
        <v>0.44999999999999996</v>
      </c>
      <c r="U43" s="67">
        <v>45717</v>
      </c>
      <c r="V43" s="67">
        <v>46022</v>
      </c>
      <c r="W43" s="65">
        <v>300</v>
      </c>
      <c r="X43" s="323">
        <v>210403</v>
      </c>
      <c r="Y43" s="294" t="s">
        <v>328</v>
      </c>
      <c r="Z43" s="294" t="s">
        <v>329</v>
      </c>
      <c r="AA43" s="62" t="s">
        <v>431</v>
      </c>
      <c r="AB43" s="62" t="s">
        <v>472</v>
      </c>
      <c r="AC43" s="291" t="s">
        <v>331</v>
      </c>
      <c r="AD43" s="294" t="s">
        <v>473</v>
      </c>
      <c r="AE43" s="306">
        <v>292986484</v>
      </c>
      <c r="AF43" s="294" t="s">
        <v>434</v>
      </c>
      <c r="AG43" s="291" t="s">
        <v>334</v>
      </c>
      <c r="AH43" s="326">
        <v>45717</v>
      </c>
      <c r="AI43" s="301">
        <v>418552120</v>
      </c>
      <c r="AJ43" s="301">
        <f>+AI43</f>
        <v>418552120</v>
      </c>
      <c r="AK43" s="301">
        <v>418552120</v>
      </c>
      <c r="AL43" s="301"/>
      <c r="AM43" s="301"/>
      <c r="AN43" s="291" t="s">
        <v>335</v>
      </c>
      <c r="AO43" s="291" t="s">
        <v>474</v>
      </c>
      <c r="AP43" s="301">
        <v>196360000</v>
      </c>
      <c r="AQ43" s="337">
        <f>AP43/AJ43</f>
        <v>0.46914109525953424</v>
      </c>
      <c r="AR43" s="291">
        <v>0</v>
      </c>
      <c r="AS43" s="337">
        <v>0</v>
      </c>
      <c r="AT43" s="301">
        <v>293365636</v>
      </c>
      <c r="AU43" s="347">
        <f>AT43/AK43</f>
        <v>0.70090586567809043</v>
      </c>
      <c r="AV43" s="350">
        <v>85207000</v>
      </c>
      <c r="AW43" s="352">
        <f>AV43/AK43</f>
        <v>0.20357560248410639</v>
      </c>
      <c r="AX43" s="346"/>
      <c r="AY43" s="354"/>
      <c r="AZ43" s="291"/>
      <c r="BA43" s="291"/>
      <c r="BB43" s="135"/>
      <c r="BC43" s="135"/>
      <c r="BD43" s="135"/>
      <c r="BE43" s="135"/>
      <c r="BF43" s="135"/>
    </row>
    <row r="44" spans="1:58" ht="65.099999999999994" customHeight="1">
      <c r="A44" s="57" t="s">
        <v>199</v>
      </c>
      <c r="B44" s="70" t="s">
        <v>205</v>
      </c>
      <c r="C44" s="215" t="s">
        <v>206</v>
      </c>
      <c r="D44" s="136" t="s">
        <v>466</v>
      </c>
      <c r="E44" s="58" t="s">
        <v>467</v>
      </c>
      <c r="F44" s="86">
        <v>2024130010033</v>
      </c>
      <c r="G44" s="136" t="s">
        <v>468</v>
      </c>
      <c r="H44" s="136" t="s">
        <v>469</v>
      </c>
      <c r="I44" s="136" t="s">
        <v>350</v>
      </c>
      <c r="J44" s="293"/>
      <c r="K44" s="64" t="s">
        <v>475</v>
      </c>
      <c r="L44" s="136" t="s">
        <v>352</v>
      </c>
      <c r="M44" s="64" t="s">
        <v>476</v>
      </c>
      <c r="N44" s="65">
        <v>1</v>
      </c>
      <c r="O44" s="65">
        <v>0.1</v>
      </c>
      <c r="P44" s="65">
        <v>0.15</v>
      </c>
      <c r="Q44" s="65"/>
      <c r="R44" s="65"/>
      <c r="S44" s="65">
        <f>O44+P44+Q44+R44</f>
        <v>0.25</v>
      </c>
      <c r="T44" s="66">
        <f>S44/N44</f>
        <v>0.25</v>
      </c>
      <c r="U44" s="67">
        <v>45717</v>
      </c>
      <c r="V44" s="67">
        <v>46022</v>
      </c>
      <c r="W44" s="65">
        <v>300</v>
      </c>
      <c r="X44" s="292"/>
      <c r="Y44" s="295"/>
      <c r="Z44" s="295"/>
      <c r="AA44" s="62" t="s">
        <v>477</v>
      </c>
      <c r="AB44" s="62" t="s">
        <v>478</v>
      </c>
      <c r="AC44" s="293"/>
      <c r="AD44" s="296"/>
      <c r="AE44" s="307"/>
      <c r="AF44" s="296"/>
      <c r="AG44" s="292"/>
      <c r="AH44" s="293"/>
      <c r="AI44" s="302"/>
      <c r="AJ44" s="302"/>
      <c r="AK44" s="302"/>
      <c r="AL44" s="302"/>
      <c r="AM44" s="302"/>
      <c r="AN44" s="292"/>
      <c r="AO44" s="292"/>
      <c r="AP44" s="302"/>
      <c r="AQ44" s="339"/>
      <c r="AR44" s="292"/>
      <c r="AS44" s="339"/>
      <c r="AT44" s="302"/>
      <c r="AU44" s="348"/>
      <c r="AV44" s="345"/>
      <c r="AW44" s="346"/>
      <c r="AX44" s="346"/>
      <c r="AY44" s="354"/>
      <c r="AZ44" s="292"/>
      <c r="BA44" s="292"/>
      <c r="BB44" s="137"/>
      <c r="BC44" s="139"/>
      <c r="BD44" s="137"/>
      <c r="BE44" s="137"/>
      <c r="BF44" s="137"/>
    </row>
    <row r="45" spans="1:58" ht="65.099999999999994" customHeight="1">
      <c r="A45" s="70" t="s">
        <v>199</v>
      </c>
      <c r="B45" s="70" t="s">
        <v>205</v>
      </c>
      <c r="C45" s="215" t="s">
        <v>206</v>
      </c>
      <c r="D45" s="62" t="s">
        <v>479</v>
      </c>
      <c r="E45" s="58" t="s">
        <v>467</v>
      </c>
      <c r="F45" s="86">
        <v>2024130010033</v>
      </c>
      <c r="G45" s="136" t="s">
        <v>468</v>
      </c>
      <c r="H45" s="62" t="s">
        <v>480</v>
      </c>
      <c r="I45" s="62" t="s">
        <v>481</v>
      </c>
      <c r="J45" s="72">
        <v>0.4</v>
      </c>
      <c r="K45" s="64" t="s">
        <v>482</v>
      </c>
      <c r="L45" s="60" t="s">
        <v>483</v>
      </c>
      <c r="M45" s="64" t="s">
        <v>484</v>
      </c>
      <c r="N45" s="65">
        <v>2</v>
      </c>
      <c r="O45" s="65">
        <v>0.2</v>
      </c>
      <c r="P45" s="65">
        <v>0.15</v>
      </c>
      <c r="Q45" s="65"/>
      <c r="R45" s="65"/>
      <c r="S45" s="65">
        <f>O45+P45+Q45+R45</f>
        <v>0.35</v>
      </c>
      <c r="T45" s="66">
        <f>S45/N45</f>
        <v>0.17499999999999999</v>
      </c>
      <c r="U45" s="67">
        <v>45717</v>
      </c>
      <c r="V45" s="67">
        <v>46022</v>
      </c>
      <c r="W45" s="65">
        <v>300</v>
      </c>
      <c r="X45" s="293"/>
      <c r="Y45" s="296"/>
      <c r="Z45" s="296"/>
      <c r="AA45" s="62" t="s">
        <v>446</v>
      </c>
      <c r="AB45" s="62" t="s">
        <v>447</v>
      </c>
      <c r="AC45" s="65" t="s">
        <v>331</v>
      </c>
      <c r="AD45" s="62" t="s">
        <v>485</v>
      </c>
      <c r="AE45" s="103">
        <v>125565636</v>
      </c>
      <c r="AF45" s="78" t="s">
        <v>344</v>
      </c>
      <c r="AG45" s="293"/>
      <c r="AH45" s="74">
        <v>45689</v>
      </c>
      <c r="AI45" s="303"/>
      <c r="AJ45" s="303"/>
      <c r="AK45" s="303"/>
      <c r="AL45" s="303"/>
      <c r="AM45" s="303"/>
      <c r="AN45" s="293"/>
      <c r="AO45" s="293"/>
      <c r="AP45" s="303"/>
      <c r="AQ45" s="338"/>
      <c r="AR45" s="293"/>
      <c r="AS45" s="338"/>
      <c r="AT45" s="303"/>
      <c r="AU45" s="349"/>
      <c r="AV45" s="351"/>
      <c r="AW45" s="353"/>
      <c r="AX45" s="353"/>
      <c r="AY45" s="355"/>
      <c r="AZ45" s="293"/>
      <c r="BA45" s="293"/>
      <c r="BB45" s="138"/>
      <c r="BC45" s="138"/>
      <c r="BD45" s="138"/>
      <c r="BE45" s="138"/>
      <c r="BF45" s="138"/>
    </row>
    <row r="46" spans="1:58" ht="65.099999999999994" customHeight="1">
      <c r="A46" s="75"/>
      <c r="B46" s="71"/>
      <c r="C46" s="96"/>
      <c r="D46" s="62"/>
      <c r="E46" s="334" t="s">
        <v>486</v>
      </c>
      <c r="F46" s="335"/>
      <c r="G46" s="335"/>
      <c r="H46" s="335"/>
      <c r="I46" s="335"/>
      <c r="J46" s="335"/>
      <c r="K46" s="335"/>
      <c r="L46" s="335"/>
      <c r="M46" s="335"/>
      <c r="N46" s="336"/>
      <c r="O46" s="65"/>
      <c r="P46" s="65"/>
      <c r="Q46" s="65"/>
      <c r="R46" s="65"/>
      <c r="S46" s="65"/>
      <c r="T46" s="66">
        <f>(T43+T44+T45)/3</f>
        <v>0.29166666666666669</v>
      </c>
      <c r="U46" s="67"/>
      <c r="V46" s="67"/>
      <c r="W46" s="65"/>
      <c r="X46" s="79"/>
      <c r="Y46" s="76"/>
      <c r="Z46" s="76"/>
      <c r="AA46" s="60"/>
      <c r="AB46" s="60"/>
      <c r="AC46" s="93"/>
      <c r="AD46" s="60"/>
      <c r="AE46" s="82"/>
      <c r="AF46" s="76"/>
      <c r="AG46" s="79"/>
      <c r="AH46" s="81"/>
      <c r="AI46" s="147"/>
      <c r="AJ46" s="153">
        <v>418552120</v>
      </c>
      <c r="AK46" s="153">
        <v>418552120</v>
      </c>
      <c r="AL46" s="153"/>
      <c r="AM46" s="153"/>
      <c r="AN46" s="153"/>
      <c r="AO46" s="153"/>
      <c r="AP46" s="153">
        <v>196360000</v>
      </c>
      <c r="AQ46" s="155">
        <v>0.47</v>
      </c>
      <c r="AR46" s="153">
        <v>0</v>
      </c>
      <c r="AS46" s="155">
        <v>0</v>
      </c>
      <c r="AT46" s="153">
        <v>293365636</v>
      </c>
      <c r="AU46" s="169">
        <v>0.7</v>
      </c>
      <c r="AV46" s="171">
        <v>85207000</v>
      </c>
      <c r="AW46" s="155">
        <v>0.2</v>
      </c>
      <c r="AX46" s="116"/>
      <c r="AY46" s="116"/>
      <c r="AZ46" s="158"/>
      <c r="BA46" s="158"/>
      <c r="BB46" s="172"/>
      <c r="BC46" s="173"/>
      <c r="BD46" s="173"/>
      <c r="BE46" s="173"/>
      <c r="BF46" s="120"/>
    </row>
    <row r="47" spans="1:58" ht="65.099999999999994" customHeight="1">
      <c r="A47" s="75"/>
      <c r="B47" s="368" t="s">
        <v>487</v>
      </c>
      <c r="C47" s="369"/>
      <c r="D47" s="369"/>
      <c r="E47" s="369"/>
      <c r="F47" s="369"/>
      <c r="G47" s="369"/>
      <c r="H47" s="369"/>
      <c r="I47" s="369"/>
      <c r="J47" s="369"/>
      <c r="K47" s="369"/>
      <c r="L47" s="369"/>
      <c r="M47" s="369"/>
      <c r="N47" s="369"/>
      <c r="O47" s="369"/>
      <c r="P47" s="369"/>
      <c r="Q47" s="369"/>
      <c r="R47" s="369"/>
      <c r="S47" s="369"/>
      <c r="T47" s="370"/>
      <c r="U47" s="67"/>
      <c r="V47" s="67"/>
      <c r="W47" s="65"/>
      <c r="X47" s="79"/>
      <c r="Y47" s="76"/>
      <c r="Z47" s="76"/>
      <c r="AA47" s="60"/>
      <c r="AB47" s="60"/>
      <c r="AC47" s="93"/>
      <c r="AD47" s="60"/>
      <c r="AE47" s="82"/>
      <c r="AF47" s="76"/>
      <c r="AG47" s="79"/>
      <c r="AH47" s="81"/>
      <c r="AI47" s="83"/>
      <c r="AJ47" s="174">
        <f>AJ42+AJ46</f>
        <v>1918552120</v>
      </c>
      <c r="AK47" s="174">
        <f>AK42+AK46</f>
        <v>1918552120</v>
      </c>
      <c r="AL47" s="174"/>
      <c r="AM47" s="174"/>
      <c r="AN47" s="174"/>
      <c r="AO47" s="174"/>
      <c r="AP47" s="174">
        <f>AP42+AP46</f>
        <v>643160000</v>
      </c>
      <c r="AQ47" s="175">
        <f>(AQ42+AQ46)/2</f>
        <v>0.38500000000000001</v>
      </c>
      <c r="AR47" s="174">
        <v>0</v>
      </c>
      <c r="AS47" s="176">
        <v>0</v>
      </c>
      <c r="AT47" s="174">
        <f>AT42+AT46</f>
        <v>825965636</v>
      </c>
      <c r="AU47" s="163">
        <f>(AU42+AU46)/2</f>
        <v>0.53</v>
      </c>
      <c r="AV47" s="177">
        <f>(AV42+AV46)</f>
        <v>308202000</v>
      </c>
      <c r="AW47" s="163">
        <f>(AW42+AW46)/2</f>
        <v>0.17499999999999999</v>
      </c>
      <c r="AX47" s="163"/>
      <c r="AY47" s="163"/>
      <c r="AZ47" s="162"/>
      <c r="BA47" s="162"/>
      <c r="BB47" s="178"/>
      <c r="BC47" s="179"/>
      <c r="BD47" s="179"/>
      <c r="BE47" s="142"/>
      <c r="BF47" s="143"/>
    </row>
    <row r="48" spans="1:58" ht="65.099999999999994" customHeight="1">
      <c r="A48" s="58" t="s">
        <v>183</v>
      </c>
      <c r="B48" s="58" t="s">
        <v>223</v>
      </c>
      <c r="C48" s="114" t="s">
        <v>224</v>
      </c>
      <c r="D48" s="58" t="s">
        <v>488</v>
      </c>
      <c r="E48" s="58" t="s">
        <v>489</v>
      </c>
      <c r="F48" s="86">
        <v>2024130010034</v>
      </c>
      <c r="G48" s="136" t="s">
        <v>490</v>
      </c>
      <c r="H48" s="136" t="s">
        <v>491</v>
      </c>
      <c r="I48" s="70" t="s">
        <v>492</v>
      </c>
      <c r="J48" s="297">
        <v>0.3</v>
      </c>
      <c r="K48" s="64" t="s">
        <v>493</v>
      </c>
      <c r="L48" s="58"/>
      <c r="M48" s="64" t="s">
        <v>494</v>
      </c>
      <c r="N48" s="65">
        <v>2</v>
      </c>
      <c r="O48" s="65">
        <v>0.2</v>
      </c>
      <c r="P48" s="65">
        <v>0.3</v>
      </c>
      <c r="Q48" s="65"/>
      <c r="R48" s="65"/>
      <c r="S48" s="65">
        <f>O48+P48+Q48+R48</f>
        <v>0.5</v>
      </c>
      <c r="T48" s="66">
        <f>S48/N48</f>
        <v>0.25</v>
      </c>
      <c r="U48" s="67">
        <v>45717</v>
      </c>
      <c r="V48" s="67">
        <v>46022</v>
      </c>
      <c r="W48" s="65">
        <v>300</v>
      </c>
      <c r="X48" s="323">
        <v>4000</v>
      </c>
      <c r="Y48" s="291" t="s">
        <v>328</v>
      </c>
      <c r="Z48" s="294" t="s">
        <v>329</v>
      </c>
      <c r="AA48" s="294" t="s">
        <v>259</v>
      </c>
      <c r="AB48" s="294" t="s">
        <v>407</v>
      </c>
      <c r="AC48" s="291" t="s">
        <v>331</v>
      </c>
      <c r="AD48" s="294" t="s">
        <v>495</v>
      </c>
      <c r="AE48" s="306">
        <v>399000000</v>
      </c>
      <c r="AF48" s="294" t="s">
        <v>434</v>
      </c>
      <c r="AG48" s="291" t="s">
        <v>334</v>
      </c>
      <c r="AH48" s="326">
        <v>45717</v>
      </c>
      <c r="AI48" s="306">
        <v>570000000</v>
      </c>
      <c r="AJ48" s="301">
        <f>+AI48</f>
        <v>570000000</v>
      </c>
      <c r="AK48" s="301">
        <v>570000000</v>
      </c>
      <c r="AL48" s="306"/>
      <c r="AM48" s="306"/>
      <c r="AN48" s="306" t="s">
        <v>335</v>
      </c>
      <c r="AO48" s="291" t="s">
        <v>496</v>
      </c>
      <c r="AP48" s="301">
        <v>187000000</v>
      </c>
      <c r="AQ48" s="337">
        <f>AP48/AJ48</f>
        <v>0.32807017543859651</v>
      </c>
      <c r="AR48" s="291">
        <v>0</v>
      </c>
      <c r="AS48" s="297">
        <v>0</v>
      </c>
      <c r="AT48" s="301">
        <v>219999998.33000001</v>
      </c>
      <c r="AU48" s="356">
        <f>AT48/AK48</f>
        <v>0.38596490935087724</v>
      </c>
      <c r="AV48" s="299">
        <v>60458333.329999998</v>
      </c>
      <c r="AW48" s="356">
        <f>AV48/AK48</f>
        <v>0.10606725145614035</v>
      </c>
      <c r="AX48" s="356"/>
      <c r="AY48" s="356"/>
      <c r="AZ48" s="291"/>
      <c r="BA48" s="291"/>
      <c r="BB48" s="135"/>
      <c r="BC48" s="135"/>
      <c r="BD48" s="135"/>
      <c r="BE48" s="135"/>
      <c r="BF48" s="135"/>
    </row>
    <row r="49" spans="1:58" ht="65.099999999999994" customHeight="1">
      <c r="A49" s="58" t="s">
        <v>183</v>
      </c>
      <c r="B49" s="58" t="s">
        <v>223</v>
      </c>
      <c r="C49" s="114" t="s">
        <v>224</v>
      </c>
      <c r="D49" s="58" t="s">
        <v>488</v>
      </c>
      <c r="E49" s="58" t="s">
        <v>489</v>
      </c>
      <c r="F49" s="86">
        <v>2024130010034</v>
      </c>
      <c r="G49" s="136" t="s">
        <v>490</v>
      </c>
      <c r="H49" s="136" t="s">
        <v>491</v>
      </c>
      <c r="I49" s="70" t="s">
        <v>492</v>
      </c>
      <c r="J49" s="293"/>
      <c r="K49" s="64" t="s">
        <v>497</v>
      </c>
      <c r="L49" s="58"/>
      <c r="M49" s="64" t="s">
        <v>498</v>
      </c>
      <c r="N49" s="65">
        <v>1</v>
      </c>
      <c r="O49" s="65">
        <v>0.1</v>
      </c>
      <c r="P49" s="65">
        <v>0.15</v>
      </c>
      <c r="Q49" s="65"/>
      <c r="R49" s="65"/>
      <c r="S49" s="65">
        <f>O49+P49+Q49+R49</f>
        <v>0.25</v>
      </c>
      <c r="T49" s="66">
        <f>S49/N49</f>
        <v>0.25</v>
      </c>
      <c r="U49" s="67">
        <v>45717</v>
      </c>
      <c r="V49" s="67">
        <v>46022</v>
      </c>
      <c r="W49" s="65">
        <v>300</v>
      </c>
      <c r="X49" s="292"/>
      <c r="Y49" s="292"/>
      <c r="Z49" s="295"/>
      <c r="AA49" s="295"/>
      <c r="AB49" s="295"/>
      <c r="AC49" s="292"/>
      <c r="AD49" s="295"/>
      <c r="AE49" s="325"/>
      <c r="AF49" s="295"/>
      <c r="AG49" s="292"/>
      <c r="AH49" s="292"/>
      <c r="AI49" s="325"/>
      <c r="AJ49" s="302"/>
      <c r="AK49" s="302"/>
      <c r="AL49" s="325"/>
      <c r="AM49" s="325"/>
      <c r="AN49" s="325"/>
      <c r="AO49" s="292"/>
      <c r="AP49" s="302"/>
      <c r="AQ49" s="339"/>
      <c r="AR49" s="292"/>
      <c r="AS49" s="292"/>
      <c r="AT49" s="302"/>
      <c r="AU49" s="356"/>
      <c r="AV49" s="299"/>
      <c r="AW49" s="356"/>
      <c r="AX49" s="356"/>
      <c r="AY49" s="356"/>
      <c r="AZ49" s="292"/>
      <c r="BA49" s="292"/>
      <c r="BB49" s="137"/>
      <c r="BC49" s="137"/>
      <c r="BD49" s="137"/>
      <c r="BE49" s="137"/>
      <c r="BF49" s="137"/>
    </row>
    <row r="50" spans="1:58" ht="65.099999999999994" customHeight="1">
      <c r="A50" s="58" t="s">
        <v>183</v>
      </c>
      <c r="B50" s="58" t="s">
        <v>223</v>
      </c>
      <c r="C50" s="114" t="s">
        <v>224</v>
      </c>
      <c r="D50" s="58" t="s">
        <v>499</v>
      </c>
      <c r="E50" s="58" t="s">
        <v>489</v>
      </c>
      <c r="F50" s="86">
        <v>2024130010034</v>
      </c>
      <c r="G50" s="136" t="s">
        <v>490</v>
      </c>
      <c r="H50" s="136" t="s">
        <v>500</v>
      </c>
      <c r="I50" s="70" t="s">
        <v>501</v>
      </c>
      <c r="J50" s="297">
        <v>0.7</v>
      </c>
      <c r="K50" s="64" t="s">
        <v>502</v>
      </c>
      <c r="L50" s="58"/>
      <c r="M50" s="64" t="s">
        <v>503</v>
      </c>
      <c r="N50" s="65">
        <v>1</v>
      </c>
      <c r="O50" s="65">
        <v>0.05</v>
      </c>
      <c r="P50" s="65">
        <v>0.15</v>
      </c>
      <c r="Q50" s="65"/>
      <c r="R50" s="65"/>
      <c r="S50" s="65">
        <f>O50+P50+Q50+R50</f>
        <v>0.2</v>
      </c>
      <c r="T50" s="66">
        <f>S50/N50</f>
        <v>0.2</v>
      </c>
      <c r="U50" s="67">
        <v>45717</v>
      </c>
      <c r="V50" s="67">
        <v>46022</v>
      </c>
      <c r="W50" s="65">
        <v>300</v>
      </c>
      <c r="X50" s="292"/>
      <c r="Y50" s="292"/>
      <c r="Z50" s="295"/>
      <c r="AA50" s="295"/>
      <c r="AB50" s="296"/>
      <c r="AC50" s="293"/>
      <c r="AD50" s="296"/>
      <c r="AE50" s="307"/>
      <c r="AF50" s="296"/>
      <c r="AG50" s="292"/>
      <c r="AH50" s="293"/>
      <c r="AI50" s="325"/>
      <c r="AJ50" s="302"/>
      <c r="AK50" s="302"/>
      <c r="AL50" s="325"/>
      <c r="AM50" s="325"/>
      <c r="AN50" s="325"/>
      <c r="AO50" s="292"/>
      <c r="AP50" s="302"/>
      <c r="AQ50" s="339"/>
      <c r="AR50" s="292"/>
      <c r="AS50" s="292"/>
      <c r="AT50" s="302"/>
      <c r="AU50" s="356"/>
      <c r="AV50" s="299"/>
      <c r="AW50" s="356"/>
      <c r="AX50" s="356"/>
      <c r="AY50" s="356"/>
      <c r="AZ50" s="292"/>
      <c r="BA50" s="292"/>
      <c r="BB50" s="137"/>
      <c r="BC50" s="139"/>
      <c r="BD50" s="137"/>
      <c r="BE50" s="137"/>
      <c r="BF50" s="137"/>
    </row>
    <row r="51" spans="1:58" ht="65.099999999999994" customHeight="1">
      <c r="A51" s="58" t="s">
        <v>183</v>
      </c>
      <c r="B51" s="58" t="s">
        <v>223</v>
      </c>
      <c r="C51" s="114" t="s">
        <v>224</v>
      </c>
      <c r="D51" s="58" t="s">
        <v>499</v>
      </c>
      <c r="E51" s="58" t="s">
        <v>489</v>
      </c>
      <c r="F51" s="86">
        <v>2024130010034</v>
      </c>
      <c r="G51" s="136" t="s">
        <v>490</v>
      </c>
      <c r="H51" s="136" t="s">
        <v>500</v>
      </c>
      <c r="I51" s="70" t="s">
        <v>501</v>
      </c>
      <c r="J51" s="292"/>
      <c r="K51" s="64" t="s">
        <v>504</v>
      </c>
      <c r="L51" s="58"/>
      <c r="M51" s="64" t="s">
        <v>505</v>
      </c>
      <c r="N51" s="65">
        <v>3</v>
      </c>
      <c r="O51" s="65">
        <v>0.15</v>
      </c>
      <c r="P51" s="65">
        <v>0.45</v>
      </c>
      <c r="Q51" s="65"/>
      <c r="R51" s="65"/>
      <c r="S51" s="65">
        <f>O51+P51+Q51+R51</f>
        <v>0.6</v>
      </c>
      <c r="T51" s="66">
        <f>S51/N51</f>
        <v>0.19999999999999998</v>
      </c>
      <c r="U51" s="67">
        <v>45717</v>
      </c>
      <c r="V51" s="67">
        <v>46022</v>
      </c>
      <c r="W51" s="65">
        <v>300</v>
      </c>
      <c r="X51" s="292"/>
      <c r="Y51" s="292"/>
      <c r="Z51" s="295"/>
      <c r="AA51" s="295" t="s">
        <v>506</v>
      </c>
      <c r="AB51" s="294" t="s">
        <v>507</v>
      </c>
      <c r="AC51" s="291" t="s">
        <v>331</v>
      </c>
      <c r="AD51" s="294" t="s">
        <v>508</v>
      </c>
      <c r="AE51" s="306">
        <v>171000000</v>
      </c>
      <c r="AF51" s="294" t="s">
        <v>344</v>
      </c>
      <c r="AG51" s="292"/>
      <c r="AH51" s="326">
        <v>45689</v>
      </c>
      <c r="AI51" s="325"/>
      <c r="AJ51" s="302"/>
      <c r="AK51" s="302"/>
      <c r="AL51" s="325"/>
      <c r="AM51" s="325"/>
      <c r="AN51" s="325"/>
      <c r="AO51" s="292"/>
      <c r="AP51" s="302"/>
      <c r="AQ51" s="339"/>
      <c r="AR51" s="292"/>
      <c r="AS51" s="292"/>
      <c r="AT51" s="302"/>
      <c r="AU51" s="356"/>
      <c r="AV51" s="299"/>
      <c r="AW51" s="356"/>
      <c r="AX51" s="356"/>
      <c r="AY51" s="356"/>
      <c r="AZ51" s="292"/>
      <c r="BA51" s="292"/>
      <c r="BB51" s="137"/>
      <c r="BC51" s="137"/>
      <c r="BD51" s="137"/>
      <c r="BE51" s="137"/>
      <c r="BF51" s="137"/>
    </row>
    <row r="52" spans="1:58" ht="65.099999999999994" customHeight="1">
      <c r="A52" s="58" t="s">
        <v>183</v>
      </c>
      <c r="B52" s="58" t="s">
        <v>223</v>
      </c>
      <c r="C52" s="114" t="s">
        <v>224</v>
      </c>
      <c r="D52" s="58" t="s">
        <v>499</v>
      </c>
      <c r="E52" s="58" t="s">
        <v>489</v>
      </c>
      <c r="F52" s="86">
        <v>2024130010034</v>
      </c>
      <c r="G52" s="136" t="s">
        <v>490</v>
      </c>
      <c r="H52" s="136" t="s">
        <v>500</v>
      </c>
      <c r="I52" s="70" t="s">
        <v>501</v>
      </c>
      <c r="J52" s="293"/>
      <c r="K52" s="64" t="s">
        <v>509</v>
      </c>
      <c r="L52" s="58"/>
      <c r="M52" s="64" t="s">
        <v>510</v>
      </c>
      <c r="N52" s="65">
        <v>1</v>
      </c>
      <c r="O52" s="65">
        <v>0.05</v>
      </c>
      <c r="P52" s="65">
        <v>0.15</v>
      </c>
      <c r="Q52" s="65"/>
      <c r="R52" s="65"/>
      <c r="S52" s="65">
        <f>O52+P52+Q52+R52</f>
        <v>0.2</v>
      </c>
      <c r="T52" s="66">
        <f>S52/N52</f>
        <v>0.2</v>
      </c>
      <c r="U52" s="67">
        <v>45717</v>
      </c>
      <c r="V52" s="67">
        <v>46022</v>
      </c>
      <c r="W52" s="65">
        <v>300</v>
      </c>
      <c r="X52" s="293"/>
      <c r="Y52" s="293"/>
      <c r="Z52" s="296"/>
      <c r="AA52" s="296"/>
      <c r="AB52" s="296"/>
      <c r="AC52" s="293"/>
      <c r="AD52" s="296"/>
      <c r="AE52" s="307"/>
      <c r="AF52" s="296"/>
      <c r="AG52" s="293"/>
      <c r="AH52" s="293"/>
      <c r="AI52" s="307"/>
      <c r="AJ52" s="303"/>
      <c r="AK52" s="303"/>
      <c r="AL52" s="307"/>
      <c r="AM52" s="307"/>
      <c r="AN52" s="307"/>
      <c r="AO52" s="293"/>
      <c r="AP52" s="303"/>
      <c r="AQ52" s="338"/>
      <c r="AR52" s="293"/>
      <c r="AS52" s="293"/>
      <c r="AT52" s="303"/>
      <c r="AU52" s="356"/>
      <c r="AV52" s="299"/>
      <c r="AW52" s="356"/>
      <c r="AX52" s="356"/>
      <c r="AY52" s="356"/>
      <c r="AZ52" s="293"/>
      <c r="BA52" s="293"/>
      <c r="BB52" s="138"/>
      <c r="BC52" s="138"/>
      <c r="BD52" s="138"/>
      <c r="BE52" s="138"/>
      <c r="BF52" s="138"/>
    </row>
    <row r="53" spans="1:58" ht="65.099999999999994" customHeight="1">
      <c r="A53" s="85"/>
      <c r="B53" s="85"/>
      <c r="C53" s="85"/>
      <c r="D53" s="85"/>
      <c r="E53" s="366" t="s">
        <v>486</v>
      </c>
      <c r="F53" s="366"/>
      <c r="G53" s="366"/>
      <c r="H53" s="366"/>
      <c r="I53" s="366"/>
      <c r="J53" s="366"/>
      <c r="K53" s="366"/>
      <c r="L53" s="366"/>
      <c r="M53" s="366"/>
      <c r="N53" s="366"/>
      <c r="O53" s="65"/>
      <c r="P53" s="65"/>
      <c r="Q53" s="65"/>
      <c r="R53" s="65"/>
      <c r="S53" s="65"/>
      <c r="T53" s="117">
        <f>(T48+T49+T50+T51+T52)/5</f>
        <v>0.21999999999999997</v>
      </c>
      <c r="U53" s="65"/>
      <c r="V53" s="65"/>
      <c r="W53" s="65"/>
      <c r="X53" s="85"/>
      <c r="Y53" s="85"/>
      <c r="Z53" s="85"/>
      <c r="AA53" s="58"/>
      <c r="AB53" s="85"/>
      <c r="AC53" s="65"/>
      <c r="AD53" s="58"/>
      <c r="AE53" s="85"/>
      <c r="AF53" s="58"/>
      <c r="AG53" s="85"/>
      <c r="AH53" s="85"/>
      <c r="AI53" s="181">
        <v>570000000</v>
      </c>
      <c r="AJ53" s="181">
        <v>570000000</v>
      </c>
      <c r="AK53" s="181">
        <v>570000000</v>
      </c>
      <c r="AL53" s="182"/>
      <c r="AM53" s="182"/>
      <c r="AN53" s="182"/>
      <c r="AO53" s="182"/>
      <c r="AP53" s="181">
        <v>187000000</v>
      </c>
      <c r="AQ53" s="116">
        <v>0.33</v>
      </c>
      <c r="AR53" s="152">
        <v>0</v>
      </c>
      <c r="AS53" s="154">
        <v>0</v>
      </c>
      <c r="AT53" s="181">
        <v>219999998.33000001</v>
      </c>
      <c r="AU53" s="169">
        <v>0.39</v>
      </c>
      <c r="AV53" s="171">
        <v>60458333.329999998</v>
      </c>
      <c r="AW53" s="180">
        <v>0.11</v>
      </c>
      <c r="AX53" s="116"/>
      <c r="AY53" s="66"/>
      <c r="AZ53" s="85"/>
      <c r="BA53" s="85"/>
      <c r="BB53" s="145"/>
      <c r="BC53" s="146"/>
      <c r="BD53" s="146"/>
      <c r="BE53" s="146"/>
      <c r="BF53" s="144"/>
    </row>
    <row r="54" spans="1:58" ht="39.75" customHeight="1">
      <c r="E54" s="118"/>
      <c r="F54" s="118"/>
      <c r="G54" s="118"/>
      <c r="H54" s="118"/>
      <c r="I54" s="118"/>
      <c r="J54" s="118"/>
      <c r="K54" s="118"/>
      <c r="L54" s="118"/>
      <c r="M54" s="118"/>
      <c r="N54" s="118"/>
      <c r="T54" s="121"/>
      <c r="AI54" s="129"/>
      <c r="AK54" s="129"/>
      <c r="AP54" s="129"/>
      <c r="AQ54" s="130"/>
      <c r="AR54" s="56"/>
      <c r="AS54" s="131"/>
      <c r="AT54" s="129"/>
      <c r="AU54" s="132"/>
      <c r="AV54" s="133"/>
      <c r="AW54" s="134"/>
      <c r="AX54" s="102"/>
      <c r="AY54" s="102"/>
    </row>
    <row r="55" spans="1:58" ht="45" customHeight="1">
      <c r="E55" s="118"/>
      <c r="F55" s="118"/>
      <c r="G55" s="118"/>
      <c r="H55" s="118"/>
      <c r="I55" s="118"/>
      <c r="J55" s="118"/>
      <c r="K55" s="118"/>
      <c r="L55" s="118"/>
      <c r="M55" s="118"/>
      <c r="N55" s="118"/>
      <c r="T55" s="121"/>
      <c r="AI55" s="129"/>
      <c r="AK55" s="129"/>
      <c r="AP55" s="128" t="s">
        <v>511</v>
      </c>
      <c r="AQ55" s="128" t="s">
        <v>512</v>
      </c>
      <c r="AR55" s="128" t="s">
        <v>513</v>
      </c>
      <c r="AS55" s="128" t="s">
        <v>514</v>
      </c>
      <c r="AT55" s="128" t="s">
        <v>511</v>
      </c>
      <c r="AU55" s="128" t="s">
        <v>512</v>
      </c>
      <c r="AV55" s="128" t="s">
        <v>513</v>
      </c>
      <c r="AW55" s="128" t="s">
        <v>514</v>
      </c>
      <c r="AX55" s="102"/>
      <c r="AY55" s="102"/>
    </row>
    <row r="56" spans="1:58" ht="72" customHeight="1">
      <c r="E56" s="367" t="s">
        <v>515</v>
      </c>
      <c r="F56" s="367"/>
      <c r="G56" s="367"/>
      <c r="H56" s="367"/>
      <c r="I56" s="367"/>
      <c r="J56" s="367"/>
      <c r="K56" s="367"/>
      <c r="L56" s="367"/>
      <c r="M56" s="367"/>
      <c r="N56" s="367"/>
      <c r="O56" s="367"/>
      <c r="P56" s="107"/>
      <c r="Q56" s="107"/>
      <c r="R56" s="107"/>
      <c r="S56" s="107"/>
      <c r="T56" s="122">
        <f>(T11+T17+T24+T31+T42+T46+T53)/7</f>
        <v>0.30448614363778298</v>
      </c>
      <c r="AE56" s="371" t="s">
        <v>516</v>
      </c>
      <c r="AF56" s="371"/>
      <c r="AG56" s="371"/>
      <c r="AH56" s="371"/>
      <c r="AI56" s="113"/>
      <c r="AJ56" s="124">
        <f>AJ11+AJ25+AJ31+AJ47+AJ53</f>
        <v>3500000000</v>
      </c>
      <c r="AK56" s="124">
        <f>AK11+AK25+AK31+AK47+AK53</f>
        <v>3500000000</v>
      </c>
      <c r="AL56" s="109"/>
      <c r="AM56" s="109"/>
      <c r="AN56" s="110"/>
      <c r="AO56" s="110"/>
      <c r="AP56" s="127">
        <f>AP11+AP25+AP31+AP47+AP53</f>
        <v>1199794364</v>
      </c>
      <c r="AQ56" s="125">
        <f>AP56/AJ56</f>
        <v>0.34279838971428572</v>
      </c>
      <c r="AR56" s="123">
        <v>0</v>
      </c>
      <c r="AS56" s="126">
        <v>0</v>
      </c>
      <c r="AT56" s="127">
        <f>AT11+AT25+AT31+AT42+AT47+AT53</f>
        <v>2078077998.3299999</v>
      </c>
      <c r="AU56" s="125">
        <f>AT56/AK56</f>
        <v>0.59373657095142851</v>
      </c>
      <c r="AV56" s="127">
        <f>AV11+AV25+AV31+AV47+AV53</f>
        <v>509644527.32999998</v>
      </c>
      <c r="AW56" s="125">
        <f>AV56/AK56</f>
        <v>0.14561272209428572</v>
      </c>
      <c r="AX56" s="66"/>
      <c r="AY56" s="66"/>
    </row>
    <row r="57" spans="1:58" ht="46.5" customHeight="1">
      <c r="N57" s="111"/>
      <c r="O57" s="112"/>
      <c r="P57" s="112"/>
      <c r="Q57" s="112"/>
      <c r="R57" s="112"/>
      <c r="S57" s="112"/>
      <c r="T57" s="112"/>
      <c r="AJ57" s="113"/>
      <c r="AK57" s="113"/>
      <c r="AL57" s="113"/>
      <c r="AM57" s="113"/>
      <c r="AN57" s="113"/>
      <c r="AO57" s="113"/>
      <c r="AP57" s="113"/>
      <c r="AQ57" s="113"/>
      <c r="AR57" s="113"/>
      <c r="AS57" s="113"/>
      <c r="AT57" s="113"/>
    </row>
    <row r="58" spans="1:58" ht="14.25" customHeight="1">
      <c r="N58" s="111"/>
      <c r="O58" s="112"/>
      <c r="P58" s="112"/>
      <c r="Q58" s="112"/>
      <c r="R58" s="112"/>
      <c r="S58" s="112"/>
      <c r="T58" s="112"/>
      <c r="AJ58" s="113"/>
      <c r="AK58" s="113"/>
      <c r="AL58" s="113"/>
      <c r="AM58" s="113"/>
      <c r="AN58" s="113"/>
      <c r="AO58" s="113"/>
      <c r="AP58" s="113"/>
      <c r="AQ58" s="113"/>
      <c r="AR58" s="113"/>
      <c r="AS58" s="113"/>
      <c r="AT58" s="113"/>
      <c r="AU58" s="343"/>
      <c r="AV58" s="343"/>
      <c r="AW58" s="345"/>
      <c r="AX58" s="346"/>
      <c r="AY58" s="346"/>
    </row>
    <row r="59" spans="1:58">
      <c r="AU59" s="344"/>
      <c r="AV59" s="344"/>
      <c r="AW59" s="345"/>
      <c r="AX59" s="346"/>
      <c r="AY59" s="346"/>
    </row>
    <row r="60" spans="1:58">
      <c r="AU60" s="344"/>
      <c r="AV60" s="344"/>
      <c r="AW60" s="345"/>
      <c r="AX60" s="346"/>
      <c r="AY60" s="346"/>
    </row>
  </sheetData>
  <mergeCells count="287">
    <mergeCell ref="E53:N53"/>
    <mergeCell ref="E56:O56"/>
    <mergeCell ref="E11:N11"/>
    <mergeCell ref="E17:N17"/>
    <mergeCell ref="E24:N24"/>
    <mergeCell ref="B25:T25"/>
    <mergeCell ref="E31:N31"/>
    <mergeCell ref="AE56:AH56"/>
    <mergeCell ref="AP18:AP23"/>
    <mergeCell ref="AO48:AO52"/>
    <mergeCell ref="AP32:AP41"/>
    <mergeCell ref="AK48:AK52"/>
    <mergeCell ref="AL48:AL52"/>
    <mergeCell ref="AM48:AM52"/>
    <mergeCell ref="AN26:AN30"/>
    <mergeCell ref="AN32:AN41"/>
    <mergeCell ref="AN43:AN45"/>
    <mergeCell ref="AP48:AP52"/>
    <mergeCell ref="AC18:AC23"/>
    <mergeCell ref="AD12:AD13"/>
    <mergeCell ref="AD18:AD20"/>
    <mergeCell ref="AD21:AD23"/>
    <mergeCell ref="E46:N46"/>
    <mergeCell ref="B47:T47"/>
    <mergeCell ref="BF12:BF16"/>
    <mergeCell ref="AP9:AP10"/>
    <mergeCell ref="AQ9:AQ10"/>
    <mergeCell ref="AR9:AR10"/>
    <mergeCell ref="AS9:AS10"/>
    <mergeCell ref="AT9:AT10"/>
    <mergeCell ref="BB9:BB10"/>
    <mergeCell ref="AQ18:AQ23"/>
    <mergeCell ref="AR18:AR23"/>
    <mergeCell ref="AS18:AS23"/>
    <mergeCell ref="AT18:AT23"/>
    <mergeCell ref="AK43:AK45"/>
    <mergeCell ref="AL9:AL10"/>
    <mergeCell ref="AM9:AM10"/>
    <mergeCell ref="AL12:AL16"/>
    <mergeCell ref="AM12:AM16"/>
    <mergeCell ref="AL18:AL23"/>
    <mergeCell ref="AM18:AM23"/>
    <mergeCell ref="AL26:AL30"/>
    <mergeCell ref="AM26:AM30"/>
    <mergeCell ref="AL32:AL41"/>
    <mergeCell ref="AM32:AM41"/>
    <mergeCell ref="AL43:AL45"/>
    <mergeCell ref="AM43:AM45"/>
    <mergeCell ref="AW26:AW30"/>
    <mergeCell ref="AU9:AU10"/>
    <mergeCell ref="AV9:AV10"/>
    <mergeCell ref="AW9:AW10"/>
    <mergeCell ref="BC9:BC10"/>
    <mergeCell ref="BD9:BD10"/>
    <mergeCell ref="BE9:BE10"/>
    <mergeCell ref="AK9:AK10"/>
    <mergeCell ref="AK12:AK16"/>
    <mergeCell ref="AK18:AK23"/>
    <mergeCell ref="AK26:AK30"/>
    <mergeCell ref="AN9:AN10"/>
    <mergeCell ref="AN12:AN16"/>
    <mergeCell ref="AN18:AN23"/>
    <mergeCell ref="AP12:AP16"/>
    <mergeCell ref="AQ12:AQ16"/>
    <mergeCell ref="AR12:AR16"/>
    <mergeCell ref="AS12:AS16"/>
    <mergeCell ref="AT12:AT16"/>
    <mergeCell ref="BB12:BB16"/>
    <mergeCell ref="BC12:BC16"/>
    <mergeCell ref="BD12:BD16"/>
    <mergeCell ref="BE12:BE16"/>
    <mergeCell ref="AP26:AP30"/>
    <mergeCell ref="AT43:AT45"/>
    <mergeCell ref="AO9:AO10"/>
    <mergeCell ref="AO12:AO16"/>
    <mergeCell ref="AO18:AO23"/>
    <mergeCell ref="AO26:AO30"/>
    <mergeCell ref="AO32:AO41"/>
    <mergeCell ref="AO43:AO45"/>
    <mergeCell ref="AU26:AU30"/>
    <mergeCell ref="AV26:AV30"/>
    <mergeCell ref="AQ32:AQ41"/>
    <mergeCell ref="AR32:AR41"/>
    <mergeCell ref="AS32:AS41"/>
    <mergeCell ref="AT32:AT41"/>
    <mergeCell ref="AP43:AP45"/>
    <mergeCell ref="AQ43:AQ45"/>
    <mergeCell ref="AR43:AR45"/>
    <mergeCell ref="AQ26:AQ30"/>
    <mergeCell ref="AR26:AR30"/>
    <mergeCell ref="AS26:AS30"/>
    <mergeCell ref="AT26:AT30"/>
    <mergeCell ref="AU58:AU60"/>
    <mergeCell ref="AV58:AV60"/>
    <mergeCell ref="AW58:AW60"/>
    <mergeCell ref="AX58:AX60"/>
    <mergeCell ref="AY58:AY60"/>
    <mergeCell ref="AU43:AU45"/>
    <mergeCell ref="AV43:AV45"/>
    <mergeCell ref="AW43:AW45"/>
    <mergeCell ref="AX43:AX45"/>
    <mergeCell ref="AY43:AY45"/>
    <mergeCell ref="AU48:AU52"/>
    <mergeCell ref="AV48:AV52"/>
    <mergeCell ref="AW48:AW52"/>
    <mergeCell ref="AX48:AX52"/>
    <mergeCell ref="AY48:AY52"/>
    <mergeCell ref="AU12:AU16"/>
    <mergeCell ref="AV12:AV16"/>
    <mergeCell ref="AW12:AW16"/>
    <mergeCell ref="AX12:AX16"/>
    <mergeCell ref="AY12:AY16"/>
    <mergeCell ref="AH12:AH13"/>
    <mergeCell ref="AH15:AH16"/>
    <mergeCell ref="AJ9:AJ10"/>
    <mergeCell ref="AQ48:AQ52"/>
    <mergeCell ref="AR48:AR52"/>
    <mergeCell ref="AS48:AS52"/>
    <mergeCell ref="AT48:AT52"/>
    <mergeCell ref="AU18:AU23"/>
    <mergeCell ref="AV18:AV23"/>
    <mergeCell ref="AW18:AW23"/>
    <mergeCell ref="AX18:AX23"/>
    <mergeCell ref="AY18:AY23"/>
    <mergeCell ref="AX26:AX30"/>
    <mergeCell ref="AY26:AY30"/>
    <mergeCell ref="AU32:AU41"/>
    <mergeCell ref="AV32:AV41"/>
    <mergeCell ref="AW32:AW41"/>
    <mergeCell ref="AX32:AX41"/>
    <mergeCell ref="AY32:AY41"/>
    <mergeCell ref="AZ26:AZ30"/>
    <mergeCell ref="BA26:BA30"/>
    <mergeCell ref="J38:J40"/>
    <mergeCell ref="BA43:BA45"/>
    <mergeCell ref="AA29:AA30"/>
    <mergeCell ref="AB29:AB30"/>
    <mergeCell ref="AD29:AD30"/>
    <mergeCell ref="AE29:AE30"/>
    <mergeCell ref="AF29:AF30"/>
    <mergeCell ref="AB26:AB28"/>
    <mergeCell ref="AG26:AG30"/>
    <mergeCell ref="AI26:AI30"/>
    <mergeCell ref="AJ26:AJ30"/>
    <mergeCell ref="AA26:AA28"/>
    <mergeCell ref="AI32:AI41"/>
    <mergeCell ref="AJ32:AJ41"/>
    <mergeCell ref="AD32:AD34"/>
    <mergeCell ref="AC32:AC34"/>
    <mergeCell ref="AD26:AD27"/>
    <mergeCell ref="AC26:AC30"/>
    <mergeCell ref="AC36:AC37"/>
    <mergeCell ref="AD36:AD37"/>
    <mergeCell ref="E42:N42"/>
    <mergeCell ref="J43:J44"/>
    <mergeCell ref="BA48:BA52"/>
    <mergeCell ref="X43:X45"/>
    <mergeCell ref="AN48:AN52"/>
    <mergeCell ref="AE51:AE52"/>
    <mergeCell ref="AF51:AF52"/>
    <mergeCell ref="AC43:AC44"/>
    <mergeCell ref="AD43:AD44"/>
    <mergeCell ref="AI48:AI52"/>
    <mergeCell ref="AJ48:AJ52"/>
    <mergeCell ref="AZ48:AZ52"/>
    <mergeCell ref="AA48:AA50"/>
    <mergeCell ref="AJ43:AJ45"/>
    <mergeCell ref="AZ43:AZ45"/>
    <mergeCell ref="AA51:AA52"/>
    <mergeCell ref="AF48:AF50"/>
    <mergeCell ref="AH48:AH50"/>
    <mergeCell ref="AC48:AC50"/>
    <mergeCell ref="Z48:Z52"/>
    <mergeCell ref="AG43:AG45"/>
    <mergeCell ref="AI43:AI45"/>
    <mergeCell ref="AH51:AH52"/>
    <mergeCell ref="AG48:AG52"/>
    <mergeCell ref="AH43:AH44"/>
    <mergeCell ref="AS43:AS45"/>
    <mergeCell ref="AB18:AB20"/>
    <mergeCell ref="X32:X41"/>
    <mergeCell ref="Y32:Y41"/>
    <mergeCell ref="Z32:Z41"/>
    <mergeCell ref="J50:J52"/>
    <mergeCell ref="J26:J30"/>
    <mergeCell ref="X26:X30"/>
    <mergeCell ref="Y26:Y30"/>
    <mergeCell ref="Z26:Z30"/>
    <mergeCell ref="J32:J37"/>
    <mergeCell ref="AZ32:AZ41"/>
    <mergeCell ref="AA37:AA39"/>
    <mergeCell ref="AB37:AB39"/>
    <mergeCell ref="AA32:AA36"/>
    <mergeCell ref="AB32:AB36"/>
    <mergeCell ref="AD38:AD41"/>
    <mergeCell ref="AC38:AC41"/>
    <mergeCell ref="AE38:AE41"/>
    <mergeCell ref="AA40:AA41"/>
    <mergeCell ref="AB40:AB41"/>
    <mergeCell ref="AH32:AH34"/>
    <mergeCell ref="AH36:AH37"/>
    <mergeCell ref="AH38:AH41"/>
    <mergeCell ref="AG32:AG41"/>
    <mergeCell ref="AF38:AF41"/>
    <mergeCell ref="AE36:AE37"/>
    <mergeCell ref="AK32:AK41"/>
    <mergeCell ref="AB48:AB50"/>
    <mergeCell ref="AB51:AB52"/>
    <mergeCell ref="AC51:AC52"/>
    <mergeCell ref="AD51:AD52"/>
    <mergeCell ref="AF43:AF44"/>
    <mergeCell ref="AG12:AG16"/>
    <mergeCell ref="AC12:AC16"/>
    <mergeCell ref="J12:J16"/>
    <mergeCell ref="AD14:AD16"/>
    <mergeCell ref="AE14:AE16"/>
    <mergeCell ref="AF14:AF16"/>
    <mergeCell ref="AE12:AE13"/>
    <mergeCell ref="AF12:AF13"/>
    <mergeCell ref="X18:X23"/>
    <mergeCell ref="Y48:Y52"/>
    <mergeCell ref="J48:J49"/>
    <mergeCell ref="X48:X52"/>
    <mergeCell ref="X12:X16"/>
    <mergeCell ref="Y12:Y16"/>
    <mergeCell ref="Z12:Z16"/>
    <mergeCell ref="AA12:AA15"/>
    <mergeCell ref="AB12:AB15"/>
    <mergeCell ref="Y43:Y45"/>
    <mergeCell ref="Z43:Z45"/>
    <mergeCell ref="AH26:AH27"/>
    <mergeCell ref="AH29:AH30"/>
    <mergeCell ref="AH18:AH20"/>
    <mergeCell ref="AH21:AH23"/>
    <mergeCell ref="AF36:AF37"/>
    <mergeCell ref="AE32:AE34"/>
    <mergeCell ref="AF32:AF34"/>
    <mergeCell ref="AE43:AE44"/>
    <mergeCell ref="AD48:AD50"/>
    <mergeCell ref="AE48:AE50"/>
    <mergeCell ref="AZ9:AZ10"/>
    <mergeCell ref="BA9:BA10"/>
    <mergeCell ref="AI9:AI10"/>
    <mergeCell ref="A6:AB7"/>
    <mergeCell ref="A5:B5"/>
    <mergeCell ref="A1:B4"/>
    <mergeCell ref="AC6:AH7"/>
    <mergeCell ref="C1:BE1"/>
    <mergeCell ref="C2:BE2"/>
    <mergeCell ref="C3:BE3"/>
    <mergeCell ref="C4:BE4"/>
    <mergeCell ref="C5:BF5"/>
    <mergeCell ref="AI6:BF7"/>
    <mergeCell ref="AC9:AC10"/>
    <mergeCell ref="G9:G10"/>
    <mergeCell ref="L9:L10"/>
    <mergeCell ref="X9:X10"/>
    <mergeCell ref="Y9:Y10"/>
    <mergeCell ref="Z9:Z10"/>
    <mergeCell ref="AG9:AG10"/>
    <mergeCell ref="AX9:AX10"/>
    <mergeCell ref="AY9:AY10"/>
    <mergeCell ref="BF9:BF10"/>
    <mergeCell ref="BA32:BA41"/>
    <mergeCell ref="AA21:AA23"/>
    <mergeCell ref="AB21:AB23"/>
    <mergeCell ref="J18:J19"/>
    <mergeCell ref="AI12:AI16"/>
    <mergeCell ref="AJ12:AJ16"/>
    <mergeCell ref="AZ12:AZ16"/>
    <mergeCell ref="BA12:BA16"/>
    <mergeCell ref="AI18:AI23"/>
    <mergeCell ref="AJ18:AJ23"/>
    <mergeCell ref="AZ18:AZ23"/>
    <mergeCell ref="BA18:BA23"/>
    <mergeCell ref="J20:J21"/>
    <mergeCell ref="J22:J23"/>
    <mergeCell ref="Y18:Y23"/>
    <mergeCell ref="Z18:Z23"/>
    <mergeCell ref="AA18:AA20"/>
    <mergeCell ref="AG18:AG23"/>
    <mergeCell ref="AE18:AE20"/>
    <mergeCell ref="AE21:AE23"/>
    <mergeCell ref="AF18:AF20"/>
    <mergeCell ref="AF21:AF23"/>
    <mergeCell ref="AE26:AE27"/>
    <mergeCell ref="AF26:AF27"/>
  </mergeCells>
  <dataValidations count="4">
    <dataValidation type="list" allowBlank="1" showInputMessage="1" showErrorMessage="1" sqref="L18:L20" xr:uid="{00000000-0002-0000-0300-000000000000}">
      <formula1>$BI$9:$BI$32</formula1>
    </dataValidation>
    <dataValidation type="list" allowBlank="1" showInputMessage="1" showErrorMessage="1" sqref="L32:L41 L45 L48" xr:uid="{00000000-0002-0000-0300-000001000000}">
      <formula1>$BI$9:$BI$27</formula1>
    </dataValidation>
    <dataValidation type="list" allowBlank="1" showInputMessage="1" showErrorMessage="1" sqref="L57:L87" xr:uid="{00000000-0002-0000-0300-000002000000}">
      <formula1>#REF!</formula1>
    </dataValidation>
    <dataValidation type="list" allowBlank="1" showInputMessage="1" showErrorMessage="1" sqref="L12:L16" xr:uid="{00000000-0002-0000-0300-000003000000}">
      <formula1>$BI$9:$BI$43</formula1>
    </dataValidation>
  </dataValidations>
  <pageMargins left="0.7" right="0.7" top="0.75" bottom="0.75" header="0.3" footer="0.3"/>
  <pageSetup orientation="portrait" r:id="rId1"/>
  <ignoredErrors>
    <ignoredError sqref="C12 C32 C48 C26" twoDigitTextYear="1"/>
  </ignoredError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27"/>
  <sheetViews>
    <sheetView zoomScale="90" zoomScaleNormal="90" workbookViewId="0">
      <selection activeCell="A7" sqref="A7"/>
    </sheetView>
  </sheetViews>
  <sheetFormatPr baseColWidth="10" defaultColWidth="10.875" defaultRowHeight="14.25"/>
  <cols>
    <col min="1" max="1" width="20.75" customWidth="1"/>
    <col min="2" max="2" width="25" customWidth="1"/>
    <col min="3" max="3" width="19.75" customWidth="1"/>
    <col min="4" max="4" width="20.375" customWidth="1"/>
    <col min="5" max="6" width="22.875" customWidth="1"/>
    <col min="7" max="7" width="25.25" customWidth="1"/>
  </cols>
  <sheetData>
    <row r="2" spans="1:7">
      <c r="A2" s="379" t="s">
        <v>517</v>
      </c>
      <c r="B2" s="380"/>
      <c r="C2" s="380"/>
      <c r="D2" s="380"/>
      <c r="E2" s="380"/>
      <c r="F2" s="380"/>
      <c r="G2" s="381"/>
    </row>
    <row r="3" spans="1:7" s="3" customFormat="1">
      <c r="A3" s="21" t="s">
        <v>518</v>
      </c>
      <c r="B3" s="376" t="s">
        <v>519</v>
      </c>
      <c r="C3" s="376"/>
      <c r="D3" s="376"/>
      <c r="E3" s="376"/>
      <c r="F3" s="376"/>
      <c r="G3" s="23" t="s">
        <v>520</v>
      </c>
    </row>
    <row r="4" spans="1:7" ht="12.75" customHeight="1">
      <c r="A4" s="24">
        <v>45489</v>
      </c>
      <c r="B4" s="377" t="s">
        <v>521</v>
      </c>
      <c r="C4" s="377"/>
      <c r="D4" s="377"/>
      <c r="E4" s="377"/>
      <c r="F4" s="377"/>
      <c r="G4" s="25" t="s">
        <v>522</v>
      </c>
    </row>
    <row r="5" spans="1:7" ht="12.75" customHeight="1">
      <c r="A5" s="26"/>
      <c r="B5" s="377"/>
      <c r="C5" s="377"/>
      <c r="D5" s="377"/>
      <c r="E5" s="377"/>
      <c r="F5" s="377"/>
      <c r="G5" s="25"/>
    </row>
    <row r="6" spans="1:7">
      <c r="A6" s="26"/>
      <c r="B6" s="378"/>
      <c r="C6" s="378"/>
      <c r="D6" s="378"/>
      <c r="E6" s="378"/>
      <c r="F6" s="378"/>
      <c r="G6" s="28"/>
    </row>
    <row r="7" spans="1:7">
      <c r="A7" s="26"/>
      <c r="B7" s="378"/>
      <c r="C7" s="378"/>
      <c r="D7" s="378"/>
      <c r="E7" s="378"/>
      <c r="F7" s="378"/>
      <c r="G7" s="28"/>
    </row>
    <row r="8" spans="1:7">
      <c r="A8" s="26"/>
      <c r="B8" s="27"/>
      <c r="C8" s="27"/>
      <c r="D8" s="27"/>
      <c r="E8" s="27"/>
      <c r="F8" s="27"/>
      <c r="G8" s="28"/>
    </row>
    <row r="9" spans="1:7">
      <c r="A9" s="372" t="s">
        <v>523</v>
      </c>
      <c r="B9" s="373"/>
      <c r="C9" s="373"/>
      <c r="D9" s="373"/>
      <c r="E9" s="373"/>
      <c r="F9" s="373"/>
      <c r="G9" s="374"/>
    </row>
    <row r="10" spans="1:7" s="3" customFormat="1">
      <c r="A10" s="22"/>
      <c r="B10" s="376" t="s">
        <v>524</v>
      </c>
      <c r="C10" s="376"/>
      <c r="D10" s="376" t="s">
        <v>525</v>
      </c>
      <c r="E10" s="376"/>
      <c r="F10" s="22" t="s">
        <v>518</v>
      </c>
      <c r="G10" s="22" t="s">
        <v>526</v>
      </c>
    </row>
    <row r="11" spans="1:7">
      <c r="A11" s="29" t="s">
        <v>527</v>
      </c>
      <c r="B11" s="377" t="s">
        <v>528</v>
      </c>
      <c r="C11" s="377"/>
      <c r="D11" s="375" t="s">
        <v>529</v>
      </c>
      <c r="E11" s="375"/>
      <c r="F11" s="26" t="s">
        <v>530</v>
      </c>
      <c r="G11" s="28"/>
    </row>
    <row r="12" spans="1:7">
      <c r="A12" s="29" t="s">
        <v>531</v>
      </c>
      <c r="B12" s="375" t="s">
        <v>532</v>
      </c>
      <c r="C12" s="375"/>
      <c r="D12" s="375" t="s">
        <v>533</v>
      </c>
      <c r="E12" s="375"/>
      <c r="F12" s="26" t="s">
        <v>530</v>
      </c>
      <c r="G12" s="28"/>
    </row>
    <row r="13" spans="1:7">
      <c r="A13" s="29" t="s">
        <v>534</v>
      </c>
      <c r="B13" s="375" t="s">
        <v>532</v>
      </c>
      <c r="C13" s="375"/>
      <c r="D13" s="375" t="s">
        <v>533</v>
      </c>
      <c r="E13" s="375"/>
      <c r="F13" s="26" t="s">
        <v>530</v>
      </c>
      <c r="G13" s="28"/>
    </row>
    <row r="14" spans="1:7" ht="45" customHeight="1"/>
    <row r="15" spans="1:7" ht="45" customHeight="1"/>
    <row r="16" spans="1:7"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sheetData>
  <mergeCells count="15">
    <mergeCell ref="B7:F7"/>
    <mergeCell ref="A2:G2"/>
    <mergeCell ref="B3:F3"/>
    <mergeCell ref="B4:F4"/>
    <mergeCell ref="B5:F5"/>
    <mergeCell ref="B6:F6"/>
    <mergeCell ref="A9:G9"/>
    <mergeCell ref="B13:C13"/>
    <mergeCell ref="D13:E13"/>
    <mergeCell ref="B10:C10"/>
    <mergeCell ref="D10:E10"/>
    <mergeCell ref="B11:C11"/>
    <mergeCell ref="D11:E11"/>
    <mergeCell ref="B12:C12"/>
    <mergeCell ref="D12:E12"/>
  </mergeCells>
  <phoneticPr fontId="1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5"/>
  <sheetViews>
    <sheetView workbookViewId="0">
      <selection activeCell="B1" sqref="B1:B1048576"/>
    </sheetView>
  </sheetViews>
  <sheetFormatPr baseColWidth="10" defaultColWidth="10.875" defaultRowHeight="14.25"/>
  <cols>
    <col min="1" max="1" width="55.375" customWidth="1"/>
    <col min="5" max="5" width="20.125" customWidth="1"/>
    <col min="6" max="6" width="34.75" customWidth="1"/>
  </cols>
  <sheetData>
    <row r="1" spans="1:6" ht="52.5" customHeight="1">
      <c r="A1" s="20" t="s">
        <v>535</v>
      </c>
      <c r="E1" s="4" t="s">
        <v>536</v>
      </c>
      <c r="F1" s="4" t="s">
        <v>537</v>
      </c>
    </row>
    <row r="2" spans="1:6" ht="25.5" customHeight="1">
      <c r="A2" s="19" t="s">
        <v>538</v>
      </c>
      <c r="E2" s="5">
        <v>0</v>
      </c>
      <c r="F2" s="6" t="s">
        <v>334</v>
      </c>
    </row>
    <row r="3" spans="1:6" ht="45" customHeight="1">
      <c r="A3" s="19" t="s">
        <v>539</v>
      </c>
      <c r="E3" s="5">
        <v>1</v>
      </c>
      <c r="F3" s="6" t="s">
        <v>540</v>
      </c>
    </row>
    <row r="4" spans="1:6" ht="45" customHeight="1">
      <c r="A4" s="19" t="s">
        <v>541</v>
      </c>
      <c r="E4" s="5">
        <v>2</v>
      </c>
      <c r="F4" s="6" t="s">
        <v>542</v>
      </c>
    </row>
    <row r="5" spans="1:6" ht="45" customHeight="1">
      <c r="A5" s="19" t="s">
        <v>543</v>
      </c>
      <c r="E5" s="5">
        <v>3</v>
      </c>
      <c r="F5" s="6" t="s">
        <v>544</v>
      </c>
    </row>
    <row r="6" spans="1:6" ht="45" customHeight="1">
      <c r="A6" s="19" t="s">
        <v>545</v>
      </c>
      <c r="E6" s="5">
        <v>4</v>
      </c>
      <c r="F6" s="6" t="s">
        <v>546</v>
      </c>
    </row>
    <row r="7" spans="1:6" ht="45" customHeight="1">
      <c r="A7" s="19" t="s">
        <v>547</v>
      </c>
      <c r="E7" s="5">
        <v>5</v>
      </c>
      <c r="F7" s="6" t="s">
        <v>548</v>
      </c>
    </row>
    <row r="8" spans="1:6" ht="45" customHeight="1">
      <c r="A8" s="19" t="s">
        <v>549</v>
      </c>
    </row>
    <row r="9" spans="1:6" ht="45" customHeight="1">
      <c r="A9" s="19" t="s">
        <v>550</v>
      </c>
    </row>
    <row r="10" spans="1:6" ht="45" customHeight="1">
      <c r="A10" s="19" t="s">
        <v>551</v>
      </c>
    </row>
    <row r="11" spans="1:6" ht="45" customHeight="1">
      <c r="A11" s="19" t="s">
        <v>552</v>
      </c>
    </row>
    <row r="12" spans="1:6" ht="45" customHeight="1">
      <c r="A12" s="19" t="s">
        <v>553</v>
      </c>
    </row>
    <row r="13" spans="1:6" ht="45" customHeight="1">
      <c r="A13" s="19" t="s">
        <v>554</v>
      </c>
    </row>
    <row r="14" spans="1:6" ht="45" customHeight="1">
      <c r="A14" s="19" t="s">
        <v>555</v>
      </c>
    </row>
    <row r="15" spans="1:6" ht="45" customHeight="1">
      <c r="A15" s="19" t="s">
        <v>556</v>
      </c>
    </row>
    <row r="16" spans="1:6" ht="45" customHeight="1">
      <c r="A16" s="19" t="s">
        <v>557</v>
      </c>
    </row>
    <row r="17" spans="1:1" ht="45" customHeight="1">
      <c r="A17" s="19" t="s">
        <v>558</v>
      </c>
    </row>
    <row r="18" spans="1:1" ht="45" customHeight="1">
      <c r="A18" s="19" t="s">
        <v>559</v>
      </c>
    </row>
    <row r="19" spans="1:1" ht="45" customHeight="1">
      <c r="A19" s="19" t="s">
        <v>560</v>
      </c>
    </row>
    <row r="20" spans="1:1" ht="45" customHeight="1">
      <c r="A20" s="19" t="s">
        <v>561</v>
      </c>
    </row>
    <row r="21" spans="1:1" ht="45" customHeight="1">
      <c r="A21" s="19" t="s">
        <v>562</v>
      </c>
    </row>
    <row r="22" spans="1:1" ht="45" customHeight="1"/>
    <row r="23" spans="1:1" ht="45" customHeight="1"/>
    <row r="24" spans="1:1" ht="45" customHeight="1"/>
    <row r="25" spans="1:1" ht="4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mathias David</dc:creator>
  <cp:keywords/>
  <dc:description/>
  <cp:lastModifiedBy>Alexander Parga</cp:lastModifiedBy>
  <cp:revision/>
  <dcterms:created xsi:type="dcterms:W3CDTF">2024-07-04T17:50:33Z</dcterms:created>
  <dcterms:modified xsi:type="dcterms:W3CDTF">2025-08-19T16:07:40Z</dcterms:modified>
  <cp:category/>
  <cp:contentStatus/>
</cp:coreProperties>
</file>