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PLANEACION 2025\PLANES DE ACCION 2025\IDER\"/>
    </mc:Choice>
  </mc:AlternateContent>
  <xr:revisionPtr revIDLastSave="0" documentId="13_ncr:1_{B564BF33-D69D-494F-8CF9-4B5EF8CD6782}" xr6:coauthVersionLast="47" xr6:coauthVersionMax="47" xr10:uidLastSave="{00000000-0000-0000-0000-000000000000}"/>
  <bookViews>
    <workbookView xWindow="-120" yWindow="-120" windowWidth="20730" windowHeight="11040" tabRatio="757"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 name="INFORME 1." sheetId="8" r:id="rId7"/>
  </sheets>
  <externalReferences>
    <externalReference r:id="rId8"/>
  </externalReferences>
  <definedNames>
    <definedName name="_xlnm._FilterDatabase" localSheetId="1" hidden="1">'1. ESTRATÉGICO'!#REF!</definedName>
    <definedName name="_xlnm._FilterDatabase" localSheetId="3" hidden="1">'3. INVERSIÓN'!$A$8:$DO$142</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3" i="6" l="1"/>
  <c r="R136" i="6" s="1"/>
  <c r="R132" i="6"/>
  <c r="R127" i="6"/>
  <c r="R126" i="6"/>
  <c r="R125" i="6"/>
  <c r="R124" i="6"/>
  <c r="R123" i="6"/>
  <c r="R130" i="6" s="1"/>
  <c r="R122" i="6"/>
  <c r="R121" i="6"/>
  <c r="R120" i="6"/>
  <c r="R119" i="6"/>
  <c r="R118" i="6"/>
  <c r="R117" i="6"/>
  <c r="R115" i="6"/>
  <c r="R105" i="6"/>
  <c r="R103" i="6"/>
  <c r="R99" i="6"/>
  <c r="R98" i="6"/>
  <c r="R96" i="6"/>
  <c r="R95" i="6"/>
  <c r="R94" i="6"/>
  <c r="R93" i="6"/>
  <c r="R92" i="6"/>
  <c r="R91" i="6"/>
  <c r="R90" i="6"/>
  <c r="R89" i="6"/>
  <c r="R88" i="6"/>
  <c r="R87" i="6"/>
  <c r="R86" i="6"/>
  <c r="R131" i="6"/>
  <c r="X41" i="1"/>
  <c r="X39" i="1"/>
  <c r="X36" i="1"/>
  <c r="X31" i="1"/>
  <c r="X28" i="1"/>
  <c r="X26" i="1"/>
  <c r="X19" i="1"/>
  <c r="X13" i="1"/>
  <c r="Z13" i="1"/>
  <c r="Z19" i="1"/>
  <c r="Z26" i="1"/>
  <c r="Z28" i="1"/>
  <c r="Z31" i="1"/>
  <c r="Z36" i="1"/>
  <c r="Z39" i="1"/>
  <c r="Z41" i="1"/>
  <c r="Y41" i="1"/>
  <c r="W41" i="1"/>
  <c r="Y39" i="1"/>
  <c r="W39" i="1"/>
  <c r="Y36" i="1"/>
  <c r="W36" i="1"/>
  <c r="Y31" i="1"/>
  <c r="W26" i="1"/>
  <c r="Y26" i="1"/>
  <c r="Y19" i="1"/>
  <c r="W13" i="1"/>
  <c r="Y13" i="1"/>
  <c r="Y28" i="1"/>
  <c r="Y40" i="1"/>
  <c r="X40" i="1"/>
  <c r="X38" i="1"/>
  <c r="X37" i="1"/>
  <c r="X35" i="1"/>
  <c r="X34" i="1"/>
  <c r="X33" i="1"/>
  <c r="X32" i="1"/>
  <c r="X30" i="1"/>
  <c r="X29" i="1"/>
  <c r="X27" i="1"/>
  <c r="X25" i="1"/>
  <c r="X24" i="1"/>
  <c r="X23" i="1"/>
  <c r="X20" i="1"/>
  <c r="X18" i="1"/>
  <c r="X17" i="1"/>
  <c r="X12" i="1"/>
  <c r="X11" i="1"/>
  <c r="X10" i="1"/>
  <c r="X9" i="1"/>
  <c r="X22" i="1"/>
  <c r="X21" i="1"/>
  <c r="Z22" i="1"/>
  <c r="Y22" i="1"/>
  <c r="W21" i="1"/>
  <c r="Z21" i="1"/>
  <c r="W18" i="1"/>
  <c r="Y21" i="1"/>
  <c r="AV144" i="6"/>
  <c r="AU144" i="6"/>
  <c r="AR144" i="6"/>
  <c r="AT144" i="6"/>
  <c r="AS144" i="6"/>
  <c r="AQ144" i="6"/>
  <c r="AP144" i="6"/>
  <c r="AT143" i="6"/>
  <c r="AS143" i="6"/>
  <c r="AR143" i="6"/>
  <c r="AQ143" i="6"/>
  <c r="AP143" i="6"/>
  <c r="R143" i="6"/>
  <c r="AT140" i="6"/>
  <c r="AS140" i="6"/>
  <c r="AR140" i="6"/>
  <c r="AQ140" i="6"/>
  <c r="AP140" i="6"/>
  <c r="R140" i="6"/>
  <c r="AT136" i="6"/>
  <c r="AS136" i="6"/>
  <c r="AR136" i="6"/>
  <c r="AQ136" i="6"/>
  <c r="AP136" i="6"/>
  <c r="AT130" i="6"/>
  <c r="AS130" i="6"/>
  <c r="AR130" i="6"/>
  <c r="AQ130" i="6"/>
  <c r="AP130" i="6"/>
  <c r="AT115" i="6"/>
  <c r="AS115" i="6"/>
  <c r="AR115" i="6"/>
  <c r="AQ115" i="6"/>
  <c r="AP115" i="6"/>
  <c r="R116" i="6"/>
  <c r="AT98" i="6"/>
  <c r="AS98" i="6"/>
  <c r="AR98" i="6"/>
  <c r="AQ98" i="6"/>
  <c r="AP98" i="6"/>
  <c r="AT85" i="6"/>
  <c r="AS85" i="6"/>
  <c r="AR85" i="6"/>
  <c r="AQ85" i="6"/>
  <c r="AP85" i="6"/>
  <c r="R78" i="6"/>
  <c r="R84" i="6"/>
  <c r="R83" i="6"/>
  <c r="R82" i="6"/>
  <c r="R81" i="6"/>
  <c r="R80" i="6"/>
  <c r="R79" i="6"/>
  <c r="R77" i="6"/>
  <c r="AT73" i="6"/>
  <c r="AS73" i="6"/>
  <c r="AR73" i="6"/>
  <c r="AQ73" i="6"/>
  <c r="AP73" i="6"/>
  <c r="R64" i="6"/>
  <c r="R63" i="6"/>
  <c r="R61" i="6"/>
  <c r="AT60" i="6"/>
  <c r="AS60" i="6"/>
  <c r="AR60" i="6"/>
  <c r="AQ60" i="6"/>
  <c r="AP60" i="6"/>
  <c r="R58" i="6"/>
  <c r="R57" i="6"/>
  <c r="R56" i="6"/>
  <c r="R55" i="6"/>
  <c r="R54" i="6"/>
  <c r="R53" i="6"/>
  <c r="R52" i="6"/>
  <c r="R51" i="6"/>
  <c r="R50" i="6"/>
  <c r="R49" i="6"/>
  <c r="R48" i="6"/>
  <c r="AT47" i="6"/>
  <c r="AS47" i="6"/>
  <c r="AR47" i="6"/>
  <c r="AQ47" i="6"/>
  <c r="AP47" i="6"/>
  <c r="R46" i="6"/>
  <c r="R45" i="6"/>
  <c r="R44" i="6"/>
  <c r="R43" i="6"/>
  <c r="R42" i="6"/>
  <c r="AT39" i="6"/>
  <c r="AS39" i="6"/>
  <c r="AR39" i="6"/>
  <c r="AQ39" i="6"/>
  <c r="AP39" i="6"/>
  <c r="R144" i="6" l="1"/>
  <c r="R85" i="6"/>
  <c r="R73" i="6"/>
  <c r="R60" i="6"/>
  <c r="R47" i="6"/>
  <c r="AV39" i="6"/>
  <c r="AU39" i="6"/>
  <c r="R38" i="6"/>
  <c r="R37" i="6"/>
  <c r="R36" i="6"/>
  <c r="R35" i="6"/>
  <c r="R34" i="6"/>
  <c r="R33" i="6"/>
  <c r="R32" i="6"/>
  <c r="R31" i="6"/>
  <c r="R30" i="6"/>
  <c r="R29" i="6"/>
  <c r="R28" i="6"/>
  <c r="R27" i="6"/>
  <c r="R26" i="6"/>
  <c r="R25" i="6"/>
  <c r="R24" i="6"/>
  <c r="R23" i="6"/>
  <c r="R22" i="6"/>
  <c r="R21" i="6"/>
  <c r="R20" i="6"/>
  <c r="R19" i="6"/>
  <c r="R18" i="6"/>
  <c r="R17" i="6"/>
  <c r="R16" i="6"/>
  <c r="R15" i="6"/>
  <c r="R14" i="6"/>
  <c r="R13" i="6"/>
  <c r="R12" i="6"/>
  <c r="AV131" i="6"/>
  <c r="AV136" i="6" s="1"/>
  <c r="AU131" i="6"/>
  <c r="AU136" i="6" s="1"/>
  <c r="AV9" i="6"/>
  <c r="AU9" i="6"/>
  <c r="Z40" i="1"/>
  <c r="Z38" i="1"/>
  <c r="Y38" i="1"/>
  <c r="Z37" i="1"/>
  <c r="Y37" i="1"/>
  <c r="Z35" i="1"/>
  <c r="Y35" i="1"/>
  <c r="Z34" i="1"/>
  <c r="Y34" i="1"/>
  <c r="Z33" i="1"/>
  <c r="Y33" i="1"/>
  <c r="Z32" i="1"/>
  <c r="Y32" i="1"/>
  <c r="Z30" i="1"/>
  <c r="Y30" i="1"/>
  <c r="Z29" i="1"/>
  <c r="Y29" i="1"/>
  <c r="Z27" i="1"/>
  <c r="Y27" i="1"/>
  <c r="Z25" i="1"/>
  <c r="Y25" i="1"/>
  <c r="Z24" i="1"/>
  <c r="Y24" i="1"/>
  <c r="Z23" i="1"/>
  <c r="Y23" i="1"/>
  <c r="Z20" i="1"/>
  <c r="Y20" i="1"/>
  <c r="Z18" i="1"/>
  <c r="Y18" i="1"/>
  <c r="Z17" i="1"/>
  <c r="Y17" i="1"/>
  <c r="Y15" i="1"/>
  <c r="Y12" i="1"/>
  <c r="Z11" i="1"/>
  <c r="Y11" i="1"/>
  <c r="Z10" i="1"/>
  <c r="Y10" i="1"/>
  <c r="Z9" i="1"/>
  <c r="Y9" i="1"/>
  <c r="U27" i="1"/>
  <c r="T27" i="1"/>
  <c r="U18" i="1"/>
  <c r="U17" i="1"/>
  <c r="W17" i="1" s="1"/>
  <c r="AG40" i="1"/>
  <c r="AG37" i="1"/>
  <c r="AG32" i="1"/>
  <c r="AG30" i="1"/>
  <c r="AG29" i="1"/>
  <c r="AG27" i="1"/>
  <c r="AG23" i="1"/>
  <c r="AG20" i="1"/>
  <c r="AG17" i="1"/>
  <c r="AG14" i="1"/>
  <c r="AG9" i="1"/>
  <c r="T33" i="1"/>
  <c r="U14" i="1"/>
  <c r="Y14" i="1" s="1"/>
  <c r="Y16" i="1" s="1"/>
  <c r="Y42" i="1" s="1"/>
  <c r="U15" i="1"/>
  <c r="R39" i="6" l="1"/>
  <c r="AD43" i="1"/>
  <c r="AE43" i="1"/>
  <c r="W20" i="1"/>
  <c r="W23" i="1"/>
  <c r="V30" i="1"/>
  <c r="V29" i="1"/>
  <c r="V27" i="1"/>
  <c r="V23" i="1"/>
  <c r="V25" i="1"/>
  <c r="V24" i="1"/>
  <c r="V20" i="1"/>
  <c r="W27" i="1"/>
  <c r="W28" i="1" s="1"/>
  <c r="W30" i="1"/>
  <c r="W29" i="1"/>
  <c r="W31" i="1" s="1"/>
  <c r="W25" i="1"/>
  <c r="W24" i="1"/>
  <c r="W19" i="1"/>
  <c r="W15" i="1"/>
  <c r="W14" i="1"/>
  <c r="W12" i="1"/>
  <c r="W11" i="1"/>
  <c r="W10" i="1"/>
  <c r="V11" i="1"/>
  <c r="V18" i="1"/>
  <c r="V17" i="1"/>
  <c r="V15" i="1"/>
  <c r="V14" i="1"/>
  <c r="V12" i="1"/>
  <c r="V10" i="1"/>
  <c r="V9" i="1"/>
  <c r="W9" i="1"/>
  <c r="X15" i="1" l="1"/>
  <c r="Z15" i="1"/>
  <c r="X14" i="1"/>
  <c r="Z14" i="1"/>
  <c r="Z16" i="1" s="1"/>
  <c r="Z42" i="1" s="1"/>
  <c r="AG43" i="1"/>
  <c r="W16" i="1"/>
  <c r="W42" i="1" s="1"/>
  <c r="X16" i="1" l="1"/>
  <c r="X42" i="1" s="1"/>
  <c r="U40" i="1"/>
  <c r="U38" i="1"/>
  <c r="U37" i="1"/>
  <c r="U35" i="1"/>
  <c r="U34" i="1"/>
  <c r="U33" i="1"/>
  <c r="U32" i="1"/>
  <c r="V32" i="1" l="1"/>
  <c r="W32" i="1"/>
  <c r="W37" i="1"/>
  <c r="V37" i="1"/>
  <c r="W34" i="1"/>
  <c r="V34" i="1"/>
  <c r="W38" i="1"/>
  <c r="V38" i="1"/>
  <c r="V33" i="1"/>
  <c r="W35" i="1"/>
  <c r="V35" i="1"/>
  <c r="W40" i="1"/>
  <c r="V40" i="1"/>
  <c r="AF44" i="1"/>
  <c r="AE44" i="1"/>
  <c r="AD44" i="1"/>
  <c r="AG44" i="1" l="1"/>
  <c r="U35" i="6" l="1"/>
  <c r="U34" i="6"/>
  <c r="U24" i="6"/>
  <c r="U23" i="6"/>
  <c r="U22" i="6"/>
  <c r="U21" i="6"/>
  <c r="U20" i="6"/>
  <c r="U19" i="6"/>
  <c r="U18" i="6"/>
  <c r="U17" i="6"/>
  <c r="U16" i="6"/>
  <c r="U126" i="6"/>
  <c r="U125" i="6"/>
  <c r="U101" i="6" l="1"/>
  <c r="U70" i="6" l="1"/>
  <c r="U71" i="6"/>
  <c r="U76" i="6" l="1"/>
  <c r="U44" i="6" l="1"/>
  <c r="U87" i="6" l="1"/>
  <c r="P97" i="6"/>
  <c r="V135" i="6" l="1"/>
  <c r="P135" i="6"/>
  <c r="U141" i="6" l="1"/>
  <c r="V137" i="6"/>
  <c r="V138" i="6"/>
  <c r="U138" i="6"/>
  <c r="U142" i="6" l="1"/>
  <c r="U139" i="6"/>
  <c r="U137" i="6"/>
  <c r="U135" i="6"/>
  <c r="U134" i="6"/>
  <c r="U133" i="6"/>
  <c r="U132" i="6"/>
  <c r="U131" i="6"/>
  <c r="U129" i="6"/>
  <c r="U128" i="6"/>
  <c r="U127" i="6"/>
  <c r="U124" i="6"/>
  <c r="U123" i="6"/>
  <c r="U122" i="6"/>
  <c r="U121" i="6"/>
  <c r="U120" i="6"/>
  <c r="U119" i="6"/>
  <c r="U118" i="6"/>
  <c r="U117" i="6"/>
  <c r="U116" i="6"/>
  <c r="U114" i="6"/>
  <c r="U113" i="6"/>
  <c r="U112" i="6"/>
  <c r="U111" i="6"/>
  <c r="U110" i="6"/>
  <c r="U109" i="6"/>
  <c r="U108" i="6"/>
  <c r="U107" i="6"/>
  <c r="U106" i="6"/>
  <c r="U105" i="6"/>
  <c r="U104" i="6"/>
  <c r="U103" i="6"/>
  <c r="U102" i="6"/>
  <c r="U100" i="6"/>
  <c r="U99" i="6"/>
  <c r="U97" i="6"/>
  <c r="U96" i="6"/>
  <c r="U95" i="6"/>
  <c r="U94" i="6"/>
  <c r="U93" i="6"/>
  <c r="U92" i="6"/>
  <c r="U91" i="6"/>
  <c r="U90" i="6"/>
  <c r="U89" i="6"/>
  <c r="U88" i="6"/>
  <c r="U86" i="6"/>
  <c r="U84" i="6"/>
  <c r="U83" i="6"/>
  <c r="U82" i="6"/>
  <c r="U81" i="6"/>
  <c r="U80" i="6"/>
  <c r="U79" i="6"/>
  <c r="U78" i="6"/>
  <c r="U77" i="6"/>
  <c r="U75" i="6"/>
  <c r="U74" i="6"/>
  <c r="U72" i="6"/>
  <c r="U69" i="6"/>
  <c r="U68" i="6"/>
  <c r="U67" i="6"/>
  <c r="U66" i="6"/>
  <c r="U65" i="6"/>
  <c r="U64" i="6"/>
  <c r="U63" i="6"/>
  <c r="U62" i="6"/>
  <c r="U61" i="6"/>
  <c r="U59" i="6"/>
  <c r="U58" i="6"/>
  <c r="U57" i="6"/>
  <c r="U56" i="6"/>
  <c r="U55" i="6"/>
  <c r="U54" i="6"/>
  <c r="U53" i="6"/>
  <c r="U52" i="6"/>
  <c r="U51" i="6"/>
  <c r="U50" i="6"/>
  <c r="U49" i="6"/>
  <c r="U48" i="6"/>
  <c r="U46" i="6"/>
  <c r="U45" i="6"/>
  <c r="U43" i="6"/>
  <c r="U42" i="6"/>
  <c r="U41" i="6"/>
  <c r="U40" i="6"/>
  <c r="J134" i="6" l="1"/>
  <c r="J135" i="6"/>
  <c r="J133" i="6"/>
  <c r="AC33" i="1" l="1"/>
  <c r="AB33" i="1"/>
  <c r="R33" i="1"/>
  <c r="W33" i="1" s="1"/>
  <c r="Q33" i="1"/>
  <c r="U38" i="6" l="1"/>
  <c r="U37" i="6"/>
  <c r="U36" i="6"/>
  <c r="U33" i="6"/>
  <c r="U32" i="6"/>
  <c r="U31" i="6"/>
  <c r="U30" i="6"/>
  <c r="U29" i="6"/>
  <c r="U28" i="6"/>
  <c r="U27" i="6"/>
  <c r="U26" i="6"/>
  <c r="U25" i="6"/>
  <c r="U15" i="6"/>
  <c r="U14" i="6"/>
  <c r="U13" i="6"/>
  <c r="U12" i="6"/>
  <c r="U11" i="6"/>
  <c r="U10" i="6"/>
  <c r="U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N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8" authorId="1" shapeId="0" xr:uid="{00000000-0006-0000-0300-000002000000}">
      <text>
        <r>
          <rPr>
            <sz val="9"/>
            <color indexed="81"/>
            <rFont val="Tahoma"/>
            <family val="2"/>
          </rPr>
          <t xml:space="preserve">VER ANEXO 1
</t>
        </r>
      </text>
    </comment>
    <comment ref="AE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<sst xmlns="http://schemas.openxmlformats.org/spreadsheetml/2006/main" count="3522" uniqueCount="876">
  <si>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</si>
  <si>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</si>
  <si>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</si>
  <si>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</si>
  <si>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</si>
  <si>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</si>
  <si>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</si>
  <si>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</si>
  <si>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</si>
  <si>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</si>
  <si>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</si>
  <si>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</si>
  <si>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</si>
  <si>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</si>
  <si>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</si>
  <si>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</si>
  <si>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</si>
  <si>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</si>
  <si>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</si>
  <si>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</si>
  <si>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</si>
  <si>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</si>
  <si>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</si>
  <si>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</si>
  <si>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</si>
  <si>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</si>
  <si>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</si>
  <si>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</si>
  <si>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</si>
  <si>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</si>
  <si>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</si>
  <si>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</si>
  <si>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</si>
  <si>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</si>
  <si>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</si>
  <si>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</si>
  <si>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</si>
  <si>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</si>
  <si>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</si>
  <si>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</si>
  <si>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</si>
  <si>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</si>
  <si>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</si>
  <si>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</si>
  <si>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</si>
  <si>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</si>
  <si>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</si>
  <si>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</si>
  <si>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</si>
  <si>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</si>
  <si>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</si>
  <si>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</si>
  <si>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</si>
  <si>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</si>
  <si>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</si>
  <si>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</si>
  <si>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</si>
  <si>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</si>
  <si>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</si>
  <si>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</si>
  <si>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</si>
  <si>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</si>
  <si>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</si>
  <si>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</si>
  <si>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</si>
  <si>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</si>
  <si>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</si>
  <si>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</si>
  <si>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</si>
  <si>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</si>
  <si>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</si>
  <si>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</si>
  <si>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</si>
  <si>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</si>
  <si>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</si>
  <si>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</si>
  <si>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</si>
  <si>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</si>
  <si>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</si>
  <si>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</si>
  <si>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</si>
  <si>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</si>
  <si>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</si>
  <si>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</si>
  <si>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</si>
  <si>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</si>
  <si>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</si>
  <si>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</si>
  <si>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</si>
  <si>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</si>
  <si>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</si>
  <si>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</si>
  <si>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</si>
  <si>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</si>
  <si>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</si>
  <si>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</si>
  <si>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</si>
  <si>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</si>
  <si>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</si>
  <si>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</si>
  <si>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</si>
  <si>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</si>
  <si>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</si>
  <si>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</si>
  <si>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</si>
  <si>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</si>
  <si>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</si>
  <si>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</si>
  <si>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</si>
  <si>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</si>
  <si>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</si>
  <si>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</si>
  <si>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</si>
  <si>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</si>
  <si>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</si>
  <si>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</si>
  <si>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</si>
  <si>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</si>
  <si>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</si>
  <si>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</si>
  <si>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</si>
  <si>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</si>
  <si>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</si>
  <si>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</si>
  <si>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</si>
  <si>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</si>
  <si>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</si>
  <si>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</si>
  <si>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</si>
  <si>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</si>
  <si>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</si>
  <si>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</si>
  <si>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</si>
  <si>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</si>
  <si>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</si>
  <si>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</si>
  <si>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</si>
  <si>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</si>
  <si>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</si>
  <si>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</si>
  <si>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</si>
  <si>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</si>
  <si>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</si>
  <si>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</si>
  <si>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</si>
  <si>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</si>
  <si>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</si>
  <si>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</si>
  <si>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</si>
  <si>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</si>
  <si>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</si>
  <si>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</si>
  <si>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</si>
  <si>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</si>
  <si>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</si>
  <si>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</si>
  <si>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</si>
  <si>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</si>
  <si>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</si>
  <si>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</si>
  <si>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</si>
  <si>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</si>
  <si>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</si>
  <si>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</si>
  <si>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</si>
  <si>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</si>
  <si>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</si>
  <si>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</si>
  <si>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</si>
  <si>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</si>
  <si>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</si>
  <si>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</si>
  <si>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</si>
  <si>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</si>
  <si>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</si>
  <si>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</si>
  <si>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</si>
  <si>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</si>
  <si>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</si>
  <si>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</si>
  <si>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</si>
  <si>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</si>
  <si>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</si>
  <si>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</si>
  <si>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</si>
  <si>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</si>
  <si>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</si>
  <si>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</si>
  <si>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</si>
  <si>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</si>
  <si>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</si>
  <si>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</si>
  <si>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</si>
  <si>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</si>
  <si>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</si>
  <si>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</si>
  <si>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</si>
  <si>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</si>
  <si>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</si>
  <si>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</si>
  <si>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</si>
  <si>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</si>
  <si>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</si>
  <si>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</si>
  <si>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</si>
  <si>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</si>
  <si>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</si>
  <si>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</si>
  <si>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</si>
  <si>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</si>
  <si>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</si>
  <si>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</si>
  <si>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3 de 3</t>
  </si>
  <si>
    <t>Elaboración del  documento</t>
  </si>
  <si>
    <t>1.0</t>
  </si>
  <si>
    <t>VALIDACIÓN DEL DOCUMENTO</t>
  </si>
  <si>
    <t xml:space="preserve">VIDA DIGNA </t>
  </si>
  <si>
    <t>DEPORTE Y RECREACIÓN</t>
  </si>
  <si>
    <t>FORTALECIMIENTO Y MANTENIMIENTO DE LA RED DE INFRAESTRUCTURA DEPORTIVA DEL DISTRITO</t>
  </si>
  <si>
    <t>FOMENTO AL DEPORTE DE ALTO RENDIMIENTO</t>
  </si>
  <si>
    <t>FORTALECIMIENTO DEL CAPITAL HUMANO A TRAVÉS DE LAS CIENCIAS APLICADAS AL DEPORTE Y LA RECREACIÓN.</t>
  </si>
  <si>
    <t>FORTALECIMIENTO DEL DEPORTE FORMATIVO, ESTUDIANTIL Y LA EDUCACIÓN FÍSICA EXTRAESCOLAR</t>
  </si>
  <si>
    <t>FORTALECIMIENTO DEL DEPORTE SOCIAL COMUNITARIO,  AVANZAR EN NUESTRO TERRITORIO</t>
  </si>
  <si>
    <t>PROMOCIÓN DE HÁBITOS Y ESTILOS DE VIDA SALUDABLE, RECREACIÓN, ACTIVIDAD FÍSICA Y EL APROVECHAMIENTO DEL TIEMPO LIBRE EN EL DISTRITO DE CARTAGENA</t>
  </si>
  <si>
    <t>CARTAGENA CIUDAD DESTINO DE TURISMO DEPORTIVO</t>
  </si>
  <si>
    <t>DESARROLLO HUMANO Y BIENESTAR SOCIAL DE LAS COMUNIDADES NEGRAS, AFROCOLOMBIANAS, RAIZALES Y PALENQUERAS</t>
  </si>
  <si>
    <t xml:space="preserve">3. SALUD Y BIENESTAR </t>
  </si>
  <si>
    <t>Construir doce (12) nuevos escenarios deportivos</t>
  </si>
  <si>
    <t>Construir un (1) Complejo Deportivo Nuevo Chambacú</t>
  </si>
  <si>
    <t>Reconstruir dieciséis (16) escenarios deportivos</t>
  </si>
  <si>
    <t>Mantener, adecuar y/o mejorar trescientos  (300) escenarios deportivos</t>
  </si>
  <si>
    <t>Entregar mil ciento treinta y dos (1.132) incentivos y/o apoyos para deportistas convencionales y paralímpicos</t>
  </si>
  <si>
    <t>Otorgar trescientos veinte (320) incentivos y/o apoyos para ligas, clubes, federaciones y otras organizaciones deportivas</t>
  </si>
  <si>
    <t>Vincular a veintiún mil quinientas (21.500) personas en procesos de apropiación social del conocimiento del sector deportivo</t>
  </si>
  <si>
    <t>Publicar doce (12) documentos de investigación en memoria histórica del deporte cartagenero y bolivarense</t>
  </si>
  <si>
    <t>Vincular a veintiséis mil ochocientos (26.800) niños, niñas, adolescentes y jóvenes en la escuela de iniciación y formación deportiva</t>
  </si>
  <si>
    <t>Mantener cincuenta y cinco (55) y crear seis (6) núcleos de la escuela iniciativa y formación deportiva</t>
  </si>
  <si>
    <t>Crear cuatro (4) núcleos de educación física extraescolar </t>
  </si>
  <si>
    <t>Vincular a veintiocho mil (28.000) participantes en los eventos y/o torneos de las instituciones educativas y las universidades</t>
  </si>
  <si>
    <t>Vincular a doscientas (200) Instituciones Educativas en los Juegos Intercolegiados</t>
  </si>
  <si>
    <t>Vincular a sesenta y un mil (61.000) personas en los eventos y/o torneos del deporte social comunitario</t>
  </si>
  <si>
    <t>Vincular a ciento ochenta mil (180.000) participantes en las estrategias y/o actividades de recreación comunitaria</t>
  </si>
  <si>
    <t>Vincular a ciento veinte mil (120.000) participantes a las estrategias de actividad física</t>
  </si>
  <si>
    <t>Impulsar doscientos (200) eventos deportivos de carácter regional, nacional e internacional</t>
  </si>
  <si>
    <t>Vincular a sesenta mil (60.000) personas a los eventos deportivos de carácter regional, nacional e internacional</t>
  </si>
  <si>
    <t>Impulsar noventa y seis (96) eventos recreativos de carácter regional, nacional e internacional</t>
  </si>
  <si>
    <t>Vincular a sesenta y cinco mil (65.000) personas a los eventos recreativos de carácter regional, nacional e internacional</t>
  </si>
  <si>
    <t>Desarrollar cuatro (4) torneos intercomunitarios de juegos tradicionales, concertado con los Consejos Comunitarios (bate de tapita, bola de trapo, trompo, dominó, entre otros)</t>
  </si>
  <si>
    <t>Desarrollar cuatro (4) torneos de competencias del mar concertado con los Consejos Comunitarios (canotaje, competencia de atarrayas, pesca, tejidos, entre otros)</t>
  </si>
  <si>
    <t>Desarrollar cuatro (4) torneos de juegos ancestrales y convencionales indígenas en los seis Cabildos Indígenas asentados en el Distrito</t>
  </si>
  <si>
    <t>ATENCIÓN INTEGRAL PARA LAS COMUNIDADES INDÍGENAS</t>
  </si>
  <si>
    <t>N.D.</t>
  </si>
  <si>
    <t xml:space="preserve">Número </t>
  </si>
  <si>
    <t>Torneos Intercomunitarios de Juegos Tradicionales desarrollados</t>
  </si>
  <si>
    <t xml:space="preserve">Torneos Competencias del Mar desarrollados con los Consejos Comunitarios </t>
  </si>
  <si>
    <t xml:space="preserve">Torneos de Juegos ancentrales y convencionales indígenas realizados en los seis cabildos indígenas asentados en el Distrito desarrollados  </t>
  </si>
  <si>
    <t>Número de escenarios deportivos nuevos construidos</t>
  </si>
  <si>
    <t>Complejo Deportivo Nuevo Chambacú construido</t>
  </si>
  <si>
    <t>Número de escenarios deportivos reconstruidos</t>
  </si>
  <si>
    <t>Número de escenarios deportivos mantenidos, adecuados, y/o mejorados en el distrito de Cartagena de Indias</t>
  </si>
  <si>
    <t>Número de incentivos y/o apoyos otorgados a deportistas de alto rendimiento, convencionales y paralímpicos</t>
  </si>
  <si>
    <t>Número de incentivos y/o apoyos otorgados a ligas, clubes, federaciones y otras organizaciones deportivas</t>
  </si>
  <si>
    <t>Número de personas participantes de procesos de apropiación social del conocimiento del sector deportivo</t>
  </si>
  <si>
    <t>Número de documentos de investigación en memoria histórica del deporte cartagenero y bolivarense publicados</t>
  </si>
  <si>
    <t>Número de niños, niñas, adolescentes y jóvenes inscritos en la escuela de iniciación y formación deportiva</t>
  </si>
  <si>
    <t>Número de núcleos de la escuela iniciativa y formación deportiva mantenidas y creados</t>
  </si>
  <si>
    <t>Número de núcleos de educación física extraescolar creados</t>
  </si>
  <si>
    <t xml:space="preserve">Número de participantes en los diferentes eventos y/o torneos de las instituciones educativas y las universidades
</t>
  </si>
  <si>
    <t xml:space="preserve">Número de instituciones
educativas participantes en
los Juegos Intercolegiado
</t>
  </si>
  <si>
    <t>Número de personas participantes vinculadas en los eventos y/o torneos del deporte social comunitario</t>
  </si>
  <si>
    <t>Número de participantes vinculados en las estrategias y/o actividades de recreación comunitaria.</t>
  </si>
  <si>
    <t>Número de participantes vinculados a las estrategias de actividad física</t>
  </si>
  <si>
    <t>Número de eventos deportivos de carácter regional, nacional e internacional impulsados</t>
  </si>
  <si>
    <t>Número de personas vinculadas a los eventos deportivos de carácter regional, nacional e internacional</t>
  </si>
  <si>
    <t>Número de eventos recreativos de carácter regional, nacional e internacional impulsados</t>
  </si>
  <si>
    <t>Número de personas vinculadas a los eventos recreativos de carácter regional, nacional e internacional</t>
  </si>
  <si>
    <t xml:space="preserve">BIEN </t>
  </si>
  <si>
    <t>SERVICIO</t>
  </si>
  <si>
    <t>X</t>
  </si>
  <si>
    <t xml:space="preserve">Incrementar a 37,8% el porcentaje de la población del Distrito de Indias que hace uso y disfrute de los escenarios deportivos y recreativos </t>
  </si>
  <si>
    <t>Incrementar a 73% el porcentaje de los escenarios deportivos mantenidos, adecuados y/o mejorados</t>
  </si>
  <si>
    <t>Incrementar a 19,2% el porcentaje de la población cartagenera vinculada a las actividades y eventos deportivos, predeportivos y paralímpicos</t>
  </si>
  <si>
    <t>Incrementar a 2% el porcentaje de la población del Distrito vinculada en procesos de apropiación social del conocimiento del sector deportivo</t>
  </si>
  <si>
    <t>Incrementar a 34,5% el porcentaje de la población del Distrito vinculada a la actividad física y eventos recreativos</t>
  </si>
  <si>
    <t>Fortalecimiento de la red de Infraestructura Deportiva del Distrito de  Cartagena de Indias</t>
  </si>
  <si>
    <t>Fortalecimiento del Sistema Deportivo Distrital mediante apoyos y/o estímulos a Deportistas y Organismos Deportivos para el fomento al Deporte de Alto Rendimiento en   Cartagena de Indias</t>
  </si>
  <si>
    <t>Fortalecimiento del conocimiento y ciencias aplicadas al sector Deporte y Recreación en Bolívar y  Cartagena de Indias</t>
  </si>
  <si>
    <t>Implementación de la Escuela de Iniciación y Formación Deportiva - EIFD en  Cartagena de Indias</t>
  </si>
  <si>
    <t>Desarrollo de una estrategia para el fortalecimiento del deporte estudiantil, universitario y la educación física extraescolar en  Cartagena de Indias</t>
  </si>
  <si>
    <t>Fortalecimiento del Deporte Social Comunitario con enfoque diferencial en el Distrito de   Cartagena de Indias</t>
  </si>
  <si>
    <t>Aprovechamiento del tiempo libre y Recreación Comunitaria para la inclusión social en  Cartagena de Indias</t>
  </si>
  <si>
    <t>Transformación de hábitos a través del fomento de la actividad física y estilos de vida saludable en  Cartagena de Indias</t>
  </si>
  <si>
    <t>Consolidación del Deporte y la Recreación como impulsores de turismo en el Distrito de  Cartagena de Indias</t>
  </si>
  <si>
    <t>Desarrollo de prácticas deportivas y recreativas dirigidas a las comunidades negras, afrocolombiana, raizales y palenquera en  Cartagena de Indias</t>
  </si>
  <si>
    <t>Integración de los cabildos indígenas a través de prácticas deportivas y recreativas en  Cartagena de Indias</t>
  </si>
  <si>
    <t>Fortalecer la red de Infraestructura Deportiva del Distrito de Cartagena de Indias</t>
  </si>
  <si>
    <t>Fortalecer el Sistema Deportivo Distrital orientado al fomento del Alto Rendimiento</t>
  </si>
  <si>
    <t>Incrementar la oferta de actividades deportivas comunitarias con enfoque diferencial en Cartagena de Indias</t>
  </si>
  <si>
    <t>Incrementar los niveles de acceso a actividades recreativas y de aprovechamiento del tiempo libre con enfoque diferencial y comunitario en Cartagena de Indias.</t>
  </si>
  <si>
    <t>Disminuir el riesgo de enfermedades no transmisibles en la población de Cartagena de Indias</t>
  </si>
  <si>
    <t>Incrementar la valoración de Cartagena como destino de turismo deportivo y recreativo</t>
  </si>
  <si>
    <t>Fortalecer el desarrollo del deportivo formativo en los niños, niñas y adolescentes en el Distrito de Cartagena de Indias</t>
  </si>
  <si>
    <t>Entregar estímulos a deportistas convencionales y no convencionales</t>
  </si>
  <si>
    <t>Entregar estímulos a organismos deportivos</t>
  </si>
  <si>
    <t>Acompañar y asesorar a los organismos deportivos en el proceso de reconocimiento y estructuración</t>
  </si>
  <si>
    <t xml:space="preserve">Aumentar las acciones de conservación y renovación de los escenarios deportivos en el distrito. </t>
  </si>
  <si>
    <t xml:space="preserve">	Implementar acciones para el desarrollo de talentos deportivos locales 
</t>
  </si>
  <si>
    <t>Potenciar las capacidades de los organismos deportivos locales</t>
  </si>
  <si>
    <t xml:space="preserve">Fomentar el uso adecuado de los escenarios deportivos. 
</t>
  </si>
  <si>
    <t>Generar espacios de intercambio e integración alrededor del deporte formativo.</t>
  </si>
  <si>
    <t>Incentivar la práctica del deporte social comunitario</t>
  </si>
  <si>
    <t>Aumentar la oferta de actividades de recreación y aprovechamiento del tiempo libre con enfoque diferencial</t>
  </si>
  <si>
    <t>Incrementar la práctica de la actividad física</t>
  </si>
  <si>
    <t xml:space="preserve">Aumentar la oferta de eventos deportivos y recreativos de carácter regional, nacional e internacional con sede en la ciudad
	</t>
  </si>
  <si>
    <t>Diseñar e implementar una estrategia para la articulación entre las distintas etapas del desarrollo deportivo con miras al alto rendimiento.</t>
  </si>
  <si>
    <t>Implementar los niveles 1 y 2 de la Escuela: Iniciación y Formación Deportiva</t>
  </si>
  <si>
    <t>Divulgar las actividades y eventos desarrollados en el proyecto</t>
  </si>
  <si>
    <t>Adquirir los implementos e insumos requeridos para el desarrollo de la Escuela de Iniciación y Formación Deportiva</t>
  </si>
  <si>
    <t>Incrementar la oferta institucional de programas relacionados con el deporte estudiantil y universitario</t>
  </si>
  <si>
    <t>Realizar inscripción de las Instituciones Educativas en los Juegos Intercolegiados - Fase Distrital</t>
  </si>
  <si>
    <t>Divulgar las acciones y actividades desarrolladas en el proyecto</t>
  </si>
  <si>
    <t>Acompañar el desarrollo de las competencias de los juegos interuniversitarios</t>
  </si>
  <si>
    <t>Realizar las competencias deportivas de los Juegos Intercolegiados - Fase Distrital</t>
  </si>
  <si>
    <t>Acompañar la participación de equipos campeones en fases departamentales, regionales y/o nacionales</t>
  </si>
  <si>
    <t>Aumentar la oferta institucional en las etapas de formación deportiva</t>
  </si>
  <si>
    <t>Ampliar el conocimiento de los beneficios de la recreación con enfoque diferencial y comunitario</t>
  </si>
  <si>
    <t>Divulgar las acciones desarrolladas desde el proyecto</t>
  </si>
  <si>
    <t>Realizar actividades de recreación para el aprovechamiento del espacio público</t>
  </si>
  <si>
    <t>Incentivar la participación, asistencia y/o disfrute de las personas en los eventos deportivos</t>
  </si>
  <si>
    <t>Fortalecer las actividades asociadas al deporte estudiantil, universitario y la educación física extraescolar en Cartagena de Indias</t>
  </si>
  <si>
    <t>Generar espacios para la práctica de la educación física extraescolar</t>
  </si>
  <si>
    <t>Crear y poner en funcionamiento los núcleos de educación física extraescolar</t>
  </si>
  <si>
    <t>Adquirir insumos e implementación para el funcionamiento de los núcleos de educación física extraescolar</t>
  </si>
  <si>
    <t>Reducir las barreras para la participación en actividades deportivas con enfoque diferencial</t>
  </si>
  <si>
    <t>Realizar torneos de integración con enfoque barrial y comunitario</t>
  </si>
  <si>
    <t xml:space="preserve">	Promocionar a nivel nacional e internacional las capacidades deportivas de Cartagena</t>
  </si>
  <si>
    <t>Incentivar la participación, asistencia y/o disfrute de las personas en los eventos recreativos</t>
  </si>
  <si>
    <t xml:space="preserve">Entregar mil ciento treinta y dos (1.132) incentivos y/o apoyos para deportistas convencionales y paralímpicos
</t>
  </si>
  <si>
    <t xml:space="preserve">Vincular a veintiocho mil (28.000) participantes en los eventos y/o torneos de las instituciones educativas y las universidades
</t>
  </si>
  <si>
    <t xml:space="preserve">Gestión de Valores para Resultados </t>
  </si>
  <si>
    <t>Gestión de Valores para Resultados</t>
  </si>
  <si>
    <t xml:space="preserve">Política de Servicio al Ciudadano </t>
  </si>
  <si>
    <t xml:space="preserve">Población del Distrito de Cartagena de Indias </t>
  </si>
  <si>
    <t xml:space="preserve">Atletas Convencionales y Paralimpicos, Organismos Deportivos </t>
  </si>
  <si>
    <t xml:space="preserve">Universidades, deportistas, entrenadores y otros miembros del sector deportivo y recreativo </t>
  </si>
  <si>
    <t xml:space="preserve">Población de 6 a 17 años </t>
  </si>
  <si>
    <t>Infancia , adolescencia y jóvenes</t>
  </si>
  <si>
    <t xml:space="preserve">Adolescentes, jóvenes y adultos </t>
  </si>
  <si>
    <t xml:space="preserve">Todos los ciclos vitales </t>
  </si>
  <si>
    <t>Desde los adolescentes hasta adulto mayor.</t>
  </si>
  <si>
    <t xml:space="preserve">Población del Distrito de Cartagena de Indias y turistas </t>
  </si>
  <si>
    <t xml:space="preserve">Población Afro </t>
  </si>
  <si>
    <t xml:space="preserve">Indígenas </t>
  </si>
  <si>
    <t xml:space="preserve"> NA</t>
  </si>
  <si>
    <t>NA</t>
  </si>
  <si>
    <t xml:space="preserve">SI </t>
  </si>
  <si>
    <t>Localidad Histórica y del Caribe Norte, Localidad de la Virgen y Turismo, Localidad Industrial de la Bahía.</t>
  </si>
  <si>
    <t>Localidad Industrial de la Bahía.</t>
  </si>
  <si>
    <t xml:space="preserve"> Mejorar la calidad de vida y la garantía de los derechos
fundamentales para toda la ciudadanía mediante la reducción de la pobreza multidimensional.
Esto implica el fomento de una educación de calidad, el acceso a vivienda digna y a servicios
básicos y al fortalecimiento de la actividad cultural y deportiva. Asimismo, busca poner
especial énfasis en la garantía de una ciudad digna y de derechos para los niños, niñas y
adolescentes. </t>
  </si>
  <si>
    <t>02-06-01</t>
  </si>
  <si>
    <t xml:space="preserve">KAREN VELASQUEZ ROJANO </t>
  </si>
  <si>
    <t>02-06-02</t>
  </si>
  <si>
    <t>02-06-03</t>
  </si>
  <si>
    <t xml:space="preserve">GUSTAVO  GONZALEZ TARRA </t>
  </si>
  <si>
    <t xml:space="preserve">GUSTAVO GONZALEZ TARRA </t>
  </si>
  <si>
    <t>02-06-04</t>
  </si>
  <si>
    <t>02-06-05</t>
  </si>
  <si>
    <t>02-06-06</t>
  </si>
  <si>
    <t>02-06-07</t>
  </si>
  <si>
    <t>06-01-02</t>
  </si>
  <si>
    <t>06-02-01</t>
  </si>
  <si>
    <t>GIOVANNI CARRASQUILLA GUARDO</t>
  </si>
  <si>
    <t xml:space="preserve">ALBERTO OSORIO LEAL </t>
  </si>
  <si>
    <t xml:space="preserve"> GIOVANNI CARASQUILLA GUARDO</t>
  </si>
  <si>
    <t xml:space="preserve">No tener los recursos monetarios en el tiempo de la programación </t>
  </si>
  <si>
    <t>Cambio de rol en la administración de los escenarios</t>
  </si>
  <si>
    <t>Revisión y monitoreo de la normatividad asociada al rol de administración de escenarios.</t>
  </si>
  <si>
    <t xml:space="preserve">Plan financiero realizado y controlado </t>
  </si>
  <si>
    <t xml:space="preserve">No cumplir con plazos en procesos de contratación </t>
  </si>
  <si>
    <t>Incumplimiento de las actividades de seguimiento y verificación en los escenarios</t>
  </si>
  <si>
    <t xml:space="preserve">Contar con el personal idóneo para el seguimiento y verificación del estado de los escenarios. </t>
  </si>
  <si>
    <t>Poca participación de los beneficiados</t>
  </si>
  <si>
    <t>Realizar sesiones informativas sobre la actividad y mostrar beneficios de la misma; Incluir a otros participantes.</t>
  </si>
  <si>
    <t>Verificación de nuevas formas de incentivar al sistema de deporte asociado y competitivo</t>
  </si>
  <si>
    <t>Cambio de normatividad</t>
  </si>
  <si>
    <t xml:space="preserve">No verificación de las actividades de los organismos deportivos </t>
  </si>
  <si>
    <t>Bajo fortalecimiento del sistema de deporte asociado</t>
  </si>
  <si>
    <t>Poco compromiso de los padres en llevar a los niños, niñas y adolescentes a las actividades programadas del proyecto	Improbable</t>
  </si>
  <si>
    <t>Realizar campañas de socialización del proyecto y jornadas de inscripción en los barrios focalizados</t>
  </si>
  <si>
    <t>Vulneración de la integridad física de los participantes y del profesor de escuela deportiva por parte de grupos de actividades violentas	Moderado</t>
  </si>
  <si>
    <t>Realizar campañas de sensibilización en la comunidad y solicitud de acompañamiento a la policía en casos extremos.</t>
  </si>
  <si>
    <t>Afectación de los espacios para el desarrollo de las actividades del proyecto dadas las lluvias o altas temperaturas</t>
  </si>
  <si>
    <t>Reprogramación de la actividad, siguiendo con el currículo de la escuela.</t>
  </si>
  <si>
    <t>Dificultad para trasladar los elementos deportivos requeridos (balones, conos, etc.) para el desarrollo de las actividades</t>
  </si>
  <si>
    <t>Realizar alianzas con la comunidad para el almacenamiento y cuidado de los elementos deportivos.</t>
  </si>
  <si>
    <t>No contar con el personal idóneo para el desarrollo de las actividades	Improbable</t>
  </si>
  <si>
    <t>Realización de entrevistas y pruebas técnicas. Verificación de requisitos por cada perfil.</t>
  </si>
  <si>
    <t>Tráfico de influencias para la inscripción de niños sin  tener en cuenta los niveles de formación</t>
  </si>
  <si>
    <t>1.Evaluaciones periódicas a los profesores. 2.Capacitación en el proceso a los padres.
3.Seguimiento a los proceso"</t>
  </si>
  <si>
    <t>Los beneficiarios no quieran participar de las actividades del proyecto</t>
  </si>
  <si>
    <t xml:space="preserve">Realizar socialización y campañas de inscripción. </t>
  </si>
  <si>
    <t>Cambio en la directriz nacional para el desarrollo de las competencias estudiantiles</t>
  </si>
  <si>
    <t xml:space="preserve">Ajuste de la metodología del desarrollo y actualización del proyecto. </t>
  </si>
  <si>
    <t>Baja inscripción de en los núcleos de educación física extraescolar.</t>
  </si>
  <si>
    <t xml:space="preserve">Realizar socialización para motivar la participación. </t>
  </si>
  <si>
    <t>No contar con la autorización y contraseña del sistema de inscripción nacional en el tiempo requerido</t>
  </si>
  <si>
    <t xml:space="preserve">Coordinar con tiempo de antelación con el ministerio nacional. Realizar preinscripciones con las instituciones educativas </t>
  </si>
  <si>
    <t>No Promover ni fomentar la práctica del deporte a través de las instituciones educativas</t>
  </si>
  <si>
    <t>1. El coordinador implementa acciones y estrategias de divulgación a través de diferentes medios de comunicación y por medio de visitas a las instituciones educativas para fomentar la participación de los estudiantes. 
2. El coordinador elabora informes de las justa, competencias y torneos que se realizan por cada disciplina deportiva y categoría, llevando un control y reporte de quienes pasan a la fase siguiente y los ganadores de los torneos.</t>
  </si>
  <si>
    <t>REPORTE (ENLACE DE SECOP)</t>
  </si>
  <si>
    <t>EJECUCIÓN PRESUPUESTAL SEGÚN REGISTROS PRESUPUESTALES DE JUNIO A AGOSTO 31 DE 2024</t>
  </si>
  <si>
    <t>EJECUCIÓN PRESUPUESTAL SEGÚN REGISTROS PRESUPUESTALES DE SEPTIEMBRE A DICIEMBRE 31 DE 2024</t>
  </si>
  <si>
    <t>EJECUCIÓN PRESUPUESTAL SEGÚN GIROS DE JUNIO A AGOSTO 31 DE 2024</t>
  </si>
  <si>
    <t xml:space="preserve"> META PRODUCTO PDD 2024-2027</t>
  </si>
  <si>
    <t>Número de escenarios deportivos mantenidos, adecuados, y/o mejorados en el Distrito</t>
  </si>
  <si>
    <t>Número de participantes vinculados en los eventos y/o torneos de las instituciones educativas y las universidades</t>
  </si>
  <si>
    <t>Número de Instituciones Educativas vinculadas en los Juegos Intercolegiados</t>
  </si>
  <si>
    <t>Número de núcleos de la escuela iniciativa y formación deportiva mantenidos y creados</t>
  </si>
  <si>
    <t>No promover ni fomentar la practica del deporte</t>
  </si>
  <si>
    <t>1. El coordinador cada 6 meses recopila la información de inscripción de la escuela EIDFD dejando un Informe detallado del proceso de inscripción para la tomar decisiones en cuanto al cumplimento de la meta en caso de incumplimiento se realiza una acción de mejora
2. El coordinador Monitorea a través los registros de asistencias con el fin de medir frecuencia de asistencia y evaluar los indicadores de  deserción del EIDFD, en  caso de desviación  se realiza una acción de mejora "</t>
  </si>
  <si>
    <t>Número de personas participantes vinculadas en los eventos y/o torneos de deporte social comunitario</t>
  </si>
  <si>
    <t>Número de participantes vinculados en las estrategias y/o actividades de recreación comunitaria</t>
  </si>
  <si>
    <t>Generar espacios de socialización sobre temas relacionados con enfermedades no transmisibles y sus factores de riesgo</t>
  </si>
  <si>
    <t>Negativa de las federaciones o ligas en realizar actividades en Cartagena</t>
  </si>
  <si>
    <t xml:space="preserve">Realizar socializaciones, visitas, reuniones y espacios de divulgación del proyecto y su impacto. </t>
  </si>
  <si>
    <t>Poco interés y no aceptación de patrocinar las actividades por parte de la empresa privada, gremios o entes relacionados con el turismo</t>
  </si>
  <si>
    <t xml:space="preserve">Realizar socializaciones, visitas, reuniones y espacios de divulgación del proyecto y su impacto </t>
  </si>
  <si>
    <t>Atraso en la contratación de bienes y servicios</t>
  </si>
  <si>
    <t>Realizar seguimiento y control al cronograma. Preparación y planeación de la disponibilidad de recursos para realizar la
contratación.</t>
  </si>
  <si>
    <t>No Promover ni fomentar la práctica del deporte como mecanismo de integración y participación comunitaria y social con inclusión</t>
  </si>
  <si>
    <t xml:space="preserve">1. El coordinador planifica, estructura, define y ejecuta los cronogramas de actividades de los juegos del programa para la participación de la comunidad 
2. El coordinador elabora informes de las actividades relacionadas a  las justa, competencias y torneos de los juegos del programa, a su vez por cada disciplina deportiva y categoría, llevando un control y reporte de quienes pasan a la fase siguiente y los ganadores de los torneos. </t>
  </si>
  <si>
    <t xml:space="preserve">Baja motivación de los beneficiarios en participar de las actividades, estrategias y programas ofertados </t>
  </si>
  <si>
    <t xml:space="preserve">Realización de actividades de promoción y divulgación de actividades </t>
  </si>
  <si>
    <t>La asignación presupuestada no esté disponible en su totalidad</t>
  </si>
  <si>
    <t xml:space="preserve">Realizar planeación. Verificación de metas. Seguimiento y control del cronograma y de los recursos. </t>
  </si>
  <si>
    <t>Presencia de grupos ilegales que defienden fronteras invisibles. Poco acompañamiento policial</t>
  </si>
  <si>
    <t xml:space="preserve">Desplazamiento de toda la comunidad. Acompañamiento permanente de la policía/autoridad civil. </t>
  </si>
  <si>
    <t>Difícil acceso a las zonas rurales por falta de vías	probable</t>
  </si>
  <si>
    <t>Programación y solicitud de mayor recurso para el desarrollo de actividades en las zonas rurales</t>
  </si>
  <si>
    <t>Uso ilegitimo de la información en los procesos de inscripción.</t>
  </si>
  <si>
    <t>Definir criterios y procedimientos  de inscripción y selección de participantes.</t>
  </si>
  <si>
    <t>Soborno y tráfico de influencias.</t>
  </si>
  <si>
    <t>Definir criterios y procedimientos  de inscripción y selección de participantes</t>
  </si>
  <si>
    <t>Privilegiar el tráfico de influencias para la selección de sede para eventos</t>
  </si>
  <si>
    <t>Poca asistencia y participación de la comunidad en las actividades programadas del proyecto</t>
  </si>
  <si>
    <t xml:space="preserve">Realizar campañas de socialización y sensibilización de los beneficios y bondades del proyecto. Verificar metodología de llegada a los beneficiarios. </t>
  </si>
  <si>
    <t>Vulneración de la integridad física de los participantes y de profesor de actividad física por parte de grupos de actividades violentas</t>
  </si>
  <si>
    <t xml:space="preserve">Realizar campañas de sensibilización con los grupos de actividades violentas. Solicitud de acompañamiento a la policía en casos extremos. </t>
  </si>
  <si>
    <t xml:space="preserve">Realizar seguimiento y control al cronograma. Preparación y planeación de la disponibilidad de recursos para realizar la contratación. </t>
  </si>
  <si>
    <t>No contar con el personal idóneo para el desarrollo de las actividades</t>
  </si>
  <si>
    <t xml:space="preserve">Realización de audiciones, entrevistas y pruebas técnicas. Verificación de requisitos por cada perfil. </t>
  </si>
  <si>
    <t>Uso ilegitimo de la información en los procesos de seguimiento y evaluación</t>
  </si>
  <si>
    <t xml:space="preserve">Poca participación de la comunidad en las actividades deportivas </t>
  </si>
  <si>
    <t xml:space="preserve">Socialización del proyecto ante la comunidad. Convocatorias y campañas informativas. </t>
  </si>
  <si>
    <t>Incremento de las riñas por los resultados en las competencias</t>
  </si>
  <si>
    <t xml:space="preserve">Charlas y talleres motivacionales. Acompañamiento de la policía nacional en caso de requerirse. </t>
  </si>
  <si>
    <t>Que la implementación no sea de la calidad requerida para el correcto desarrollo de las competencias</t>
  </si>
  <si>
    <t xml:space="preserve">Verificación de los requerimientos al momento de la contratación para la adquisición de la dotación e implementación. </t>
  </si>
  <si>
    <t>No disposición a trabajar en equipo por parte de las entidades de enlace</t>
  </si>
  <si>
    <t xml:space="preserve">Socializar el proyecto con las entidades y la comunidad. </t>
  </si>
  <si>
    <t>No contar con los recursos económicos a tiempos para la adquisición de los bienes y servicios requeridos</t>
  </si>
  <si>
    <t>Buena programación. Seguimiento y verificación del cronograma. Realizar las contrataciones en el tiempo Requerido</t>
  </si>
  <si>
    <t>“Fortalecer los procesos de apropiación social del
conocimiento y ciencias aplicadas al sector Deporte y Recreación en Bolívar y Cartagena
de Indias.”</t>
  </si>
  <si>
    <t>Incrementar la producción de conocimiento desde las ciencias aplicadas al sector deporte y recreación</t>
  </si>
  <si>
    <t>Aumentar la apropiación social de conocimiento sobre el sector deporte</t>
  </si>
  <si>
    <t>Gestionar articulaciones y/o alianzas orientadas a la producción de conocimiento científico y fortalecimiento de la formación técnica, tecnóloga y profesional sobre deporte y recreación</t>
  </si>
  <si>
    <t>Producir y publicar documentos de investigación en memoria histórica asociados al sector deporte y recreación</t>
  </si>
  <si>
    <t>Implementar el semillero de investigación sobre el sector deporte</t>
  </si>
  <si>
    <t xml:space="preserve">Implementar el sistema de información distrital del sector deporte. </t>
  </si>
  <si>
    <t>Desarrollar espacios de intercambio de conocimiento sobre deporte, recreación, actividad física y aprovechamiento del
tiempo libre.</t>
  </si>
  <si>
    <t>Poca participación de los actores del sector deporte en la investigación</t>
  </si>
  <si>
    <t>Realizar campañas de socialización y concientización de la importancia del conocimiento científico - técnico en el sector deporte</t>
  </si>
  <si>
    <t xml:space="preserve">Verificación de las diferentes formas de contratación y plan completo de
trabajo </t>
  </si>
  <si>
    <t>Dificultad para la recolección de la información requerida para la investigación</t>
  </si>
  <si>
    <t>Establecer alternativas de recolección de información acorde con los temas de investigación. Incluir el acceso a bases de datos de información sobre el sector deporte.</t>
  </si>
  <si>
    <t>Reportar datos erróneos a
entidades asociado a
resultados</t>
  </si>
  <si>
    <t>El coordinador del observatorio verifica los datos con soportes documentales asociado a las muestras recogidas y mantiene bajo su custodia, cada vez que se realiza los análisis de los datos antes de enviar los resultados a las partes interesadas.</t>
  </si>
  <si>
    <t>Fortalecer los procesos de apropiación social del
conocimiento y ciencias aplicadas al sector Deporte y Recreación en Bolívar y Cartagena
de Indias.</t>
  </si>
  <si>
    <t>Cancha construida y dotada</t>
  </si>
  <si>
    <t>Parque recreo-deportivo construido y dotado</t>
  </si>
  <si>
    <t>Cancha mejorada</t>
  </si>
  <si>
    <t>Cancha mantenidas</t>
  </si>
  <si>
    <t>Estímulos entregados</t>
  </si>
  <si>
    <t xml:space="preserve">Organismos deportivos asistidos </t>
  </si>
  <si>
    <t>Capacitaciones realizadas</t>
  </si>
  <si>
    <t>Documentos de investigación realizados</t>
  </si>
  <si>
    <t>Niños, niñas, adolescentes y jóvenes inscritos en Escuelas Deportivas</t>
  </si>
  <si>
    <t>Escuelas deportivas implementadas</t>
  </si>
  <si>
    <t>Instituciones educativas vinculadas al programa Supérate-Intercolegiados</t>
  </si>
  <si>
    <t>Personas que acceden a servicios deportivos, recreativos y de actividad física</t>
  </si>
  <si>
    <t>Eventos deportivos comunitarios realizados</t>
  </si>
  <si>
    <t>Personas beneficiadas</t>
  </si>
  <si>
    <t>Actualizar los manuales operativos y administrativos para el uso de los escenarios deportivos</t>
  </si>
  <si>
    <t xml:space="preserve">Realizar jornadas de sensibilización sobre el uso adecuado de los escenarios deportivos </t>
  </si>
  <si>
    <t>Administrar el uso y préstamo de escenarios deportivos a la comunidad</t>
  </si>
  <si>
    <t>Realizar mantenimiento de los escenarios deportivos existentes</t>
  </si>
  <si>
    <t>Realizar verificación del funcionamiento, servicios y estado de los escenarios deportivos</t>
  </si>
  <si>
    <t>Ejecutar obras de construcción de escenarios deportivos</t>
  </si>
  <si>
    <t>Realizar todas las gestiones y trámites requeridos para la verificación y legalización de lotes</t>
  </si>
  <si>
    <t xml:space="preserve">Reconstruir escenarios deportivos deteriorados </t>
  </si>
  <si>
    <t>Construir el complejo deportivo nuevo Chambacú</t>
  </si>
  <si>
    <t>Gestión de la Infraestructura</t>
  </si>
  <si>
    <t>N/A</t>
  </si>
  <si>
    <t xml:space="preserve">Asesorar, gestionar y fortalecer las actividades de orden técnico relacionadas con la infraestructura de escenarios deportivos y recreativos a cargo del IDER, propiciando la formulación, ejecución y evaluación de proyecto de inversión en infraestructura deportiva. </t>
  </si>
  <si>
    <t>Porcentaje de avance en la ejecución de contratos de obras de adecuación mantenimiento y mejoramiento de escenarios deportivos.</t>
  </si>
  <si>
    <t xml:space="preserve">Indicar el nivel de avance en la ejecución de contratos de obras de adecuación mantenimiento y mejoramiento de escenarios deportivos para tomar acciones en procura de garantizar un adecuado cumplimiento.  </t>
  </si>
  <si>
    <t>Trimestral</t>
  </si>
  <si>
    <t xml:space="preserve"> Eficacia</t>
  </si>
  <si>
    <t>Posible incumplimiento para realizar Asesorar, gestionar y fortalecer las actividades de orden técnico relacionadas con la infraestructura de escenarios deportivos y recreativos a cargo del IDER, propiciando la formulación, ejecución y evaluación de proyecto de inversión en infraestructura deportiva.</t>
  </si>
  <si>
    <t xml:space="preserve">Supervisor de Infraestructura cada que se presente una licitación dejara constancia en un acta el cumplimiento del ejercicio licitatorio y en caso de que se presente la desviación toma acción correctiva.  </t>
  </si>
  <si>
    <t>Potencial afectación para rendir informes a la dirección del IDER y a los entes de control que son de apoyo para la ejecución y                                                                
posible inconveniente al momento de la entrega de obras a la comunidad y los veedores</t>
  </si>
  <si>
    <t xml:space="preserve">Supervisor de Infraestructura y supervisor de obra  cada que se presente un informe y  dejara constancia en un acta el cumplimiento del ejercicio en campo (obra) y en caso de que se presente la desviación toma acción correctiva </t>
  </si>
  <si>
    <t>Porcentaje de avance en la ejecución de obras para reconstrucción de escenarios deportivos</t>
  </si>
  <si>
    <t>Indicar el progreso en la realización de obras para la reconstrucción de instalaciones deportivas, con el fin de tomar medidas que aseguren un cumplimiento adecuado en su ejecución y reconstrucción.</t>
  </si>
  <si>
    <t>Posibles inconvenientes al momento que los contratistas pasen sus cuentas o la facturación, probablemente al momento de liquidar no se tenga la información suficiente.</t>
  </si>
  <si>
    <t>Supervisor de Infraestructura y supervisor de obra  cada que se presente una factura debe presentar un informe ejecución  dejara constancia en físico y digital este procedimiento se hará cada vez que presenta factura</t>
  </si>
  <si>
    <t>Supervisor de Infraestructura y supervisor de obra  cada que se presente una factura el contratista debe presentar un informe de ejecución y  dejara constancia en físico y digital</t>
  </si>
  <si>
    <t>Porcentaje de avance en la ejecución de obras de construcción de escenarios deportivos</t>
  </si>
  <si>
    <t>Informar sobre el adelanto en la construcción de instalaciones deportivas para poder llevar a cabo las acciones necesarias que aseguren el correcto desarrollo de estas obras.</t>
  </si>
  <si>
    <t>No es realizable un proyecto de obra si no presenta estudios, es factible un colapso estructural, posiblemente riesgos en todo tipo de instalaciones sanitarias y eléctricas, visiblemente un posterior deterioro por mal uso de materiales de construcción</t>
  </si>
  <si>
    <t>Supervisor de Infraestructura y equipo de diseño y estructuración de proyectos deben dejar constancia en cada comité con acta firmada por cada uno de los participantes debe presentar un informe del avance y la fase en la que se encuentra el proyecto y  dejara constancia digital</t>
  </si>
  <si>
    <t>Priorización errónea de escenarios que no se encuentran contenidos en la ruta de trabajo.</t>
  </si>
  <si>
    <t>Creación del documento diagnóstico o ruta diagnóstica y fichas de los escenarios deportivos</t>
  </si>
  <si>
    <t>Obras no entregadas como fueron planeadas y presupuestadas.</t>
  </si>
  <si>
    <t>Controles técnicos (presupuesto, diseño, cantidades, formato de medición, formato de liberación de obra) desde la planeación hasta la ejecución del proyecto.</t>
  </si>
  <si>
    <t xml:space="preserve">Gestión Deportiva  </t>
  </si>
  <si>
    <t>Promover y fomentar las practica del deporte, a través del desarrollo  de las prácticas</t>
  </si>
  <si>
    <t>Porcentaje de estímulos y/o apoyos otorgados a ligas, clubes, federaciones y otras organizaciones deportivas.</t>
  </si>
  <si>
    <t>Informar sobre el porcentaje de ayudas y apoyos otorgados a ligas, clubes, federaciones y otras entidades deportivas para prevenir incumplimientos en la realización de actividades deportivas y adoptar las medidas necesarias.</t>
  </si>
  <si>
    <t xml:space="preserve">Semestral </t>
  </si>
  <si>
    <t xml:space="preserve">1.	Posible afectación en la misionalidad del Instituto por no Promover ni fomentar la practica del deporte a través de estímulos y apoyos a deportistas y a organismos deportivos </t>
  </si>
  <si>
    <t>1. Realización y revisión de comité directivo IDER de las resoluciones establecidas en los procesos,2. Divulgación de las convocatorias a través de mecanismos de comunicación,3. Proceso de revisión y verificación de las inscripciones de los deportistas y organismos deportivos,4. Elaboración del concepto técnico de la resolución de admisión a estímulos y apoyos a deportistas y organizaciones deportivas con el comité evaluador, 5. Revisión y verificación de las subsanaciones a estímulos y apoyos a deportistas y organizaciones deportivas con comité evaluador para aprobación, 6. Proceso de divulgación de la resolución de lista de aprobados (deportistas y organizaciones deportivas), 7. Proceso de revisión y verificación de documentos para la aprobación del desembolso a deportistas y organizaciones deportivas aprobados,8. El coordinador elaborara un informe donde sustente las acciones realizadas para los procesos y ejecución del programa con soportes y evidencias.</t>
  </si>
  <si>
    <t>Porcentaje de personas beneficiadas por los estímulos y/o apoyos otorgados a ligas, clubes, federaciones y otras organizaciones deportivas.</t>
  </si>
  <si>
    <t>Informar el porcentaje de individuos que se han beneficiado de los estímulos y apoyos brindados a ligas, clubes, federaciones y otras entidades deportivas, con el fin de implementar medidas ante posibles irregularidades.</t>
  </si>
  <si>
    <t>Porcentaje de estímulos y/o apoyos otorgados a deportistas de altos logros, futuras estrellas del Deporte convencional y paralímpico</t>
  </si>
  <si>
    <t>Reportar el porcentaje de estímulos y/o apoyos otorgados a deportistas de altos logros, futuras estrellas del Deporte convencional y paralímpico,con el fin de implementar medidas ante posibles irregularidades.</t>
  </si>
  <si>
    <t>Gestión del Conocimiento y la Innovación</t>
  </si>
  <si>
    <t>Administrar el conocimiento tácito (intangible) y explícito (tangible) de la entidad para mejorar la oferta institucional, los resultados de gestión y el fortalecimiento de la capacidad y el desempeño institucional.</t>
  </si>
  <si>
    <t>Porcentaje de personas con apropiación social de conocimiento</t>
  </si>
  <si>
    <t>Especificar el porcentaje de personas que tienen apropiación social del conocimiento, con el objetivo de poner en marcha acciones de mejora y prevenir el incumplimiento de las metas fijadas.</t>
  </si>
  <si>
    <t xml:space="preserve">Anual </t>
  </si>
  <si>
    <t>Eficacia</t>
  </si>
  <si>
    <t xml:space="preserve">2.	No Promover ni fomentar la práctica del deporte </t>
  </si>
  <si>
    <t>1. El coordinador cada 6 mese recopila la información de inscripción de la escuela EIDFD dejando un Informe detallado del proceso de inscripción para la tomar decisiones en cuanto al cumplimento de la meta en caso de incumplimiento se realiza una acción de mejora 2. El coordinador Monitorea a través los registros de asistencias con el fin de medir frecuencia de asistencia y evaluar los indicadores de deserción del EIDFD, en caso de desviación se realiza una acción de mejora</t>
  </si>
  <si>
    <t>Porcentaje de documentos elaborados y publicados</t>
  </si>
  <si>
    <t>Reportar el grado de cumplimiento en la elaboración y publicación de documentos para así poder implementar acciones de mejora y asegurar el cumplimiento de las metas y la entrega de los productos.</t>
  </si>
  <si>
    <t>Porcentaje de Niños, niñas y adolescentes inscritos en la Escuela de Iniciación y Formación Deportiva</t>
  </si>
  <si>
    <t xml:space="preserve">Dar a conocer el porcentaje de niños, niñas y adolescentes que están inscritos en la Escuela de Iniciación y Formación Deportiva para poder tomar acciones de mejora que faciliten el cumplimiento de las metas </t>
  </si>
  <si>
    <t xml:space="preserve">3.	No Promover ni fomentar la práctica del deporte a través de las instituciones educativas </t>
  </si>
  <si>
    <t>1. El coordinador implementa acciones y estrategias de divulgación a través de diferentes medios de comunicación y por medio de visitas a las instituciones educativas para fomentar la participación de los estudiantes. 2. El coordinador elabora informes de las justa, competencias y torneos que se realizan por cada disciplina deportiva y categoría, llevando un control y reporte de quienes pasan a la fase siguiente y los ganadores de los torneos</t>
  </si>
  <si>
    <t>Porcentaje de núcleos de Escuela de Iniciación y Formación Deportiva creados.</t>
  </si>
  <si>
    <t xml:space="preserve">Indicar el Porcentaje de núcleos de Escuela de Iniciación y Formación Deportiva creados para poder tomar acciones de mejora  y cumplir las metas. </t>
  </si>
  <si>
    <t>Gestión de Educación Física (Extra escolar)</t>
  </si>
  <si>
    <t>Porcentaje de participantes que recibieron formación en educación física extraescolar .</t>
  </si>
  <si>
    <t>Informar sobre el porcentaje de participantes que recibieron capacitación en educación física extraescolar para implementar acciones de mejora.</t>
  </si>
  <si>
    <t xml:space="preserve">4.	No Promover ni fomentar la práctica del deporte como mecanismo de integración y participación comunitaria y social con inclusión </t>
  </si>
  <si>
    <t xml:space="preserve">
1. El coordinador planifica, estructura, define y ejecuta los cronogramas de actividades de los juegos del programa para la participación de la comunidad, 2. El coordinador elabora informes de las actividades relacionadas a las justa, competencias y torneos de los juegos del programa, a su vez por cada disciplina deportiva y categoría, llevando un control y reporte de quienes pasan a la fase siguiente y los ganadores de los torneos.
</t>
  </si>
  <si>
    <t>Porcentaje de participantes en los torneos del deporte estudiantil. teniéndola metas establecidas en el Plan de Acción (Juegos Intercolegiados y Universitarios).</t>
  </si>
  <si>
    <t>Especificar el porcentaje de participantes en los torneos de deporte estudiantil para así comprobar si se cumplen las metas establecidas en el Plan de Acción y poder implementar medidas de mejora.</t>
  </si>
  <si>
    <t xml:space="preserve">5.	No Promover ni fomentar la práctica del deporte a través de estímulos y apoyos a deportistas y a organismos deportivos </t>
  </si>
  <si>
    <t>1. realización y revisión de comité directivo IDER de las resoluciones establecidas en los procesos 2. divulgación de las convocatorias a través de mecanismos de comunicación,3. proceso de revisión y verificación de las inscripciones de los deportistas y organismos deportivos 4. elaboración del concepto técnico de la resolución de admisión a estímulos y apoyos a deportistas y organizaciones deportivas con el comité evaluador, 5. revisión y verificación de las subsanaciones a estímulos y apoyos a deportistas y organizaciones deportivas con comité evaluador para aprobación,6. proceso de divulgación de la resolución de lista de aprobados (deportistas y organizaciones deportivas), 7. proceso de revisión y verificación de documentos para la aprobación del desembolso a deportistas y organizaciones deportivas aprobados 8. el coordinador elaborara un informe donde sustente las acciones realizadas para  los procesos y  ejecución del programa con soportes y evidencias.</t>
  </si>
  <si>
    <t xml:space="preserve">6.	Tráfico de influencias para la inscripción de niños sin tener en cuenta los niveles de formación </t>
  </si>
  <si>
    <t>1. Evaluaciones periódicas a los profesores. Capacitación en el proceso a los padres Seguimiento a los procesos</t>
  </si>
  <si>
    <t>Porcentaje de personas vinculadas al Deporte Social y Comunitario con Inclusión teniéndola metas establecidas en el Plan de Acción.</t>
  </si>
  <si>
    <t>Indicar el porcentaje de personas involucradas en el Deporte Social y Comunitario con Inclusión. Además, verificar si se han alcanzado los objetivos fijados en el Plan de Acción para identificar áreas de mejora.</t>
  </si>
  <si>
    <t>7.	Desconocimiento de los procesos de inscripción a los juegos Intercolegiados</t>
  </si>
  <si>
    <t>1. Verificación en la página web del Ministerio del Deporte, 2. Verificación e informe de los inscritos dado por el Ministerio</t>
  </si>
  <si>
    <t>Gestión Recreativa</t>
  </si>
  <si>
    <t>Promover la práctica de actividades, recreativas en el Distrito de Cartagena como una forma y estilo de vida saludable, permitiendo el desarrollo de actividades constructivas, ofreciendo alternativas de participación comunitaria y de convivencia social que permitan mejorar la 
calidad de vida de los habitantes del Distrito</t>
  </si>
  <si>
    <t>Porcentaje de participantes en las actividades de recreación comunitaria</t>
  </si>
  <si>
    <t>Determinar el porcentaje de participantes en las actividades recreativas comunitarias y verificar si se han cumplido las metas del Plan de Acción, para así poder implementar mejoras.</t>
  </si>
  <si>
    <t>1. Posible Afectación misional por sanciones del ente regulador debido a que no se desarrollar actividades que apoyen la promoción de la actividad física, la recreación y el uso adecuado del tiempo libre en función de las necesidades de la población cartagenera y que se demuestre que contribuyan al mejoramiento de la calidad de vida, la inclusión de hábitos de estilos de vida saludables y la disminución de enfermedades crónicas no transmisibles.</t>
  </si>
  <si>
    <t>1. El jefe de área supervisa , y coordina en conjunto con los asesores, coordinadores y monitores de proceso las actividades  de promoción de la actividad física, la recreación mensual mente mediante la solicitud de informes  , estadísticas de indicadores, registros  fotográficos, registros en drive de toda la información que se genera de las intervenciones a las comunidades presentando mediante un informe mensual de plan de acción al área de planeación y dirección general con el propósito dar cumplimiento al objetivo misional y en caso de presentarse una desviación se toman accione correctivas</t>
  </si>
  <si>
    <t>Promover la práctica de actividades, recreativas en el Distrito de Cartagena como una forma y estilo de vida saludable, permitiendo el desarrollo de actividades constructivas, ofreciendo alternativas de participación comunitaria y de convivencia social que permitan mejorar la calidad de vida de los habitantes del Distrito</t>
  </si>
  <si>
    <t>Porcentaje de participantes vinculados a la actividad física</t>
  </si>
  <si>
    <t>Calcular el porcentaje de personas involucradas en la actividad física y comprobar si se han alcanzado los objetivos del Plan de Acción, para poder hacer mejoras.</t>
  </si>
  <si>
    <t>1. Uso ilegitimo de la información en los procesos de inscripción.</t>
  </si>
  <si>
    <t>1. Definir criterios y procedimientos  de inscripción y selección de participantes</t>
  </si>
  <si>
    <t>Porcentaje de eventos de carácter regional, nacional e internacional realizados y/o apoyados.</t>
  </si>
  <si>
    <t>Determinar el porcentaje de eventos regionales, nacionales e internacionales que se han llevado a cabo y/o apoyado, y verificar si se han cumplido los objetivos del Plan de Acción para realizar mejoras</t>
  </si>
  <si>
    <t>8.	Omisión para la verificación de la información que brindan los participantes</t>
  </si>
  <si>
    <t xml:space="preserve">1. Campañas de capacitación y socialización de los referentes a las convocatorias
</t>
  </si>
  <si>
    <t>9.	Incumplimiento de los reglamentos y estatutos establecidos</t>
  </si>
  <si>
    <t>1. Campañas de capacitación y socialización de los reglamento y estatutos referente a las convocatorias</t>
  </si>
  <si>
    <t>Porcentaje de eventos de recreación de carácter local, nacional e internacional realizados y/o apoyados.</t>
  </si>
  <si>
    <t xml:space="preserve">
Indicar el porcentaje de eventos recreativos a nivel local, nacional e internacional que se han realizado o han recibido apoyo. También, comprobar si se han cumplido los objetivos establecidos en el Plan de Acción para detectar áreas de mejora.</t>
  </si>
  <si>
    <t>Porcentaje de asistentes a los eventos de recreación de carácter local, nacional e internacional realizados y/o apoyados.</t>
  </si>
  <si>
    <t>Indicar el porcentaje de personas que asistieron a los eventos recreativos de carácter local, nacional e internacional que fueron organizados y/o respaldados. Asimismo, verificar si se han alcanzado los objetivos propuestos en el Plan de Acción para identificar posibles áreas de mejora.</t>
  </si>
  <si>
    <t>Uso ilegitimo de la información en los procesos de seguimiento y evaluación.</t>
  </si>
  <si>
    <t xml:space="preserve">
Indicar el porcentaje de personas involucradas en el Deporte Social y Comunitario con Inclusión. Además, verificar si se han alcanzado los objetivos fijados en el Plan de Acción para identificar áreas de mejora.</t>
  </si>
  <si>
    <t>10.	Falsedad de los documentos presentados</t>
  </si>
  <si>
    <t>1. Verificar los procesos, 2. Contar con bases de datos de las ligas</t>
  </si>
  <si>
    <t>11.	Tráfico de influencias para la decisión de apoyo de un evento en particular</t>
  </si>
  <si>
    <t>1. Definir criterios de selección, 2. Verificación con los organismos del deporte,3. Crear procedimientos para la escogencia de eventos</t>
  </si>
  <si>
    <t xml:space="preserve">Plan Anual de Adquisciones </t>
  </si>
  <si>
    <t xml:space="preserve">Probablemente se haga una contratación que no cumpla con la que se esta solicitando en el pliego.        </t>
  </si>
  <si>
    <t>Contratación de prestación de servicios profesionales y/o de apoyo a la gestión del equipo de trabajo que ejecutará las actividades del proyecto</t>
  </si>
  <si>
    <t>Adquisición de Agroquimicos</t>
  </si>
  <si>
    <t>Servicio de transporte terrestre</t>
  </si>
  <si>
    <t>Contratatación de prestación de servicios profesionales y/o de apoyo a la gestión del equipo de trabajo que ejecutará las actividades del proyecto</t>
  </si>
  <si>
    <t>Apoyo a Deportistas</t>
  </si>
  <si>
    <t>Logistica para trabajo de campo</t>
  </si>
  <si>
    <t>Prestacion de servicio de impresión y proceso editorial de cartilla</t>
  </si>
  <si>
    <t>Adquisición de equipos</t>
  </si>
  <si>
    <t>Servicio de Transporte</t>
  </si>
  <si>
    <t>Suministrar los materiales e insumos, implementación deportiva y uniforme requeridos para el desarrollo de los juegos intercolegiados</t>
  </si>
  <si>
    <t>Realizar eventos deportivos de carácter regional, nacional e internacional en la ciudad</t>
  </si>
  <si>
    <t>Adquisición de Materiales de Ferreteria</t>
  </si>
  <si>
    <t>Promover la participación y el desarrollo integral de los Pueblos Indígenas en Cartagena a través del deporte y la recreación, rescatando y preservando sus tradiciones culturales</t>
  </si>
  <si>
    <t>Sensibilizar a la comunidad sobre la importancia del deporte y la recreación en la salud y el bienestar de los Pueblos Indígenas</t>
  </si>
  <si>
    <t>Servicio de organización de eventos deportivos comunitarios</t>
  </si>
  <si>
    <t>Fomentar la participación y el desarrollo de las comunidades afrodescendientes en Cartagena a través del deporte y la recreación, promoviendo la inclusión y la identidad cultural.</t>
  </si>
  <si>
    <t>Aumentar los programas de inclusión y promoción del deporte específicamente dirigidos a la comunidad afrodescendiente</t>
  </si>
  <si>
    <t xml:space="preserve"> Servicio de organización de eventos deportivos comunitarios</t>
  </si>
  <si>
    <t>06-01-03</t>
  </si>
  <si>
    <t>5 escenarios construidos en 2023 Fuente: Instituto de Deporte y Recreación, 2023</t>
  </si>
  <si>
    <t>0
Fuente: Instituto de Deporte y Recreación, 2023</t>
  </si>
  <si>
    <t>12 escenarios
deportivos reconstruidos a corte 2023
Fuente: Instituto de Deporte y Recreación, 2023</t>
  </si>
  <si>
    <t xml:space="preserve">19.231
personas participantes de procesos de apropiación
social del conocimiento del sector deportivo en el
cuatrienio 2020-2023
Fuente: Instituto de Deporte y Recreación,
2023 </t>
  </si>
  <si>
    <t>6.613
niños, niñas, adolescentes y jóvenes  inscritos
en la escuela de iniciación y formación deportiva en 2023
Fuente: Instituto de Deporte y Recreación
, 2023</t>
  </si>
  <si>
    <t>162
instituciónes educativas participantes en los Juegos Intercolegiados en el año 2023
Fuente: Instituto de Deporte y Recreación , 2023</t>
  </si>
  <si>
    <t>60.489                                                                                                                                                                                                           participantes en eventos y torneos deportivos en promedio a corte 2023
Fuente: Instituto de Deporte y Recreación, 2023</t>
  </si>
  <si>
    <t>116                                                                                                                                                                                                                                                                       eventos deportivos carácter regional, nacional e internacional
impulsados en el cuatrienio 2020-2023
Fuente: Instituto de Deporte y Recreación, 2023</t>
  </si>
  <si>
    <t>87                                                                                                                                                                                                                                           eventos recreativos de carácter regional, nacional e internacional
impulsados en  el cuatrienio 2020-2023                                                                                                                                                                               Fuente: Instituto de Deporte y Recreación, 2023</t>
  </si>
  <si>
    <t>1                                                                                                                                                                                                                                                torneo de juegos ancestrales desarrollado en 2023
Fuente:Instituto de Deporte y Recreación, 2023</t>
  </si>
  <si>
    <t>268                                                   escenarios deportivos mantenidos,
adecuados y/o mejorados a corte 2023
Fuente: Instituto de Deporte y Recreación, 2023</t>
  </si>
  <si>
    <t>1.113
incentivos otorgados a deportistas en el cuatrienio 2020-2023
Fuente: IDER</t>
  </si>
  <si>
    <t>283
incentivos otorgados a ligas, clubes, federaciones y otras organizaciones en el cuatrienio
2020-2023
Fuente: IDER</t>
  </si>
  <si>
    <t xml:space="preserve">10
documentos de investigación de memoria histórica del
deporte cartagenero y bolivarense  publicadas en el cuatrienio
2020-2023                               Fuente: Instituto de Deporte y Recreación,
2023                               </t>
  </si>
  <si>
    <t>55                                                                                                                                                                                                                                                    núcleos de la escuela iniciativa y formación deportiva creados en el cuatrienio 2020-2023
Fuente: Instituto de Deporte y Recreación
, 2023</t>
  </si>
  <si>
    <t>24.893
participantes vinculados en los eventos y/o torneos de las instituciónes educativas y las universidades en el
cuatrienio 2020-2023
Fuente: Instituto de Deporte y Recreación
, 2023</t>
  </si>
  <si>
    <t xml:space="preserve">169.148
participantes en las estrategias y/o actividades de recreación comunitaria en el cuatrienio 2020-2023
Fuente: Instituo de Depore y Recreación, 2023 </t>
  </si>
  <si>
    <t xml:space="preserve">115.231
participantes vinculadas a las estrategias de actividad física en el
cuatrienio 2020-2023
Fuente: Instituo de Depore y Recreación, 2023 </t>
  </si>
  <si>
    <t>50.000
personas vinculadas a los eventos deportivos de carácter regional, 
nacional e internacional en el cuatrienio 2020-2023 .                                                                                                                                                          Fuente: Instituto de Deporte y Recreación, 2023</t>
  </si>
  <si>
    <t>59.467
personas vinculadas a los eventos recreativos de carácter regional, nacional e internacional en el cuatrienio 2020-2023
Fuente:Instituto de Deporte y Recreación,2023</t>
  </si>
  <si>
    <t>PRIMERA INFANCIA, INFANCIA Y ADOLESCENCIA</t>
  </si>
  <si>
    <t xml:space="preserve">Escenario deportivo nuevo construido </t>
  </si>
  <si>
    <t xml:space="preserve">Escenarios deportivos reconstruidos </t>
  </si>
  <si>
    <t>Escenarios deportivos mantenidos, adecuados y mejorados .</t>
  </si>
  <si>
    <t>Niños, niñas, adolescentes y jóvenes inscristos en la EIFD</t>
  </si>
  <si>
    <t>Personas participantes en los eventos y/o torneos del deporte social comunitario</t>
  </si>
  <si>
    <t xml:space="preserve">Personas vinculadas  a los eventos deportivos de carácter regional, nacional e internacional </t>
  </si>
  <si>
    <t xml:space="preserve">Personas vinculados  a los eventos recreativos de carácter regional, nacional e internacional </t>
  </si>
  <si>
    <t>Torneos  intercomunitarios de juegos tradicionales, concertado con los Consejos Comunitarios (bate de tapita, bola de trapo, trompo, dominó, entre otros) desarrollado.</t>
  </si>
  <si>
    <t>Torneos de competencias del mar concertado con los Consejos Comunitarios (canotaje, competencia de atarrayas, pesca, tejidos, entre otros)desarrollados.</t>
  </si>
  <si>
    <t>Torneos de juegos ancestrales y convencionales indígenas en los seis Cabildos Indígenas asentados en el Distrito desarrollados</t>
  </si>
  <si>
    <t>REPORTE ACTIVIDAD DEL PROYECTO EJECUTADO AÑO 2024</t>
  </si>
  <si>
    <t>PROGRAMACIÓN NUMÉRICA DE LA ACTIVIDAD PROYECTO (VIGENCIA 2025)</t>
  </si>
  <si>
    <t>ICA 3%, TASA PRODEPORTE, SGP -DEPORTE,RF SGP- DEPORTE, RF SGP-DEPORTE IDER</t>
  </si>
  <si>
    <t>ICA 3%, SGP-DEPORTES</t>
  </si>
  <si>
    <t xml:space="preserve">ICA 3%,  TASA PRODEPORTE, PARTICIPACIONES DISTITNTAS DEL SGP(IMPUESTO AL CONSUMO DE CIGARILLOS Y TABACO), SGP-DEPORTE, RF IDER </t>
  </si>
  <si>
    <t>ICA 3%, TASA PRODEPORTE, SGP DEPORTE</t>
  </si>
  <si>
    <t xml:space="preserve">ICA 3%, TASA PRODEPORTE, SGP DEPORTE </t>
  </si>
  <si>
    <t>ICA 3%, TASA PRODEPORTE, SGP-DEPORTE</t>
  </si>
  <si>
    <t>ICA 3%, TASA PRODEPORTE, SGP-DEPORTES</t>
  </si>
  <si>
    <t>ICLD, RF IDER</t>
  </si>
  <si>
    <t xml:space="preserve"> ICLD</t>
  </si>
  <si>
    <t>Desarrollar torneos de competencias del mar concertado con los consejos comunitarios</t>
  </si>
  <si>
    <t>Desarrollar torneos intercomunitarios de juegos tradicionales, concertado con los consejos comunitarios</t>
  </si>
  <si>
    <t>Garantizar la logística para el desarrollo y participación de la comunidad en los juegos tradicionales y de mar</t>
  </si>
  <si>
    <t>Compilado de torneos desarrollados</t>
  </si>
  <si>
    <t>Organización, logística, y ejecución de los juegos tendiente a la promoción, desarrollo y participación de la comunidad afrocolombiana</t>
  </si>
  <si>
    <t>Desarrollar torneos de juegos ancestrales y convencionales</t>
  </si>
  <si>
    <t>Vincular a los participantes en actividades de práctica deportiva y recreativa</t>
  </si>
  <si>
    <t>Organización, logística, y ejecución de los juegos tendiente a la promoción, desarrollo y participación de la comunidad indigena</t>
  </si>
  <si>
    <t>Eventos deportivos y recreativos de carácter regional, nacional e internaciona impulsados.</t>
  </si>
  <si>
    <t>Material de divulgación generado</t>
  </si>
  <si>
    <t xml:space="preserve">Organización, logística, y ejecución de eventos deportivos en la ciudad que impulsen el turismo deportivo. </t>
  </si>
  <si>
    <t>Generacion de convenios y/o alianzas con entidades de enfoque turístico</t>
  </si>
  <si>
    <t>Implementación de estrategias de comunicación para la divulgación institucional, mediante la promoción y difusión de los planes, programas y contenidos de las actividades desarrolladas en el marco de los proyectos de inversión 2025</t>
  </si>
  <si>
    <t>Organización, logística, y ejecución de torneos y/o festivales deportivos</t>
  </si>
  <si>
    <t>Organización, logística, y ejecución de los juegos de discapacidad</t>
  </si>
  <si>
    <t>Servicio de transporte</t>
  </si>
  <si>
    <t xml:space="preserve">Organización, logística, y ejecución de los juegos carcelarios y del sistema de responsabilidad penal para adolescentes </t>
  </si>
  <si>
    <t>Organización, logística, y ejecución de los juegos deportivos distritales comunales 2025</t>
  </si>
  <si>
    <t>Organización, logística, y ejecución de los juegos corregimentales 2025</t>
  </si>
  <si>
    <t>Estrategia diseñada</t>
  </si>
  <si>
    <t>Organización, logística, y ejecución de encuentros deportivos entre los organismos deportivos y deportistas para la promocion del deporte</t>
  </si>
  <si>
    <t>Resolución</t>
  </si>
  <si>
    <t>Asesorías y acompañamientos registrados</t>
  </si>
  <si>
    <t>Apoyo a Organismos deportivos</t>
  </si>
  <si>
    <t>SGP
Recursos Propios</t>
  </si>
  <si>
    <t>Aunar esfuerzos técnicos, administrativos y financieros para el fortalecimiento del conocimiento y ciencias aplicadas al deporte y la recreación en distrito de Cartagena a través de redes de apoyo nacionales e internacionales que promuevan la importancia de generar conocimientos e incentiven la investigación en la ciencia del deporte por medio de la realización de un congreso, un foro y encuentro científico.</t>
  </si>
  <si>
    <t>SGP 
Recursos Propios</t>
  </si>
  <si>
    <t xml:space="preserve">Realizar acompañamiento y seguimiento en la formulación e implementación de la Política Pública del Sector Deporte y Recreación. </t>
  </si>
  <si>
    <t>Logística para el desarrollo del semillero de investigacion</t>
  </si>
  <si>
    <t>Política Publica formulada e implementada.</t>
  </si>
  <si>
    <t>Suministrar los materiales implementación para el funcionamiento de los núcleos de educación física extraescolar</t>
  </si>
  <si>
    <t>Organización, logística, y ejecución de los juegos intercolegiados 2025 a desarrollarse en el distrito Turístico y Cultural de Cartagena</t>
  </si>
  <si>
    <t xml:space="preserve">Adquisición de uniformes e implementación deportiva </t>
  </si>
  <si>
    <t xml:space="preserve">Contratar el servicio de transporte y refrigerio para los niños, niñas y adolscentes de la EIFD en cumplimiento de lo reglamentado en la Tasa ProDeeporte.  </t>
  </si>
  <si>
    <t>Implementar los niveles 3 y 4 de la Escuela: Énfasis y Perfeccionameinto Deportivo</t>
  </si>
  <si>
    <t>Realizar acompañamiento interdisciplinar a los niños, niñas, adolescentes y padres pertenecientes a la Escuela.</t>
  </si>
  <si>
    <t>Realizacion de actividades de integración deportivas y culturales para la participación de los integrantes de la Escuela.</t>
  </si>
  <si>
    <t>Realizacion de intercambios, festivales y/o olimpiadas.</t>
  </si>
  <si>
    <t>Suministro de Carpas y Materiales para la Implementación del Aprovechamiento del Tiempo Libre y Recreación Comunitaria para la Inclusión en el Distrito de Cartagena.</t>
  </si>
  <si>
    <t>Servicio de Logística para la Implementación del Aprovechamiento del Tiempo Libre y Recreación Comunitaria para la inclusión en el Distrito de Cartagena.</t>
  </si>
  <si>
    <t>Suministro de Servicio de Transporte Terrestre para la Implementación del Aprovechamiento del Tiempo Libre y Recreación Comunitaria para la Inclusión en el Distrito de Cartagena.</t>
  </si>
  <si>
    <t>Servicio de Logística para la Implementación de la Transformación de Hábitos a Través del Fomento de la Actividad Física y estilos de Vida Saludable en el Distrito de Cartagena.</t>
  </si>
  <si>
    <t>Cartagena es violeta</t>
  </si>
  <si>
    <t>Caminata Rosa</t>
  </si>
  <si>
    <t>Suministro de Vallas, Planta Electrica y Materiales para la Implementación de la Transformación de Hábitos a Través del Fomento de la Actividad Física y estilos de Vida Saludable en el Distrito de Cartagena.</t>
  </si>
  <si>
    <t>Suministro de Servicio de Transporte Terrestre para la Implementación de la Transformación de Hábitos a Través del Fomento de la Actividad Física y estilos de Vida Saludable en el Distrito de Cartagena.</t>
  </si>
  <si>
    <t>núcleos de educación física extraescolar creados</t>
  </si>
  <si>
    <t>Complejo deportivo nuevo Chambacú construido</t>
  </si>
  <si>
    <t>Ejecucion obras de reconstrucción de escenarios deportivos deteriorados</t>
  </si>
  <si>
    <t>Ejecucion obras de construcción de escenarios deportivos</t>
  </si>
  <si>
    <t>Adquisicion de polizas</t>
  </si>
  <si>
    <t>Servicios publicos</t>
  </si>
  <si>
    <t>Vigilancia</t>
  </si>
  <si>
    <t>Adquisicion de equipos para mantenimiento</t>
  </si>
  <si>
    <t>Adquisicion de equipos para trabajo en altura</t>
  </si>
  <si>
    <t>Adquisición de insumos para Aseo</t>
  </si>
  <si>
    <t>Adquisición de Químicos</t>
  </si>
  <si>
    <t>Mantenimiento electrico de Escenarios Deportivos</t>
  </si>
  <si>
    <t xml:space="preserve">Servicios para mantenimiento de equipos electricos y mecanicos </t>
  </si>
  <si>
    <t>Obras de mantenimiento de los escenarios deportivos</t>
  </si>
  <si>
    <t>Mantenimiento, suministro y fabricación de protecciones de seguridad en zonas de competencia para escenarios deportivos.</t>
  </si>
  <si>
    <t>Servicios de conservacion, mejoramientos locativos</t>
  </si>
  <si>
    <t>Sevicios para mantenimientos de equipos de corte</t>
  </si>
  <si>
    <t>Suministro de Lubricantes</t>
  </si>
  <si>
    <t>Suministro de Combustible</t>
  </si>
  <si>
    <t>Mobiliario deportivo</t>
  </si>
  <si>
    <t>ACUMULADO AL CUATRIENIO</t>
  </si>
  <si>
    <t>ACUMULADO META PRODUCTO AL AÑO 2025</t>
  </si>
  <si>
    <t>PRESUPUESTO INICIAL  2025</t>
  </si>
  <si>
    <t>Avance Programa Fortalecimiento y Mantenimiento de la red de infraestructura deportiva del Distrito</t>
  </si>
  <si>
    <t>Avance Programa Fomento al deporte de alto rendimiento</t>
  </si>
  <si>
    <t>Avance Programa Fortalecimiento del capital humano a atraves de las ciencias aplicadas al deporte y la recreacion</t>
  </si>
  <si>
    <t>Avance Programa Fortalecimiento del deporte formativo estudiantil y la educacion fisica extraescolar</t>
  </si>
  <si>
    <t>Avance Programa promocion de habitos y estilos de vida saludable,recreacion,actividad fisica y el aprovechamiento del tiempo libre en el distrito de cartagena</t>
  </si>
  <si>
    <t xml:space="preserve">Avance Programa Cartagena ciudad destino de turismo deportivo </t>
  </si>
  <si>
    <t>Avance Programa desarrollo humano bienestar social de las comunidades negras,afrocolombianas,raizales y palenqueras</t>
  </si>
  <si>
    <t>Avance Programa atencion integral para las comunidades indigenas</t>
  </si>
  <si>
    <t>AVANCE ESTRATEGICO DE LA DEPENDENCIA AGOSTO 30 2024</t>
  </si>
  <si>
    <t>Avance Programa Fortalecimiento del deporte social comunitario,avanzar en nuestro territorio</t>
  </si>
  <si>
    <t>REPORTE META PRODUCTO DE ENERO-MARZO  2025</t>
  </si>
  <si>
    <t>OBSERVACIONES DE ENERO-MARZO 2025</t>
  </si>
  <si>
    <t>PRESUPUESTO EJECUTADO DE ENERO-MARZO 2025</t>
  </si>
  <si>
    <t xml:space="preserve">% EJECUCION DE ENERO-MARZO  2025 </t>
  </si>
  <si>
    <t xml:space="preserve">1.	El principal retraso para el avance de la meta del proyecto tiene que ver con la oportunidad de contratación del personal requerido para la ejecución del proyecto  el desarrollo de las actividades programadas, limitando la operatividad y el cumplimiento de los objetivos trazados.
2.	Aun no se establecen los convenios con los operadores para la ejecución de los Juegos A Las Comunidades Negras, Afrocolombiana, Raizales Y Palenquera En Cartagena De Indias, se logra establecer algunas estrategias y soluciones que permita el alcance de esta meta, planteando lo siguiente: 
3.	Definir claramente los términos y responsabilidades del convenio
4.	Monitorear y hacer seguimiento continuo a los procesos de contratación para la ejecución de los Juegos Afro
5.	Articular entre las oficinas encargadas de los procesos contractuales con los operadores (financiera y jurídica) con la oficina de deporte, de acuerdo a los calendarios de ejecución de los programas para el cumplimiento de estos a las fechas ejecución establecidas con la comunidad.
</t>
  </si>
  <si>
    <t>•	21 de enero 2025, Invitación por parte de la oficina de asuntos étnicos de la secretaria de interior de la alcaldía del distrito para socializar y entregar las metas del capítulo Étnico del Plan de Desarrollo con el Instituto, resultados alcanzados y los pasos a seguir durante el presente año.
•	5 de marzo 2025, Se realizó visita de la autoridad indígena Álvaro Bula del Cabildo Kainzhabz zenu de Bayunca, para socializar la logística de los Juegos del presente año, inauguración, actividades previas a los Juegos Indígenas, actividades ancestrales participantes , además se socializo la información sobre el proceso de inscripción a los juegos , así mismo se realizaron socializaciones y reuniones para dar a conocer los sistemas de competencias y los referentes técnicos de estos, se construyó el plan de trabajo y cronogramas de actividades en los diferentes cabildos.
SOCIALIZACIONES</t>
  </si>
  <si>
    <t xml:space="preserve">•	El día 1° de marzo, se iniciaron las inscripciones a los Juegos Intercolegiados Nacionales 2025 a través de la plataforma que para tal efecto ha dispuesto el Ministerio del Deporte Colombiano, las cuales se extenderán hasta el próximo 30 de abril del corriente.
•	Se iniciaron las inscripciones a los Juegos Intercolegiados 2025, visitando a las Instituciones Educativas de Cartagena oficiales y no oficiales para incentivar la participación del cuerpo estudiantil en los Juegos, existen estudiantes atletas 429 inscritos en la plataforma 
</t>
  </si>
  <si>
    <t>Se ha venido realizando acompañamiento y seguimiento en la formulación e
implementación de la Política Pública del Sector Deporte y Recreación. En trabajo
articulado con planeación se participa en la organización de los diálogos
participativos previo a la rendición de cuentas del 2024. Proponer y realizar estudios e investigaciones con carácter artículos
científico-históricos asociados al sector deporte.
Se trabaja en la elaboración de la crónica histórico - deportiva sobre el desarrollo
de las ciencias aplicadas en el sector deporte de la ciudad de Cartagena.
6. Publicar</t>
  </si>
  <si>
    <t xml:space="preserve">REPORTE META PRODUCTO ENERO -DICIEMBRE 2024 </t>
  </si>
  <si>
    <t xml:space="preserve">Se iniciarán  la construcción de nuevos escenarios deportivos en el segundo semestre del año 2025. </t>
  </si>
  <si>
    <t xml:space="preserve">La Secretaría de Infraestructura señala que uno de los avances más significativos es la fase final del canal perimetral, que se empalmará con el box culvert, una estructura considerada clave para el drenaje de la zona.
“Actualmente, el canal perimetral se encuentra en su última fase de trabajo para empalmar con el box culvert, una estructura esencial para garantizar el adecuado drenaje en la zona”, indicaron de la entidad distrital, resaltando que este elemento es fundamental para evitar inundaciones y garantizar la estabilidad del terreno.2.                                                        En cuanto a los accesos, se han registrado progresos en tres puntos principales:
En el acceso principal se está fundiendo la placa entrepiso.                                                                                                                                                                 En el acceso dos, denominado “manglares”, todas las columnas han sido completadas.
En el acceso tres, las estructuras verticales han sido fundidas, consolidando la base del proyecto.                                                                                                                                                                                                                                                                                                            Simultáneamente, el box culvert se encuentra en proceso de construcción con la fundida de su placa superior, mientras se realizan trabajos de relleno, compactación y cimentación en la zona donde se instalarán las baterías sanitarias y los camerinos. Además, informaron que las escalinatas del complejo ya tienen su trazado definido, con el suelo mejorado y listo para la siguiente fase de construcción.  Tras finalizar la fase de cimentación, la siguiente etapa contempla la construcción de canchas deportivas, senderos ecológicos, ciclorrutas, zonas de recreación, entre muchos otros espacios para niños, jóvenes y adultos.
Dentro de las instalaciones se incluirán espacios para la práctica de fútbol, sóftbol, baloncesto y voleibol, así como áreas para deportes extremos como un skate park, construcción de un parque para mascotas, plazoletas y enlaces peatonales que lo conectarán con el Centro Histórico.  El diseño del complejo también prevé plazoletas y enlaces peatonales para facilitar la conexión con el Centro Histórico. Con este enfoque, se busca que el Nuevo Chambacú se convierta en un referente para la actividad deportiva y de esparcimiento en Cartagena.                                                                           </t>
  </si>
  <si>
    <t xml:space="preserve">CONTRATO INTERADMINISTRATIVO No. 094-2025
GERENCIA INTEGRAL DEL PROYECTO “MANTENIMIENTO Y ADECUACIÓN DE ESCENARIOS DEPORTIVOS Y SU ÁREA DE INFLUENCIA, DEL DISTRITO DE CARTAGENA”.
INVERSIÓN TOTAL: $ 8.473.581.468,59
LOCALIDAD DE LA VIRGEN Y TURÍSTICA (Localidad # 2)
UCG 5
N° DE BENEFICIARIOS: 22.571
Porcentaje de Avance Financiero Acumulado: 70%, Porcentaje de Avance Ejecutado Acumulado: 50% </t>
  </si>
  <si>
    <t>A la fecha de este informe, se han realizado 83 acciones de mantenimiento preventivo recurrente a Escenarios Deportivos, por lo menos una vez en lo que va corrido del año, de Enero a Marzo 2025. •	Durante el período de este reporte de la vigencia 2025, los Escenarios Deportivos Mayores, Medianos y Menores se inicia e implementa la ejecución del plan de trabajo para cada escenario. Lo anterior, para garantizar la recuperación de sus áreas deportivas, la presentación y mantenimiento preventivo de sus áreas externas e internas, recuperación, mantenimiento preventivo y conservación. De esta manera, se busca cumplir con las expectativas de los usuarios para el uso, goce y disfrute.
•	Con relación a la autorización permisos para el uso temporal y/o permanente de los escenarios deportivos la población que se busca impactar por el uso y disfrute de los escenarios deportivos y recreativos, hemos logrado generar 252 permisos expedidos y así impactar a 4.984 personas.• Para el buen funcionamiento de los escenarios deportivos es necesario contar con los servicios públicos. A la fecha se encuentran al día al mes de Febrero 2025.</t>
  </si>
  <si>
    <t xml:space="preserve">Para este periodo se inició  con el proceso de inscripción en los núcleos en procesos de los niveles de iniciación y  formación, para un total de 1239 NNA beneficiarios de las 3 localidades ( Loc1= 430- Loc2=435 – Loc3 = 374) al corte del mes, luego de abrir de forma tardía la plataforma de inscripciones y con ello la apertura de núcleos, por lo que se tiene proyectado como estrategia, se abrir plataforma para inscribir niños y jóvenes con el proceso de énfasis y perfeccionamiento deportivo, esperando incrementar de forma importante la vinculación de los NNA a la EIFD. </t>
  </si>
  <si>
    <t>A corte este periodo se encuentran activos 51 núcleos de Iniciación y Formación Deportiva, en las tres localidades del Distrito de Cartagena. Los cuañles se encuentran Localidad 1:  13, Localidad 2: 23  y Localidad 3: 15</t>
  </si>
  <si>
    <t>Se establecio el cronograma de trabajo con las intituciones educativas donde se desarrollaran los dos (2) núcleos de Educaciín Física extraescolar.en el Distrito de Cartagena de Indias, los cuales se esperan que entren en funcionaiento en el segundo semestre del 2025.</t>
  </si>
  <si>
    <r>
      <t xml:space="preserve"> A corte de 20 de febrero reportamos una magnitud ejecutada de 1.770 personas participantes vinculados en las estrategias y/o actividades de recreación comunitaria.</t>
    </r>
    <r>
      <rPr>
        <b/>
        <u/>
        <sz val="11"/>
        <color theme="1"/>
        <rFont val="Arial"/>
        <family val="2"/>
      </rPr>
      <t>RECREACIÓN INCLUYENTE:</t>
    </r>
    <r>
      <rPr>
        <b/>
        <sz val="11"/>
        <color theme="1"/>
        <rFont val="Arial"/>
        <family val="2"/>
      </rPr>
      <t xml:space="preserve"> </t>
    </r>
    <r>
      <rPr>
        <sz val="11"/>
        <color theme="1"/>
        <rFont val="Arial"/>
        <family val="2"/>
      </rPr>
      <t>Se da cumplimento a la estrategia en este periodo, adelantando (4) acciones.
Magnitud Ejecutada Acumulada en este periodo (66) Beneficiados.  Pasamos de (121) personas beneficiadas a (187).</t>
    </r>
    <r>
      <rPr>
        <b/>
        <sz val="11"/>
        <color theme="1"/>
        <rFont val="Arial"/>
        <family val="2"/>
      </rPr>
      <t xml:space="preserve"> INSTITUCIONES ACTIVAS </t>
    </r>
    <r>
      <rPr>
        <sz val="11"/>
        <color theme="1"/>
        <rFont val="Arial"/>
        <family val="2"/>
      </rPr>
      <t>: Se da cumplimento a la estrategia en este periodo, adelantando (5) acciones.Magnitud Ejecutada Acumulada en este periodo (436) 
Pasamos de (998) personas beneficiadas a (1434).</t>
    </r>
    <r>
      <rPr>
        <b/>
        <sz val="11"/>
        <color theme="1"/>
        <rFont val="Arial"/>
        <family val="2"/>
      </rPr>
      <t xml:space="preserve"> ACTIVATE MAYOR </t>
    </r>
    <r>
      <rPr>
        <sz val="11"/>
        <color theme="1"/>
        <rFont val="Arial"/>
        <family val="2"/>
      </rPr>
      <t xml:space="preserve">: Se da cumplimento a la estrategia en este periodo, adelantando (3) acciones.
Magnitud Ejecutada Acumulada en este periodo (62), </t>
    </r>
    <r>
      <rPr>
        <b/>
        <sz val="11"/>
        <color theme="1"/>
        <rFont val="Arial"/>
        <family val="2"/>
      </rPr>
      <t xml:space="preserve">ESCUELA RECREATIVA: </t>
    </r>
    <r>
      <rPr>
        <sz val="11"/>
        <color theme="1"/>
        <rFont val="Arial"/>
        <family val="2"/>
      </rPr>
      <t xml:space="preserve">Se da cumplimento a la estrategia en este periodo, adelantando (7) acciones.
Magnitud Ejecutada Acumulada en este periodo (682), Pasamos de (270) personas beneficiadas a (952). </t>
    </r>
    <r>
      <rPr>
        <b/>
        <sz val="11"/>
        <color theme="1"/>
        <rFont val="Arial"/>
        <family val="2"/>
      </rPr>
      <t>APROVECHAMIENTO DEL ESPACUI PÚBLICO</t>
    </r>
    <r>
      <rPr>
        <sz val="11"/>
        <color theme="1"/>
        <rFont val="Arial"/>
        <family val="2"/>
      </rPr>
      <t xml:space="preserve">:Se da cumplimento a la estrategia en este periodo, adelantando (16) acciones. Magnitud Ejecutada Acumulada en este periodo (1276) Beneficiados, Pasamos de (381) personas beneficiadas a (1657),  
</t>
    </r>
  </si>
  <si>
    <r>
      <rPr>
        <b/>
        <sz val="11"/>
        <color theme="1"/>
        <rFont val="Arial"/>
        <family val="2"/>
      </rPr>
      <t xml:space="preserve">ENTORNOS SALUDABLES: </t>
    </r>
    <r>
      <rPr>
        <sz val="11"/>
        <color theme="1"/>
        <rFont val="Arial"/>
        <family val="2"/>
      </rPr>
      <t xml:space="preserve">Se da cumplimento a la estrategia en este periodo, adelantando (15) acciones. Magnitud Ejecutada en este periodo es de (936), pasamos de (936) a (1.862) personas beneficiadas. </t>
    </r>
    <r>
      <rPr>
        <b/>
        <sz val="11"/>
        <color theme="1"/>
        <rFont val="Arial"/>
        <family val="2"/>
      </rPr>
      <t xml:space="preserve">INTEGRATE POR TU SALUD: </t>
    </r>
    <r>
      <rPr>
        <sz val="11"/>
        <color theme="1"/>
        <rFont val="Arial"/>
        <family val="2"/>
      </rPr>
      <t xml:space="preserve">Se da cumplimento a la estrategia en este periodo, adelantando (3) Acciones.  Magnitud Ejecutada en este periodo (36) se pasa de (28) a (64) personas beneficiadas, </t>
    </r>
    <r>
      <rPr>
        <b/>
        <sz val="11"/>
        <color theme="1"/>
        <rFont val="Arial"/>
        <family val="2"/>
      </rPr>
      <t>PASOS SALUDABLES:</t>
    </r>
    <r>
      <rPr>
        <sz val="11"/>
        <color theme="1"/>
        <rFont val="Arial"/>
        <family val="2"/>
      </rPr>
      <t xml:space="preserve"> Se da cumplimento a la estrategia en este periodo, adelantando (3) Acciones. Magnitud Ejecutada Acumulada en este periodo (68) se pasa de (820) a (888) personas beneficiadas.</t>
    </r>
    <r>
      <rPr>
        <b/>
        <sz val="11"/>
        <color theme="1"/>
        <rFont val="Arial"/>
        <family val="2"/>
      </rPr>
      <t>VIDA</t>
    </r>
    <r>
      <rPr>
        <sz val="11"/>
        <color theme="1"/>
        <rFont val="Arial"/>
        <family val="2"/>
      </rPr>
      <t xml:space="preserve"> </t>
    </r>
    <r>
      <rPr>
        <b/>
        <sz val="11"/>
        <color theme="1"/>
        <rFont val="Arial"/>
        <family val="2"/>
      </rPr>
      <t>ACTIVA :</t>
    </r>
    <r>
      <rPr>
        <sz val="11"/>
        <color theme="1"/>
        <rFont val="Arial"/>
        <family val="2"/>
      </rPr>
      <t>Se da cumplimento a la estrategia en este periodo, adelantando (4) acciones. Magnitud Ejecutada Acumulada en este periodo (599) se pasa de (3.943) a (4.542),</t>
    </r>
    <r>
      <rPr>
        <b/>
        <sz val="11"/>
        <color theme="1"/>
        <rFont val="Arial"/>
        <family val="2"/>
      </rPr>
      <t xml:space="preserve"> EVENTOS DE PROMOCIÓN Y CONCETRACION: </t>
    </r>
    <r>
      <rPr>
        <sz val="11"/>
        <color theme="1"/>
        <rFont val="Arial"/>
        <family val="2"/>
      </rPr>
      <t xml:space="preserve">Se da cumplimento a la estrategia en este periodo, adelantando (2) acciones. 
Magnitud Ejecutada Acumulada en este periodo para Eventos de Concentración es del (10%), se realizaron 10 eventos y se impactaron un total de (1.130).
Magnitud Ejecutada Acumulada en este periodo para Eventos de Promoción es del (6%), se realizaron 8 eventos y se impactaron un total de (403). 
 </t>
    </r>
    <r>
      <rPr>
        <b/>
        <sz val="11"/>
        <color theme="1"/>
        <rFont val="Arial"/>
        <family val="2"/>
      </rPr>
      <t xml:space="preserve">
</t>
    </r>
  </si>
  <si>
    <t xml:space="preserve">Se entregaron estímulos e incentivos a cinco (5) deportitas a través de la Resoluciones No. 005. 007, 017, 086, 090 del 2025 </t>
  </si>
  <si>
    <t xml:space="preserve">Se entregaron estímulos e incentivos a diecises  (16) organismos deportivos a través de las Resoluciones No. 045, 046,047,048, 050, 051, 052, 079,080,081,082, 083,084, 085, 103 y 104  del 2025. </t>
  </si>
  <si>
    <t xml:space="preserve">Se impulsaron cinco (5 ) eventos deportivos, los cuales fueron: Media Maraton del Mar Kids, Media Maraton del Mar, Torneo Fedecoltenis Nacional, Torneo Acismabol, Suramericano de Fútbol Sub-17. </t>
  </si>
  <si>
    <t xml:space="preserve">Se impulsaron cinco (5 ) eventos deportivos, los cuales fueron: Media Maraton del Mar Kids, Media Maraton del Mar, Torneo Fedecoltenis Nacional, Torneo Acismabol, Suramericano de Fútbol Sub-17.Estos eventos beneficaron a 14.320 personas. </t>
  </si>
  <si>
    <t xml:space="preserve">Se impusaron un (1) evento recreativo , el cual fue: Open Latino de Kangoo. Este evento beneficio aproximadamente a 493 personas. </t>
  </si>
  <si>
    <t>AVANCE ESTRATEGICO DEL IDER ENERO-MARZO 2025</t>
  </si>
  <si>
    <t>Se impusaron un (1) evento recreativo , el cual fue: Open Latino Festival Kangoo Jumps</t>
  </si>
  <si>
    <t>PRESUPUESTO DEFINITIVO  A MARZO  DE 2025</t>
  </si>
  <si>
    <t xml:space="preserve">OBSERVACIONES MARZO  2025 https://idergov-my.sharepoint.com/:f:/g/personal/planeacion_ider_gov_co/EnG2Fni-CFhNuzwDT2FC2l0BvEUNcZM0Ryf5tVBcyYoBtw?e=FaO0SE. </t>
  </si>
  <si>
    <t>REPORTE PRODUCTO DE ENERO -MARZO DE 2025</t>
  </si>
  <si>
    <t>REPORTE ACTIVIDAD DE PROYECTO
EJECUTADO DE ENERO A MARZO DE 2025</t>
  </si>
  <si>
    <r>
      <rPr>
        <b/>
        <u/>
        <sz val="11"/>
        <color theme="1"/>
        <rFont val="Arial"/>
        <family val="2"/>
      </rPr>
      <t>Crear la red de conocimiento científico del sector deporte:</t>
    </r>
    <r>
      <rPr>
        <sz val="11"/>
        <color theme="1"/>
        <rFont val="Arial"/>
        <family val="2"/>
      </rPr>
      <t xml:space="preserve">
Se adelantan reuniones con las diferentes universidades para crear la red de
conocimiento. Todo con el propósito de generar un espacio de diálogo permanente
con el sector académico y científico de la ciudad con el objeto de debatir sobre
problemas de interés del sector que pudiera servir para la toma de decisiones
futuras.    Generar alianzas para la producción de conocimiento científico sobre el
sector deporte.
Se trabajan en las alianzas con las universidades elaborando borradores de minuta
de proyecto especifico con la universidad mayor de bolivar, con la universidad del
sinu, con la universidad de cartagena, unipamplona y la Unad. Desarrollar encuentros científicos
Se trabaja en la organización del encuentro científico programado para el segundo
semestre del 2025. Se recomienda la articulación de los diferentes programas de fomento deportivo con el
observatorio de ciencias aplicadas para el buen desarrollo de la estrategia de
fortalecimiento del capital humano del sector.
Se propuso el desarrollo de un diplomado en deporte y recreación en asocio con la
universidad UNIMAYOR orientado al mejoramiento del capital humano al servicio del IDER.
Se trabaja en el borrador de la malla curricular de dicho diplomado.  Se realizaron actividades de apropiación  social del conocimiento en temas especificos de las  areas de deporte y recreación además de la  socialización de la nueva Ley del Entrendor, que benefició a 300 personas aproximadamente.  
</t>
    </r>
  </si>
  <si>
    <t>Se realizó el día 21 de marrzo de  el acompañamiento en la conmemoración del Día del Síndrome de Down con la población con discapacidad a través de actividades pre deportivas, con el objetivo de brindar espacios de participación de esta población. Se relizaron torneos deportivos en conmemoración de la Virgen de la Candelaria , que beneficiaron aproximadamente a 135 personas.</t>
  </si>
  <si>
    <t xml:space="preserve">APROPIACIÓN DEFINITIVA </t>
  </si>
  <si>
    <t>EJECUCIÓN PRESUPUESTAL</t>
  </si>
  <si>
    <t>Se entregaron estímulos e incentivos a diecises  (16) organismos deportivos a través de las Resoluciones No. 045, 046,047,048, 050, 051, 052, 079,080,081,082, 083,084, 085, 103 y 104  del 2025.</t>
  </si>
  <si>
    <t>0.5</t>
  </si>
  <si>
    <r>
      <rPr>
        <b/>
        <sz val="12"/>
        <color theme="1"/>
        <rFont val="Arial"/>
        <family val="2"/>
      </rPr>
      <t>Crear la red de conocimiento científico del sector deporte:</t>
    </r>
    <r>
      <rPr>
        <sz val="12"/>
        <color theme="1"/>
        <rFont val="Arial"/>
        <family val="2"/>
      </rPr>
      <t xml:space="preserve">
Se adelantan reuniones con las diferentes universidades para crear la red de
conocimiento. Todo con el propósito de generar un espacio de diálogo permanente
con el sector académico y científico de la ciudad con el objeto de debatir sobre
problemas de interés del sector que pudiera servir para la toma de decisiones
futuras.    Generar alianzas para la producción de conocimiento científico sobre el
sector deporte.
Se trabajan en las alianzas con las universidades elaborando borradores de minuta
de proyecto especifico con la universidad mayor de bolivar, con la universidad del
sinu, con la universidad de cartagena, unipamplona y la Unad. Desarrollar encuentros científicos
Se trabaja en la organización del encuentro científico programado para el segundo
semestre del 2025. Se recomienda la articulación de los diferentes programas de fomento deportivo con el
observatorio de ciencias aplicadas para el buen desarrollo de la estrategia de
fortalecimiento del capital humano del sector.
Se propuso el desarrollo de un diplomado en deporte y recreación en asocio con la
universidad UNIMAYOR orientado al mejoramiento del capital humano al servicio del IDER.
Se trabaja en el borrador de la malla curricular de dicho diplomado.  Se realizaron actividades de apropiación  social del conocimiento en temas especificos de las  areas de deporte y recreación además de la  socialización de la nueva Ley del Entrendor, que benefició a 300 personas aproximadamente.  </t>
    </r>
  </si>
  <si>
    <t xml:space="preserve">El día 1° de marzo, se iniciaron las inscripciones a los Juegos Intercolegiados Nacionales 2025 a través de la plataforma que para tal efecto ha dispuesto el Ministerio del Deporte Colombiano, las cuales se extenderán hasta el próximo 30 de abril del corriente.
•	Se iniciaron las inscripciones a los Juegos Intercolegiados 2025, visitando a las Instituciones Educativas de Cartagena oficiales y no oficiales para incentivar la participación del cuerpo estudiantil en los Juegos, existen estudiantes atletas 429 inscritos en la plataforma </t>
  </si>
  <si>
    <t>AVANCE META PRODUCTO AL AÑO CON PONDERACION</t>
  </si>
  <si>
    <t>AVANCE META PRODUCTO AL CUATRIENIO CON PONDERACION</t>
  </si>
  <si>
    <t>AVANCE META PRODUCTO AL AÑO SIMPLE</t>
  </si>
  <si>
    <t>PRESUPUESTO EJECUTADO SEGÚN  IDER</t>
  </si>
  <si>
    <t>EJECUCION DE COMPROMISOS SEGÚN POAI SEC PLANEACION</t>
  </si>
  <si>
    <t>EJECUCION DE OBLIGACIONES SEGÚN POAI SEC PLANEACION</t>
  </si>
  <si>
    <t>% DE EJECUCIÓN PRESUPUESTAL DE LOS COMPROMISOS</t>
  </si>
  <si>
    <t>% DE EJECUCIÓN PRESUPUESTAL DE LAS OBLIGACIONES</t>
  </si>
  <si>
    <t>%AVANCE DE EJECUCION ACTIVIDADES DEL PROYECTO MARZO 2025</t>
  </si>
  <si>
    <t>Avance del proyecto Fortalecimiento de la red de Infraestructura Deportiva del Distrito de  Cartagena de Indias</t>
  </si>
  <si>
    <t xml:space="preserve">Avance presupuestal del proyecto </t>
  </si>
  <si>
    <t>Avance del proyecto Fortalecer el Sistema Deportivo Distrital orientado al fomento del Alto Rendimiento</t>
  </si>
  <si>
    <t>Avance del proyecto Fortalecimiento del conocimiento y ciencias aplicadas al sector Deporte y Recreación en Bolívar y  Cartagena de Indias</t>
  </si>
  <si>
    <t>Avance del proyecto Implementación de la Escuela de Iniciación y Formación Deportiva - EIFD en  Cartagena de Indias</t>
  </si>
  <si>
    <t>Avance del proyecto Desarrollo de una estrategia para el fortalecimiento del deporte estudiantil, universitario y la educación física extraescolar en  Cartagena de Indias</t>
  </si>
  <si>
    <t>Avance del proyecto Fortalecimiento del Deporte Social Comunitario con enfoque diferencial en el Distrito de   Cartagena de Indias</t>
  </si>
  <si>
    <t>Avance del proyecto Aprovechamiento del tiempo libre y Recreación Comunitaria para la inclusión social en  Cartagena de Indias</t>
  </si>
  <si>
    <t>Avance del proyecto Transformación de hábitos a través del fomento de la actividad física y estilos de vida saludable en  Cartagena de Indias</t>
  </si>
  <si>
    <t>Avance del proyecto Consolidación del Deporte y la Recreación como impulsores de turismo en el Distrito de  Cartagena de Indias</t>
  </si>
  <si>
    <t>Avance del proyecto Desarrollo de prácticas deportivas y recreativas dirigidas a las comunidades negras, afrocolombiana, raizales y palenquera en  Cartagena de Indias</t>
  </si>
  <si>
    <t>Avance del proyecto Integración de los cabildos indígenas a través de prácticas deportivas y recreativas en  Cartagena de Indias</t>
  </si>
  <si>
    <t>AVANCE PLAN DE ACCION IDER MARZO 31 2025</t>
  </si>
  <si>
    <t>Avance presupuestal del IDER Marzo 31 2025</t>
  </si>
  <si>
    <t>AVANCE META PRODUCTO AL CUATRIENIO CON SIMPLE</t>
  </si>
  <si>
    <t>,0,</t>
  </si>
  <si>
    <t xml:space="preserve">Mantener cincuenta y cinco (55) </t>
  </si>
  <si>
    <t>y crear seis (6) núcleos de la escuela iniciativa y formación deportiva</t>
  </si>
  <si>
    <t>x</t>
  </si>
  <si>
    <t>A corte este periodo se encuentran activos 51 núcleos de Iniciación y Formación Deportiva, en las tres localidades del Distrito de Cartagena. Los cuañles se encuentran Localidad 1:  13, Localidad 2: 23  y Localidad 3: 15. Se espera que para el proximo trimestre del año 2025 se avance en la creación de nuevos núcleos de la EIFD.</t>
  </si>
  <si>
    <t>Manuales operativos y administrativos actualizados para el uso adecuado y mantenimiento de los escenarios deportivos.</t>
  </si>
  <si>
    <t>Acciones desarrolladas para el mantenimiento, adecuación y mejoramiento de los escenarios deportivos.</t>
  </si>
  <si>
    <t>Escenarios deportivos intervenidos mediante acciones de mantenimiento, adecuación y mejoramiento, con usuarios sensibilizados para su uso adecuado y conservación.</t>
  </si>
  <si>
    <t>Escenarios deportivos mantenidos, adecuados y mejorados dispuestos a la comunidad .</t>
  </si>
  <si>
    <t>Escenarios deportivos mantenidos, adecuados y mejorados  dispuestos a la comunidad .</t>
  </si>
  <si>
    <t>Escenarios deportivos mantenidos, adecuados y mejorados  dispuestos a la comunidad.</t>
  </si>
  <si>
    <t>Estímulos a deportistas convencionales y no convencionales entregados.</t>
  </si>
  <si>
    <t>Incentivos y/o apoyos para ligas, clubes, federaciones y otras organizaciones deportivas entregados.</t>
  </si>
  <si>
    <t xml:space="preserve">Documentos de investigación en memoria histórica asociados al sector deporte y recreación publicados </t>
  </si>
  <si>
    <t>Alianzas estratégicas generadas para la producción de conocimiento científico y el fortalecimiento de la formación en deporte y recreación, con resultados documentados.</t>
  </si>
  <si>
    <t>Semillero de investigación de investigación sobre el sector deporte implementado</t>
  </si>
  <si>
    <t>Semillero de investigaciónde investigación sobre el sector deporte implementado</t>
  </si>
  <si>
    <t>Informe sobre la asistencia y nivel de participación de los participantes en los espacios de intercambio de conocimiento sobre deporte, recreación y actividad física.</t>
  </si>
  <si>
    <t>Material de divulgación generado de  las actividades y eventos desarrollados en el proyecto</t>
  </si>
  <si>
    <t xml:space="preserve"> Niños, niñas, jóvenes y padres inscritos y acompañados interdisciplinariamente en la Escuela de Iniciación y Formación Deportiva - EIFD.</t>
  </si>
  <si>
    <t>Núcleos de educación física extraescolar creados.</t>
  </si>
  <si>
    <t>Insumos adquiridos e implementación para el funcionamiento de los núcleos de educación física extraescolar.</t>
  </si>
  <si>
    <t>Participates de Instituciones Educativas inscritas en los Juegos Intercolegiados - Fase Distrital.</t>
  </si>
  <si>
    <t xml:space="preserve">Reporte y seguimiento de la participación de equipos campeones en fases departamentales, regionales y/o nacionales implementadas. </t>
  </si>
  <si>
    <t>Reporte y seguimiento de la participación en el desarrollo de las competencias de los juegos interuniversitarios.</t>
  </si>
  <si>
    <t>Personas participantes en los eventos y/o torneos del deporte social comunitario de las jornadas realizadas.</t>
  </si>
  <si>
    <t>Personas participantes en los eventos y/o torneos del deporte social comunitario de las estrategias realizadas.</t>
  </si>
  <si>
    <t>Personas participantes en los eventos y/o torneos del deporte social comunitario realizados.</t>
  </si>
  <si>
    <t>Personas participantes en las estrategias y/o actividades de recreación comunitaria realizadas</t>
  </si>
  <si>
    <t>Personas participantes en las estrategias y/o actividades de recreación comunitaria desarrolladas.</t>
  </si>
  <si>
    <t>Personas participantes en las estrategias y/o actividades de recreación comunitaria implementadas.</t>
  </si>
  <si>
    <t>Personas participantes en las estrategias y/o actividades de recreación comunitaria implementadas</t>
  </si>
  <si>
    <t xml:space="preserve">Personas participantes en las estrategias y/o actividades de recreación comunitaria realizadas </t>
  </si>
  <si>
    <t>Personas participantes a las estrategias de actividad física implementadas.</t>
  </si>
  <si>
    <t>Personas participantes a las estrategias de actividad física realizadas.</t>
  </si>
  <si>
    <t>Personas participantes a las estrategias de actividad física implementadas</t>
  </si>
  <si>
    <t>Personas participantes a las estrategias de actividad física desarrolladas.</t>
  </si>
  <si>
    <t>Documentos de alianzas generadas con entidades de enfoque turístico, orientadas a la promoción y vinculación de personas a eventos recreativos regionales, nacionales e internacionales.</t>
  </si>
  <si>
    <t>Sistema de Información con documentos de investigación en memoria histórica Distrital del Deporte implementado.</t>
  </si>
  <si>
    <t>Número de  documentos de investigación en memoria histórica del deporte cartagenero y bolivarense</t>
  </si>
  <si>
    <t>Número de espacios con personas vinculadas en procesos de apropiación social del conocimiento del sector deportivo</t>
  </si>
  <si>
    <t>Número de acciones de socialización desarrolladas con base a los documentos de investigación en memoria histórica del deporte cartagenero y bolivarense publicados</t>
  </si>
  <si>
    <t>Número de niños, niñas, adolescentes y jóvenes inscritos en las escuelas de iniciación y formación deportiva</t>
  </si>
  <si>
    <t xml:space="preserve">Número de niños, niñas, adolescentes y jóvenes inscritos con insumos en la escuela de iniciación y formación deportiva </t>
  </si>
  <si>
    <t>Número actividades divulgadaspara los niños, niñas, adolescentes y jóvenes inscritos en la escuela de iniciación y formación deportiva</t>
  </si>
  <si>
    <t>Número de acompañamientos a  niños, niñas, adolescentes y jóvenes inscritos en la escuela de iniciación y formación deportiva</t>
  </si>
  <si>
    <t>Número deacompañamientosa  niños, niñas, adolescentes y jóvenes inscritos en la escuela de iniciación y formación deportiva</t>
  </si>
  <si>
    <t xml:space="preserve"> Cincuenta y cinco (55) mantenidos y seis (6) núcleos de la escuela iniciativa y formación deportiva creados</t>
  </si>
  <si>
    <t xml:space="preserve"> Participantes en los eventos y/o torneos de las instituciones educativas y las universidades vinculados.</t>
  </si>
  <si>
    <t>Número acciones divulgadas en las Instituciones Educativas vinculadas en los Juegos Intercolegiados</t>
  </si>
  <si>
    <t>Vincular participantes en eventos y torneos deportivos como parte de la estrategia de desarrollo de los Juegos para Personas con Discapacidad.</t>
  </si>
  <si>
    <t>Vincular participantes en las jornadas de activación deportiva.</t>
  </si>
  <si>
    <t xml:space="preserve">Vincular participantes para desarrollar la estrategia de juegos carcelarios y del sistema de responsabilidad penal para adolescentes </t>
  </si>
  <si>
    <t xml:space="preserve">Vincular participantes desarrollar la estrategia de juegos comunales </t>
  </si>
  <si>
    <t xml:space="preserve">Vincular participantes  desarrollar la estrategia de juegos comunales </t>
  </si>
  <si>
    <t xml:space="preserve">Vincular participantes para desarrollar la estrategia de juegos corregimentales </t>
  </si>
  <si>
    <t xml:space="preserve">Vincular participantes  para desarrollar la estrategia de juegos corregimentales </t>
  </si>
  <si>
    <t>Vincular participantes para realizar torneos de integración con enfoque barrial y comunitario</t>
  </si>
  <si>
    <t>Número acciones divulgadas a personas participantes vinculadas en los eventos y/o torneos de deporte social comunitario</t>
  </si>
  <si>
    <t>Realizar la vinculación de participantes para el desarrollo de campañas y talleres sobre técnicas de recreación, en articulación con instituciones educativas.</t>
  </si>
  <si>
    <t>Realizar la vinculación de participantes para el desarrollo de campañas y talleres en técnicas de recreación en articulación con Instituciones Educativas</t>
  </si>
  <si>
    <t>Divulgar a los participantes las acciones desarrolladas en el marco del proyecto.</t>
  </si>
  <si>
    <t>Realizar la vinculación de participantes para Implementar la estrategia "Cartagena Recreativa"</t>
  </si>
  <si>
    <t>Realizar la vinculación de participantes para Implementar la estrategia "Recreación incluyente"</t>
  </si>
  <si>
    <t>Realizar la vinculación de participantes para Implementar la estrategia “Instituciones Activas”</t>
  </si>
  <si>
    <t>Realizar la vinculación de participantes para Implementar la estrategia dirigida a adolescentes y jóvenes "Campamentos Juveniles"</t>
  </si>
  <si>
    <t>Realizar la vinculación de participantes para Implementar la estrategia dirigida a Persona Mayor "Actívate Mayor"</t>
  </si>
  <si>
    <t>Realizar la vinculación de participantes para Implementar la estrategia dirigida a primera infancia "Escuela Recreativa"</t>
  </si>
  <si>
    <t>Realizar la vinculación de participantes para realizar actividades de recreación para el aprovechamiento del espacio público</t>
  </si>
  <si>
    <t>Realizar la vinculación de participantes para desarrollar actividades de recreación para el aprovechamiento del espacio público</t>
  </si>
  <si>
    <t>Realizar la vinculación de participantes para Implementar acciones en el marco de la estrategia "Pasos Saludables"</t>
  </si>
  <si>
    <t>Realizar la vinculación de participantes para desarrollar eventos de concentración y promoción de actividad física</t>
  </si>
  <si>
    <t>Realizar la vinculación de participantes para implementar acciones en el marco de la estrategia "Vida Activa"</t>
  </si>
  <si>
    <t>Realizar la vinculación de participantes para implementar acciones en el marco de la estrategia "Entornos Saludables"</t>
  </si>
  <si>
    <t>Realizar la vinculación de participantes para implementar acciones en el marco de la estrategia "Intégrate por tu salud"</t>
  </si>
  <si>
    <t xml:space="preserve">Realizar la vinculación de participantes para desarrollar campañas de sensibilización sobre temas relacionados con enfermedades no transmisibles y sus factores de riesgo. </t>
  </si>
  <si>
    <t xml:space="preserve">Realizar la vinculación de participantes para divulgar las acciones de las estrategias y eventos realizadas </t>
  </si>
  <si>
    <t>Vincular personas alos eventos recreativos de carácter regional, nacional e internacional para generar articulaciones y/o alianzas con entidades de enfoque turístico</t>
  </si>
  <si>
    <t>Vincular participantes en eventos recreativos de carácter regional, nacional e internacional para divulgar las acciones desarrolladas en 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</si>
</sst>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 #,##0_-;\-* #,##0_-;_-* &quot;-&quot;??_-;_-@_-"/>
    <numFmt numFmtId="165" formatCode="_(&quot;$&quot;\ * #,##0.00_);_(&quot;$&quot;\ * \(#,##0.00\);_(&quot;$&quot;\ * &quot;-&quot;??_);_(@_)"/>
    <numFmt numFmtId="166" formatCode="0.0%"/>
    <numFmt numFmtId="167" formatCode="0.000%"/>
  </numFmts>
  <fonts count="45">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eial "/>
    </font>
    <font>
      <sz val="11"/>
      <color theme="1"/>
      <name val="Arial "/>
    </font>
    <font>
      <sz val="11"/>
      <color rgb="FF000000"/>
      <name val="Arial"/>
      <family val="2"/>
    </font>
    <font>
      <sz val="10"/>
      <color theme="1"/>
      <name val="Arial"/>
      <family val="2"/>
    </font>
    <font>
      <sz val="14"/>
      <color theme="1"/>
      <name val="Arial "/>
    </font>
    <font>
      <sz val="14"/>
      <color theme="1"/>
      <name val="Arial"/>
      <family val="2"/>
    </font>
    <font>
      <b/>
      <sz val="11"/>
      <color theme="1"/>
      <name val="Aptos Narrow"/>
      <family val="2"/>
      <scheme val="minor"/>
    </font>
    <font>
      <u/>
      <sz val="11"/>
      <color theme="1"/>
      <name val="Aptos Narrow"/>
      <family val="2"/>
      <scheme val="minor"/>
    </font>
    <font>
      <sz val="12"/>
      <color rgb="FF000000"/>
      <name val="Arial"/>
      <family val="2"/>
    </font>
    <font>
      <b/>
      <sz val="11"/>
      <name val="Arial "/>
    </font>
    <font>
      <b/>
      <sz val="14"/>
      <color theme="1"/>
      <name val="Arial"/>
      <family val="2"/>
    </font>
    <font>
      <b/>
      <sz val="14"/>
      <color rgb="FFFF0000"/>
      <name val="Arial"/>
      <family val="2"/>
    </font>
    <font>
      <b/>
      <sz val="18"/>
      <color rgb="FFFF0000"/>
      <name val="Arial"/>
      <family val="2"/>
    </font>
    <font>
      <b/>
      <sz val="16"/>
      <color rgb="FFFF0000"/>
      <name val="Arial"/>
      <family val="2"/>
    </font>
    <font>
      <b/>
      <u/>
      <sz val="11"/>
      <color theme="1"/>
      <name val="Arial"/>
      <family val="2"/>
    </font>
    <font>
      <b/>
      <sz val="20"/>
      <color rgb="FFFF0000"/>
      <name val="Arial"/>
      <family val="2"/>
    </font>
    <font>
      <b/>
      <sz val="11"/>
      <color rgb="FFFF0000"/>
      <name val="Arial"/>
      <family val="2"/>
    </font>
    <font>
      <b/>
      <sz val="11"/>
      <color rgb="FFFF0000"/>
      <name val="Aptos Narrow"/>
      <family val="2"/>
      <scheme val="minor"/>
    </font>
    <font>
      <b/>
      <sz val="14"/>
      <color rgb="FFFF0000"/>
      <name val="Aptos Narrow"/>
      <family val="2"/>
      <scheme val="minor"/>
    </font>
  </fonts>
  <fills count="2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3" tint="0.749992370372631"/>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83E28E"/>
        <bgColor indexed="64"/>
      </patternFill>
    </fill>
    <fill>
      <patternFill patternType="solid">
        <fgColor theme="0" tint="-0.34998626667073579"/>
        <bgColor indexed="64"/>
      </patternFill>
    </fill>
    <fill>
      <patternFill patternType="solid">
        <fgColor rgb="FF00B0F0"/>
        <bgColor indexed="64"/>
      </patternFill>
    </fill>
    <fill>
      <patternFill patternType="solid">
        <fgColor theme="3" tint="0.89999084444715716"/>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3" fillId="0" borderId="0"/>
    <xf numFmtId="0" fontId="3" fillId="0" borderId="0"/>
    <xf numFmtId="44" fontId="1" fillId="0" borderId="0" applyFont="0" applyFill="0" applyBorder="0" applyAlignment="0" applyProtection="0"/>
    <xf numFmtId="9" fontId="1" fillId="0" borderId="0" applyFont="0" applyFill="0" applyBorder="0" applyAlignment="0" applyProtection="0"/>
  </cellStyleXfs>
  <cellXfs count="712">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2" borderId="0" xfId="0" applyFill="1" applyAlignment="1">
      <alignment vertical="center"/>
    </xf>
    <xf numFmtId="0" fontId="7" fillId="2" borderId="1" xfId="0" applyFont="1" applyFill="1" applyBorder="1"/>
    <xf numFmtId="0" fontId="7"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8"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9"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4" xfId="0" applyFont="1" applyFill="1" applyBorder="1" applyAlignment="1">
      <alignment horizontal="center" vertical="center"/>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0" fontId="7" fillId="10" borderId="1" xfId="0" applyFont="1" applyFill="1" applyBorder="1" applyAlignment="1">
      <alignment horizontal="center" vertical="center"/>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0" fontId="29" fillId="10" borderId="1" xfId="0" applyFont="1" applyFill="1" applyBorder="1" applyAlignment="1">
      <alignment horizontal="center" vertical="center"/>
    </xf>
    <xf numFmtId="49" fontId="7" fillId="7" borderId="1" xfId="0" applyNumberFormat="1" applyFont="1" applyFill="1" applyBorder="1" applyAlignment="1">
      <alignment horizontal="center" vertical="center" wrapText="1"/>
    </xf>
    <xf numFmtId="1" fontId="7" fillId="7" borderId="1" xfId="0" applyNumberFormat="1" applyFont="1" applyFill="1" applyBorder="1" applyAlignment="1">
      <alignment horizontal="center" vertical="center"/>
    </xf>
    <xf numFmtId="0" fontId="0" fillId="7" borderId="1" xfId="0" applyFill="1" applyBorder="1" applyAlignment="1">
      <alignment horizontal="center" vertical="center" wrapText="1"/>
    </xf>
    <xf numFmtId="0" fontId="7" fillId="11" borderId="1" xfId="0" applyFont="1" applyFill="1" applyBorder="1" applyAlignment="1">
      <alignment horizontal="center" vertical="center" wrapText="1"/>
    </xf>
    <xf numFmtId="49" fontId="7" fillId="11" borderId="1" xfId="0" applyNumberFormat="1" applyFont="1" applyFill="1" applyBorder="1" applyAlignment="1">
      <alignment horizontal="center" vertical="center" wrapText="1"/>
    </xf>
    <xf numFmtId="1" fontId="7" fillId="11" borderId="1" xfId="0" applyNumberFormat="1" applyFont="1" applyFill="1" applyBorder="1" applyAlignment="1">
      <alignment horizontal="center"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49" fontId="7" fillId="12" borderId="1" xfId="0" applyNumberFormat="1" applyFont="1" applyFill="1" applyBorder="1" applyAlignment="1">
      <alignment horizontal="center" vertical="center" wrapText="1"/>
    </xf>
    <xf numFmtId="1" fontId="7" fillId="12" borderId="1" xfId="0" applyNumberFormat="1"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1" xfId="0" applyFill="1" applyBorder="1" applyAlignment="1">
      <alignment horizontal="center" vertical="center"/>
    </xf>
    <xf numFmtId="0" fontId="29"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29" fillId="11"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49" fontId="7" fillId="13" borderId="1" xfId="0" applyNumberFormat="1" applyFont="1" applyFill="1" applyBorder="1" applyAlignment="1">
      <alignment horizontal="center" vertical="center" wrapText="1"/>
    </xf>
    <xf numFmtId="1" fontId="7" fillId="13" borderId="1" xfId="0" applyNumberFormat="1" applyFont="1" applyFill="1" applyBorder="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7" fillId="13" borderId="1" xfId="0" applyFont="1" applyFill="1" applyBorder="1" applyAlignment="1">
      <alignment horizontal="center" vertical="center"/>
    </xf>
    <xf numFmtId="0" fontId="7" fillId="14" borderId="1" xfId="0" applyFont="1" applyFill="1" applyBorder="1" applyAlignment="1">
      <alignment horizontal="center" vertical="center" wrapText="1"/>
    </xf>
    <xf numFmtId="49" fontId="7" fillId="14" borderId="1" xfId="0" applyNumberFormat="1" applyFont="1" applyFill="1" applyBorder="1" applyAlignment="1">
      <alignment horizontal="center" vertical="center" wrapText="1"/>
    </xf>
    <xf numFmtId="1" fontId="7" fillId="14" borderId="1" xfId="0" applyNumberFormat="1" applyFont="1" applyFill="1" applyBorder="1" applyAlignment="1">
      <alignment horizontal="center" vertical="center"/>
    </xf>
    <xf numFmtId="0" fontId="0" fillId="14" borderId="1" xfId="0" applyFill="1" applyBorder="1" applyAlignment="1">
      <alignment horizontal="center" vertical="center" wrapText="1"/>
    </xf>
    <xf numFmtId="0" fontId="0" fillId="14" borderId="1" xfId="0" applyFill="1" applyBorder="1" applyAlignment="1">
      <alignment horizontal="center" vertical="center"/>
    </xf>
    <xf numFmtId="0" fontId="7" fillId="14" borderId="1" xfId="0" applyFont="1" applyFill="1" applyBorder="1" applyAlignment="1">
      <alignment horizontal="center" vertical="center"/>
    </xf>
    <xf numFmtId="43" fontId="7" fillId="14" borderId="1" xfId="7" applyFont="1" applyFill="1" applyBorder="1" applyAlignment="1">
      <alignment horizontal="center" vertical="center" wrapText="1"/>
    </xf>
    <xf numFmtId="0" fontId="7" fillId="15" borderId="1" xfId="0" applyFont="1" applyFill="1" applyBorder="1" applyAlignment="1">
      <alignment horizontal="center" vertical="center" wrapText="1"/>
    </xf>
    <xf numFmtId="49" fontId="7" fillId="15" borderId="1" xfId="0" applyNumberFormat="1" applyFont="1" applyFill="1" applyBorder="1" applyAlignment="1">
      <alignment horizontal="center" vertical="center" wrapText="1"/>
    </xf>
    <xf numFmtId="0" fontId="0" fillId="15" borderId="1" xfId="0" applyFill="1" applyBorder="1" applyAlignment="1">
      <alignment horizontal="center" vertical="center" wrapText="1"/>
    </xf>
    <xf numFmtId="0" fontId="0" fillId="15" borderId="1" xfId="0" applyFill="1" applyBorder="1" applyAlignment="1">
      <alignment horizontal="center" vertical="center"/>
    </xf>
    <xf numFmtId="0" fontId="7" fillId="15" borderId="1" xfId="0" applyFont="1" applyFill="1" applyBorder="1" applyAlignment="1">
      <alignment horizontal="center" vertical="center"/>
    </xf>
    <xf numFmtId="0" fontId="7" fillId="16" borderId="1" xfId="0" applyFont="1" applyFill="1" applyBorder="1" applyAlignment="1">
      <alignment horizontal="center" vertical="center" wrapText="1"/>
    </xf>
    <xf numFmtId="49" fontId="7" fillId="16" borderId="1" xfId="0" applyNumberFormat="1" applyFont="1" applyFill="1" applyBorder="1" applyAlignment="1">
      <alignment horizontal="center" vertical="center" wrapText="1"/>
    </xf>
    <xf numFmtId="1" fontId="7" fillId="16" borderId="1" xfId="0" applyNumberFormat="1" applyFont="1" applyFill="1" applyBorder="1" applyAlignment="1">
      <alignment horizontal="center" vertical="center"/>
    </xf>
    <xf numFmtId="0" fontId="0" fillId="16" borderId="1" xfId="0" applyFill="1" applyBorder="1" applyAlignment="1">
      <alignment horizontal="center" vertical="center" wrapText="1"/>
    </xf>
    <xf numFmtId="0" fontId="0" fillId="16" borderId="1" xfId="0" applyFill="1" applyBorder="1" applyAlignment="1">
      <alignment horizontal="center" vertical="center"/>
    </xf>
    <xf numFmtId="0" fontId="7" fillId="16" borderId="1" xfId="0" applyFont="1" applyFill="1" applyBorder="1" applyAlignment="1">
      <alignment horizontal="center" vertical="center"/>
    </xf>
    <xf numFmtId="0" fontId="28" fillId="16"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49" fontId="7" fillId="17" borderId="1" xfId="0" applyNumberFormat="1" applyFont="1" applyFill="1" applyBorder="1" applyAlignment="1">
      <alignment horizontal="center" vertical="center" wrapText="1"/>
    </xf>
    <xf numFmtId="1" fontId="7" fillId="17" borderId="1" xfId="0" applyNumberFormat="1" applyFont="1" applyFill="1" applyBorder="1" applyAlignment="1">
      <alignment horizontal="center" vertical="center"/>
    </xf>
    <xf numFmtId="0" fontId="0" fillId="17" borderId="1" xfId="0" applyFill="1" applyBorder="1" applyAlignment="1">
      <alignment horizontal="center" vertical="center" wrapText="1"/>
    </xf>
    <xf numFmtId="0" fontId="0" fillId="17" borderId="1" xfId="0" applyFill="1" applyBorder="1" applyAlignment="1">
      <alignment horizontal="center" vertical="center"/>
    </xf>
    <xf numFmtId="0" fontId="7" fillId="18" borderId="1" xfId="0" applyFont="1" applyFill="1" applyBorder="1" applyAlignment="1">
      <alignment horizontal="center" vertical="center" wrapText="1"/>
    </xf>
    <xf numFmtId="49" fontId="7" fillId="18" borderId="1" xfId="0" applyNumberFormat="1" applyFont="1" applyFill="1" applyBorder="1" applyAlignment="1">
      <alignment horizontal="center" vertical="center" wrapText="1"/>
    </xf>
    <xf numFmtId="0" fontId="26" fillId="18" borderId="1" xfId="0" applyFont="1" applyFill="1" applyBorder="1" applyAlignment="1">
      <alignment horizontal="center" vertical="center" wrapText="1"/>
    </xf>
    <xf numFmtId="0" fontId="0" fillId="18" borderId="1" xfId="0" applyFill="1" applyBorder="1" applyAlignment="1">
      <alignment horizontal="center" vertical="center"/>
    </xf>
    <xf numFmtId="1" fontId="7" fillId="18" borderId="1" xfId="0" applyNumberFormat="1" applyFont="1" applyFill="1" applyBorder="1" applyAlignment="1">
      <alignment horizontal="center" vertical="center"/>
    </xf>
    <xf numFmtId="0" fontId="27" fillId="7"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164" fontId="30" fillId="7" borderId="1" xfId="7" applyNumberFormat="1" applyFont="1" applyFill="1" applyBorder="1" applyAlignment="1">
      <alignment horizontal="center" vertical="center"/>
    </xf>
    <xf numFmtId="43" fontId="31" fillId="3" borderId="1" xfId="7" applyFont="1" applyFill="1" applyBorder="1" applyAlignment="1">
      <alignment horizontal="center" vertical="center"/>
    </xf>
    <xf numFmtId="43" fontId="31" fillId="10" borderId="1" xfId="7" applyFont="1" applyFill="1" applyBorder="1" applyAlignment="1">
      <alignment horizontal="center" vertical="center"/>
    </xf>
    <xf numFmtId="0" fontId="28" fillId="14" borderId="1" xfId="0" applyFont="1" applyFill="1" applyBorder="1" applyAlignment="1">
      <alignment horizontal="center" vertical="center" wrapText="1"/>
    </xf>
    <xf numFmtId="0" fontId="0" fillId="3" borderId="0" xfId="0" applyFill="1" applyAlignment="1">
      <alignment horizontal="center" vertical="center"/>
    </xf>
    <xf numFmtId="0" fontId="17" fillId="7"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10" fontId="17" fillId="7" borderId="1" xfId="0" applyNumberFormat="1" applyFont="1" applyFill="1" applyBorder="1" applyAlignment="1">
      <alignment horizontal="center" vertical="center" wrapText="1"/>
    </xf>
    <xf numFmtId="0" fontId="24" fillId="0" borderId="0" xfId="0" applyFont="1"/>
    <xf numFmtId="0" fontId="5" fillId="2" borderId="1" xfId="1" applyFont="1" applyFill="1" applyBorder="1" applyAlignment="1">
      <alignment horizontal="left" vertical="center"/>
    </xf>
    <xf numFmtId="0" fontId="5" fillId="0" borderId="1" xfId="0" applyFont="1" applyBorder="1" applyAlignment="1">
      <alignment horizontal="center" vertical="center" wrapText="1"/>
    </xf>
    <xf numFmtId="0" fontId="17" fillId="0" borderId="0" xfId="0" applyFont="1"/>
    <xf numFmtId="0" fontId="17" fillId="0" borderId="1" xfId="0" applyFont="1" applyBorder="1" applyAlignment="1">
      <alignment horizontal="justify" vertical="center" wrapText="1"/>
    </xf>
    <xf numFmtId="0" fontId="34" fillId="0" borderId="1" xfId="0" applyFont="1" applyBorder="1" applyAlignment="1">
      <alignment horizontal="justify" vertical="center" wrapText="1"/>
    </xf>
    <xf numFmtId="0" fontId="5" fillId="14" borderId="1" xfId="0" applyFont="1" applyFill="1" applyBorder="1" applyAlignment="1">
      <alignment horizontal="center" vertical="center" wrapText="1"/>
    </xf>
    <xf numFmtId="43" fontId="7" fillId="10" borderId="1" xfId="7" applyFont="1" applyFill="1" applyBorder="1" applyAlignment="1">
      <alignment horizontal="center" vertical="center" wrapText="1"/>
    </xf>
    <xf numFmtId="43" fontId="7" fillId="7" borderId="1" xfId="7" applyFont="1" applyFill="1" applyBorder="1" applyAlignment="1">
      <alignment horizontal="center" vertical="center" wrapText="1"/>
    </xf>
    <xf numFmtId="0" fontId="28" fillId="19" borderId="1" xfId="0" applyFont="1" applyFill="1" applyBorder="1" applyAlignment="1">
      <alignment horizontal="center" vertical="center" wrapText="1"/>
    </xf>
    <xf numFmtId="43" fontId="7" fillId="19" borderId="1" xfId="7" applyFont="1" applyFill="1" applyBorder="1" applyAlignment="1">
      <alignment horizontal="center" vertical="center" wrapText="1"/>
    </xf>
    <xf numFmtId="0" fontId="28" fillId="18"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43" fontId="7" fillId="12" borderId="1" xfId="7" applyFont="1" applyFill="1" applyBorder="1" applyAlignment="1">
      <alignment horizontal="center" vertical="center" wrapText="1"/>
    </xf>
    <xf numFmtId="43" fontId="0" fillId="16" borderId="1" xfId="7" applyFont="1" applyFill="1" applyBorder="1" applyAlignment="1">
      <alignment horizontal="center" vertical="center" wrapText="1"/>
    </xf>
    <xf numFmtId="43" fontId="0" fillId="18" borderId="1" xfId="7" applyFont="1" applyFill="1" applyBorder="1" applyAlignment="1">
      <alignment horizontal="center" vertical="center" wrapText="1"/>
    </xf>
    <xf numFmtId="0" fontId="28" fillId="17" borderId="1" xfId="0" applyFont="1" applyFill="1" applyBorder="1" applyAlignment="1">
      <alignment horizontal="center" vertical="center" wrapText="1"/>
    </xf>
    <xf numFmtId="43" fontId="28" fillId="17" borderId="1" xfId="7" applyFont="1" applyFill="1" applyBorder="1" applyAlignment="1">
      <alignment horizontal="center" vertical="center" wrapText="1"/>
    </xf>
    <xf numFmtId="0" fontId="28" fillId="13" borderId="1" xfId="0" applyFont="1" applyFill="1" applyBorder="1" applyAlignment="1">
      <alignment horizontal="center" vertical="center" wrapText="1"/>
    </xf>
    <xf numFmtId="43" fontId="7" fillId="13" borderId="1" xfId="7" applyFont="1" applyFill="1" applyBorder="1" applyAlignment="1">
      <alignment horizontal="center" vertical="center" wrapText="1"/>
    </xf>
    <xf numFmtId="0" fontId="28" fillId="15" borderId="1" xfId="0" applyFont="1" applyFill="1" applyBorder="1" applyAlignment="1">
      <alignment horizontal="center" vertical="center" wrapText="1"/>
    </xf>
    <xf numFmtId="43" fontId="7" fillId="15" borderId="1" xfId="7" applyFont="1" applyFill="1" applyBorder="1" applyAlignment="1">
      <alignment horizontal="center" vertical="center" wrapText="1"/>
    </xf>
    <xf numFmtId="0" fontId="2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7" fillId="0" borderId="18"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8"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9" xfId="0" applyFont="1" applyBorder="1" applyAlignment="1">
      <alignment horizontal="center" vertical="center" wrapText="1"/>
    </xf>
    <xf numFmtId="0" fontId="7" fillId="3" borderId="1" xfId="0" applyFont="1" applyFill="1" applyBorder="1" applyAlignment="1">
      <alignment vertical="center" wrapText="1"/>
    </xf>
    <xf numFmtId="1" fontId="7" fillId="3" borderId="1" xfId="0" applyNumberFormat="1" applyFont="1" applyFill="1" applyBorder="1" applyAlignment="1">
      <alignment vertical="center"/>
    </xf>
    <xf numFmtId="0" fontId="7" fillId="10" borderId="1" xfId="0" applyFont="1" applyFill="1" applyBorder="1" applyAlignment="1">
      <alignment vertical="center" wrapText="1"/>
    </xf>
    <xf numFmtId="0" fontId="7" fillId="7" borderId="1" xfId="0" applyFont="1" applyFill="1" applyBorder="1" applyAlignment="1">
      <alignment vertical="center" wrapText="1"/>
    </xf>
    <xf numFmtId="1" fontId="7" fillId="7" borderId="1" xfId="0" applyNumberFormat="1" applyFont="1" applyFill="1" applyBorder="1" applyAlignment="1">
      <alignment vertical="center"/>
    </xf>
    <xf numFmtId="0" fontId="0" fillId="7" borderId="1" xfId="0" applyFill="1" applyBorder="1" applyAlignment="1">
      <alignment horizontal="center" vertical="center"/>
    </xf>
    <xf numFmtId="0" fontId="17" fillId="13" borderId="1"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0" fillId="0" borderId="0" xfId="0" applyAlignment="1">
      <alignment horizontal="center" vertical="center"/>
    </xf>
    <xf numFmtId="0" fontId="0" fillId="10" borderId="0" xfId="0" applyFill="1" applyAlignment="1">
      <alignment horizontal="center" vertical="center"/>
    </xf>
    <xf numFmtId="43" fontId="0" fillId="10" borderId="1" xfId="0" applyNumberFormat="1" applyFill="1" applyBorder="1" applyAlignment="1">
      <alignment horizontal="center" vertical="center"/>
    </xf>
    <xf numFmtId="0" fontId="0" fillId="7" borderId="0" xfId="0" applyFill="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0" fillId="13" borderId="0" xfId="0" applyFill="1" applyAlignment="1">
      <alignment horizontal="center" vertical="center"/>
    </xf>
    <xf numFmtId="0" fontId="0" fillId="14" borderId="0" xfId="0" applyFill="1" applyAlignment="1">
      <alignment horizontal="center" vertical="center"/>
    </xf>
    <xf numFmtId="0" fontId="0" fillId="15" borderId="0" xfId="0" applyFill="1" applyAlignment="1">
      <alignment horizontal="center" vertical="center"/>
    </xf>
    <xf numFmtId="0" fontId="0" fillId="16" borderId="0" xfId="0" applyFill="1" applyAlignment="1">
      <alignment horizontal="center" vertical="center"/>
    </xf>
    <xf numFmtId="0" fontId="32" fillId="16" borderId="1" xfId="0" applyFont="1" applyFill="1" applyBorder="1" applyAlignment="1">
      <alignment horizontal="center" vertical="center"/>
    </xf>
    <xf numFmtId="0" fontId="32" fillId="17" borderId="1" xfId="0" applyFont="1" applyFill="1" applyBorder="1" applyAlignment="1">
      <alignment horizontal="center" vertical="center"/>
    </xf>
    <xf numFmtId="0" fontId="0" fillId="17" borderId="0" xfId="0" applyFill="1" applyAlignment="1">
      <alignment horizontal="center" vertical="center"/>
    </xf>
    <xf numFmtId="0" fontId="17" fillId="18" borderId="1" xfId="0" applyFont="1" applyFill="1" applyBorder="1" applyAlignment="1">
      <alignment horizontal="center" vertical="center" wrapText="1"/>
    </xf>
    <xf numFmtId="0" fontId="0" fillId="18" borderId="0" xfId="0" applyFill="1" applyAlignment="1">
      <alignment horizontal="center" vertical="center"/>
    </xf>
    <xf numFmtId="0" fontId="0" fillId="0" borderId="0" xfId="0" applyAlignment="1">
      <alignment horizontal="center" vertical="center" wrapText="1"/>
    </xf>
    <xf numFmtId="0" fontId="33" fillId="0" borderId="0" xfId="0" applyFont="1" applyAlignment="1">
      <alignment horizontal="center" vertical="center"/>
    </xf>
    <xf numFmtId="43" fontId="7" fillId="18" borderId="1" xfId="7" applyFont="1" applyFill="1" applyBorder="1" applyAlignment="1">
      <alignment horizontal="center" vertical="center"/>
    </xf>
    <xf numFmtId="0" fontId="7" fillId="3" borderId="1" xfId="7" applyNumberFormat="1" applyFont="1" applyFill="1" applyBorder="1" applyAlignment="1">
      <alignment horizontal="center" vertical="center"/>
    </xf>
    <xf numFmtId="0" fontId="7" fillId="10" borderId="1" xfId="7" applyNumberFormat="1" applyFont="1" applyFill="1" applyBorder="1" applyAlignment="1">
      <alignment horizontal="center" vertical="center"/>
    </xf>
    <xf numFmtId="0" fontId="7" fillId="7" borderId="1" xfId="7" applyNumberFormat="1" applyFont="1" applyFill="1" applyBorder="1" applyAlignment="1">
      <alignment horizontal="center" vertical="center"/>
    </xf>
    <xf numFmtId="0" fontId="7" fillId="11" borderId="1" xfId="7" applyNumberFormat="1" applyFont="1" applyFill="1" applyBorder="1" applyAlignment="1">
      <alignment horizontal="center" vertical="center"/>
    </xf>
    <xf numFmtId="0" fontId="7" fillId="12" borderId="1" xfId="7" applyNumberFormat="1" applyFont="1" applyFill="1" applyBorder="1" applyAlignment="1">
      <alignment horizontal="center" vertical="center" wrapText="1"/>
    </xf>
    <xf numFmtId="0" fontId="7" fillId="13" borderId="1" xfId="7" applyNumberFormat="1" applyFont="1" applyFill="1" applyBorder="1" applyAlignment="1">
      <alignment horizontal="center" vertical="center" wrapText="1"/>
    </xf>
    <xf numFmtId="0" fontId="7" fillId="15" borderId="1" xfId="7" applyNumberFormat="1" applyFont="1" applyFill="1" applyBorder="1" applyAlignment="1">
      <alignment horizontal="center" vertical="center" wrapText="1"/>
    </xf>
    <xf numFmtId="0" fontId="7" fillId="16" borderId="1" xfId="7" applyNumberFormat="1" applyFont="1" applyFill="1" applyBorder="1" applyAlignment="1">
      <alignment horizontal="center" vertical="center" wrapText="1"/>
    </xf>
    <xf numFmtId="0" fontId="7" fillId="17" borderId="1" xfId="7" applyNumberFormat="1" applyFont="1" applyFill="1" applyBorder="1" applyAlignment="1">
      <alignment horizontal="center" vertical="center"/>
    </xf>
    <xf numFmtId="0" fontId="7" fillId="18" borderId="1" xfId="7" applyNumberFormat="1" applyFont="1" applyFill="1" applyBorder="1" applyAlignment="1">
      <alignment horizontal="center" vertical="center"/>
    </xf>
    <xf numFmtId="0" fontId="35" fillId="2" borderId="1" xfId="0" applyFont="1" applyFill="1" applyBorder="1" applyAlignment="1">
      <alignment horizontal="center" vertical="center" wrapText="1"/>
    </xf>
    <xf numFmtId="1" fontId="7" fillId="10" borderId="1" xfId="0" applyNumberFormat="1" applyFont="1" applyFill="1" applyBorder="1" applyAlignment="1">
      <alignment vertical="center"/>
    </xf>
    <xf numFmtId="0" fontId="27" fillId="10" borderId="1" xfId="0" applyFont="1" applyFill="1" applyBorder="1" applyAlignment="1">
      <alignment horizontal="center" vertical="center" wrapText="1"/>
    </xf>
    <xf numFmtId="1" fontId="7" fillId="10" borderId="1" xfId="0" applyNumberFormat="1" applyFont="1" applyFill="1" applyBorder="1" applyAlignment="1">
      <alignment horizontal="center" vertical="center"/>
    </xf>
    <xf numFmtId="0" fontId="29" fillId="10" borderId="1" xfId="0" applyFont="1" applyFill="1" applyBorder="1" applyAlignment="1">
      <alignment horizontal="center" vertical="center" wrapText="1"/>
    </xf>
    <xf numFmtId="0" fontId="7" fillId="11" borderId="1" xfId="7" applyNumberFormat="1" applyFont="1" applyFill="1" applyBorder="1" applyAlignment="1">
      <alignment horizontal="center" vertical="center" wrapText="1"/>
    </xf>
    <xf numFmtId="0" fontId="29" fillId="12" borderId="1" xfId="0" applyFont="1" applyFill="1" applyBorder="1" applyAlignment="1">
      <alignment horizontal="center" vertical="center"/>
    </xf>
    <xf numFmtId="0" fontId="7" fillId="14" borderId="1" xfId="7" applyNumberFormat="1" applyFont="1" applyFill="1" applyBorder="1" applyAlignment="1">
      <alignment horizontal="center" vertical="center" wrapText="1"/>
    </xf>
    <xf numFmtId="1" fontId="7" fillId="15" borderId="1" xfId="7" applyNumberFormat="1" applyFont="1" applyFill="1" applyBorder="1" applyAlignment="1">
      <alignment horizontal="center" vertical="center"/>
    </xf>
    <xf numFmtId="0" fontId="29" fillId="15"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164" fontId="0" fillId="3" borderId="1" xfId="7" applyNumberFormat="1" applyFont="1" applyFill="1" applyBorder="1" applyAlignment="1">
      <alignment horizontal="center" vertical="center"/>
    </xf>
    <xf numFmtId="43" fontId="0" fillId="3" borderId="1" xfId="7" applyFont="1" applyFill="1" applyBorder="1" applyAlignment="1">
      <alignment horizontal="center" vertical="center" wrapText="1"/>
    </xf>
    <xf numFmtId="43" fontId="1" fillId="3" borderId="1" xfId="7" applyFont="1" applyFill="1" applyBorder="1" applyAlignment="1">
      <alignment horizontal="center" vertical="center" wrapText="1"/>
    </xf>
    <xf numFmtId="0" fontId="0" fillId="18" borderId="1" xfId="0"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34" fillId="2" borderId="18" xfId="0" applyFont="1" applyFill="1" applyBorder="1" applyAlignment="1">
      <alignment horizontal="center" vertical="center" wrapText="1"/>
    </xf>
    <xf numFmtId="0" fontId="17" fillId="2" borderId="18" xfId="0" applyFont="1" applyFill="1" applyBorder="1" applyAlignment="1">
      <alignment horizontal="center" vertical="center"/>
    </xf>
    <xf numFmtId="0" fontId="17" fillId="2" borderId="0" xfId="0" applyFont="1" applyFill="1"/>
    <xf numFmtId="0" fontId="17" fillId="2" borderId="1" xfId="0" applyFont="1" applyFill="1" applyBorder="1" applyAlignment="1">
      <alignment horizontal="justify" vertical="center" wrapText="1"/>
    </xf>
    <xf numFmtId="0" fontId="34" fillId="0" borderId="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wrapText="1"/>
    </xf>
    <xf numFmtId="0" fontId="7" fillId="2" borderId="18" xfId="0" applyFont="1" applyFill="1" applyBorder="1" applyAlignment="1">
      <alignment horizontal="center" vertical="center" wrapText="1"/>
    </xf>
    <xf numFmtId="0" fontId="7" fillId="2" borderId="5"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20" borderId="1" xfId="0" applyFill="1" applyBorder="1" applyAlignment="1">
      <alignment horizontal="center" vertical="center"/>
    </xf>
    <xf numFmtId="0" fontId="0" fillId="19" borderId="1" xfId="0" applyFill="1" applyBorder="1" applyAlignment="1">
      <alignment horizontal="center" vertical="center" wrapText="1"/>
    </xf>
    <xf numFmtId="0" fontId="5" fillId="7" borderId="1" xfId="0" applyFont="1" applyFill="1" applyBorder="1" applyAlignment="1">
      <alignment horizontal="center" vertical="center" wrapText="1"/>
    </xf>
    <xf numFmtId="10" fontId="17" fillId="7" borderId="1" xfId="0" applyNumberFormat="1" applyFont="1" applyFill="1" applyBorder="1" applyAlignment="1">
      <alignment horizontal="center" vertical="center"/>
    </xf>
    <xf numFmtId="0" fontId="27" fillId="21" borderId="1" xfId="0" applyFont="1" applyFill="1" applyBorder="1" applyAlignment="1">
      <alignment horizontal="center" vertical="center"/>
    </xf>
    <xf numFmtId="43" fontId="0" fillId="0" borderId="0" xfId="0" applyNumberFormat="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2" borderId="1" xfId="0" applyFont="1" applyFill="1" applyBorder="1" applyAlignment="1">
      <alignment horizontal="center" vertical="center" wrapText="1"/>
    </xf>
    <xf numFmtId="0" fontId="7" fillId="0" borderId="18" xfId="0" applyFont="1" applyBorder="1" applyAlignment="1">
      <alignment horizontal="center" vertical="center" wrapText="1"/>
    </xf>
    <xf numFmtId="1" fontId="7" fillId="2" borderId="18" xfId="0" applyNumberFormat="1" applyFont="1" applyFill="1" applyBorder="1" applyAlignment="1">
      <alignment horizontal="center" vertical="center"/>
    </xf>
    <xf numFmtId="3" fontId="7" fillId="2" borderId="18" xfId="0" applyNumberFormat="1"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22" borderId="18" xfId="0" applyFont="1" applyFill="1" applyBorder="1" applyAlignment="1">
      <alignment horizontal="center" vertical="center" wrapText="1"/>
    </xf>
    <xf numFmtId="0" fontId="31" fillId="0" borderId="1" xfId="0" applyFont="1" applyBorder="1" applyAlignment="1">
      <alignment horizontal="center" vertical="center" wrapText="1"/>
    </xf>
    <xf numFmtId="10" fontId="31" fillId="22" borderId="1" xfId="13" applyNumberFormat="1" applyFont="1" applyFill="1" applyBorder="1" applyAlignment="1">
      <alignment horizontal="center" vertical="center" wrapText="1"/>
    </xf>
    <xf numFmtId="44" fontId="31" fillId="0" borderId="18" xfId="12" applyFont="1" applyBorder="1" applyAlignment="1">
      <alignment horizontal="right" vertical="center" wrapText="1"/>
    </xf>
    <xf numFmtId="44" fontId="31" fillId="0" borderId="20" xfId="12" applyFont="1" applyBorder="1" applyAlignment="1">
      <alignment horizontal="right" vertical="center" wrapText="1"/>
    </xf>
    <xf numFmtId="10" fontId="31" fillId="0" borderId="20" xfId="13" applyNumberFormat="1" applyFont="1" applyBorder="1" applyAlignment="1">
      <alignment horizontal="right" vertical="center" wrapText="1"/>
    </xf>
    <xf numFmtId="44" fontId="31" fillId="0" borderId="1" xfId="12" applyFont="1" applyBorder="1" applyAlignment="1">
      <alignment horizontal="right" vertical="center" wrapText="1"/>
    </xf>
    <xf numFmtId="10" fontId="31" fillId="0" borderId="1" xfId="13" applyNumberFormat="1" applyFont="1" applyBorder="1" applyAlignment="1">
      <alignment horizontal="right" vertical="center" wrapText="1"/>
    </xf>
    <xf numFmtId="0" fontId="31" fillId="2" borderId="0" xfId="0" applyFont="1" applyFill="1" applyAlignment="1">
      <alignment horizontal="right" vertical="center"/>
    </xf>
    <xf numFmtId="44" fontId="37" fillId="7" borderId="0" xfId="0" applyNumberFormat="1" applyFont="1" applyFill="1" applyAlignment="1">
      <alignment horizontal="right" vertical="center"/>
    </xf>
    <xf numFmtId="10" fontId="37" fillId="7" borderId="0" xfId="13" applyNumberFormat="1" applyFont="1" applyFill="1" applyAlignment="1">
      <alignment horizontal="right" vertical="center"/>
    </xf>
    <xf numFmtId="44" fontId="31" fillId="0" borderId="1" xfId="12" applyFont="1" applyBorder="1" applyAlignment="1">
      <alignment vertical="center" wrapText="1"/>
    </xf>
    <xf numFmtId="10" fontId="31" fillId="0" borderId="1" xfId="13" applyNumberFormat="1" applyFont="1" applyBorder="1" applyAlignment="1">
      <alignment vertical="center" wrapText="1"/>
    </xf>
    <xf numFmtId="0" fontId="37" fillId="2" borderId="2"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1" fillId="2" borderId="0" xfId="0" applyFont="1" applyFill="1"/>
    <xf numFmtId="0" fontId="31" fillId="2" borderId="0" xfId="0" applyFont="1" applyFill="1" applyAlignment="1">
      <alignment vertical="center"/>
    </xf>
    <xf numFmtId="0" fontId="31" fillId="2" borderId="0" xfId="0" applyFont="1" applyFill="1" applyAlignment="1">
      <alignment horizontal="center" vertical="center"/>
    </xf>
    <xf numFmtId="0" fontId="37" fillId="2" borderId="1" xfId="0" applyFont="1" applyFill="1" applyBorder="1" applyAlignment="1">
      <alignment vertical="center" wrapText="1"/>
    </xf>
    <xf numFmtId="0" fontId="37" fillId="2" borderId="1" xfId="0" applyFont="1" applyFill="1" applyBorder="1" applyAlignment="1">
      <alignment horizontal="center" vertical="center" wrapText="1"/>
    </xf>
    <xf numFmtId="9" fontId="37" fillId="2" borderId="0" xfId="13" applyFont="1" applyFill="1" applyBorder="1" applyAlignment="1">
      <alignment horizontal="center" vertical="center"/>
    </xf>
    <xf numFmtId="0" fontId="31" fillId="2" borderId="1" xfId="0" applyFont="1" applyFill="1" applyBorder="1"/>
    <xf numFmtId="0" fontId="31" fillId="2" borderId="1" xfId="0" applyFont="1" applyFill="1" applyBorder="1" applyAlignment="1">
      <alignment horizontal="right" vertical="center"/>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31" fillId="2" borderId="1" xfId="0" applyFont="1" applyFill="1" applyBorder="1" applyAlignment="1">
      <alignment vertical="center"/>
    </xf>
    <xf numFmtId="0" fontId="37" fillId="2" borderId="2" xfId="0" applyFont="1" applyFill="1" applyBorder="1" applyAlignment="1">
      <alignment vertical="center" wrapText="1"/>
    </xf>
    <xf numFmtId="0" fontId="37" fillId="2" borderId="16" xfId="0" applyFont="1" applyFill="1" applyBorder="1" applyAlignment="1">
      <alignment vertical="center" wrapText="1"/>
    </xf>
    <xf numFmtId="0" fontId="37" fillId="2" borderId="0" xfId="0" applyFont="1" applyFill="1" applyAlignment="1">
      <alignment vertical="center" wrapText="1"/>
    </xf>
    <xf numFmtId="49" fontId="7" fillId="2" borderId="18" xfId="0" applyNumberFormat="1" applyFont="1" applyFill="1" applyBorder="1" applyAlignment="1">
      <alignment horizontal="center" vertical="center"/>
    </xf>
    <xf numFmtId="0" fontId="7" fillId="2" borderId="16"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37" fillId="7" borderId="1" xfId="0" applyFont="1" applyFill="1" applyBorder="1" applyAlignment="1">
      <alignment vertical="center" wrapText="1"/>
    </xf>
    <xf numFmtId="0" fontId="31" fillId="7" borderId="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1" fillId="7" borderId="1" xfId="0" applyFont="1" applyFill="1" applyBorder="1"/>
    <xf numFmtId="0" fontId="31" fillId="2" borderId="1" xfId="0" applyFont="1" applyFill="1" applyBorder="1" applyAlignment="1">
      <alignment horizontal="center" vertical="center" wrapText="1"/>
    </xf>
    <xf numFmtId="9" fontId="31" fillId="0" borderId="1" xfId="13" applyFont="1" applyBorder="1" applyAlignment="1">
      <alignment horizontal="center" vertical="center" wrapText="1"/>
    </xf>
    <xf numFmtId="10" fontId="36" fillId="2" borderId="1" xfId="13" applyNumberFormat="1" applyFont="1" applyFill="1" applyBorder="1" applyAlignment="1">
      <alignment horizontal="center" vertical="center" wrapText="1"/>
    </xf>
    <xf numFmtId="9" fontId="31" fillId="2" borderId="1" xfId="13" applyFont="1" applyFill="1" applyBorder="1" applyAlignment="1">
      <alignment horizontal="center" vertical="center" wrapText="1"/>
    </xf>
    <xf numFmtId="9" fontId="7" fillId="7" borderId="1" xfId="0" applyNumberFormat="1" applyFont="1" applyFill="1" applyBorder="1" applyAlignment="1">
      <alignment horizontal="center" vertical="center" wrapText="1"/>
    </xf>
    <xf numFmtId="9" fontId="7" fillId="7" borderId="18" xfId="0" applyNumberFormat="1" applyFont="1" applyFill="1" applyBorder="1" applyAlignment="1">
      <alignment horizontal="center" vertical="center" wrapText="1"/>
    </xf>
    <xf numFmtId="10" fontId="37" fillId="2" borderId="1" xfId="13" applyNumberFormat="1" applyFont="1" applyFill="1" applyBorder="1" applyAlignment="1">
      <alignment horizontal="center" vertical="center" wrapText="1"/>
    </xf>
    <xf numFmtId="9" fontId="37" fillId="2" borderId="1" xfId="13" applyFont="1" applyFill="1" applyBorder="1" applyAlignment="1">
      <alignment horizontal="center" vertical="center" wrapText="1"/>
    </xf>
    <xf numFmtId="9" fontId="37" fillId="2" borderId="1" xfId="0" applyNumberFormat="1" applyFont="1" applyFill="1" applyBorder="1" applyAlignment="1">
      <alignment horizontal="center" vertical="center"/>
    </xf>
    <xf numFmtId="0" fontId="7" fillId="22" borderId="1" xfId="0" applyFont="1" applyFill="1" applyBorder="1" applyAlignment="1">
      <alignment horizontal="center" vertical="center"/>
    </xf>
    <xf numFmtId="3" fontId="7" fillId="22" borderId="1" xfId="0" applyNumberFormat="1" applyFont="1" applyFill="1" applyBorder="1" applyAlignment="1">
      <alignment horizontal="center" vertical="center" wrapText="1"/>
    </xf>
    <xf numFmtId="9" fontId="39" fillId="7" borderId="1" xfId="13" applyFont="1" applyFill="1" applyBorder="1" applyAlignment="1">
      <alignment horizontal="center" vertical="center" wrapText="1"/>
    </xf>
    <xf numFmtId="0" fontId="7" fillId="3" borderId="18" xfId="0" applyFont="1" applyFill="1" applyBorder="1" applyAlignment="1">
      <alignment horizontal="center" vertical="center" wrapText="1"/>
    </xf>
    <xf numFmtId="10" fontId="39" fillId="7" borderId="1" xfId="0" applyNumberFormat="1" applyFont="1" applyFill="1" applyBorder="1" applyAlignment="1">
      <alignment horizontal="center" vertical="center" wrapText="1"/>
    </xf>
    <xf numFmtId="9" fontId="39" fillId="7" borderId="1" xfId="0" applyNumberFormat="1" applyFont="1" applyFill="1" applyBorder="1" applyAlignment="1">
      <alignment horizontal="center" vertical="center"/>
    </xf>
    <xf numFmtId="10" fontId="39" fillId="7" borderId="1" xfId="0" applyNumberFormat="1" applyFont="1" applyFill="1" applyBorder="1" applyAlignment="1">
      <alignment horizontal="center" vertical="center"/>
    </xf>
    <xf numFmtId="10" fontId="31" fillId="0" borderId="18" xfId="13" applyNumberFormat="1" applyFont="1" applyBorder="1" applyAlignment="1">
      <alignment horizontal="center" vertical="center" wrapText="1"/>
    </xf>
    <xf numFmtId="0" fontId="7" fillId="23" borderId="1" xfId="0" applyFont="1" applyFill="1" applyBorder="1" applyAlignment="1">
      <alignment horizontal="center" vertical="center" wrapText="1"/>
    </xf>
    <xf numFmtId="0" fontId="7" fillId="23" borderId="18" xfId="0" applyFont="1" applyFill="1" applyBorder="1" applyAlignment="1">
      <alignment horizontal="center" vertical="center" wrapText="1"/>
    </xf>
    <xf numFmtId="44" fontId="31" fillId="0" borderId="20" xfId="12" applyFont="1" applyBorder="1" applyAlignment="1">
      <alignment vertical="center" wrapText="1"/>
    </xf>
    <xf numFmtId="10" fontId="31" fillId="0" borderId="20" xfId="13" applyNumberFormat="1" applyFont="1" applyBorder="1" applyAlignment="1">
      <alignment vertical="center" wrapText="1"/>
    </xf>
    <xf numFmtId="10" fontId="31" fillId="0" borderId="1" xfId="13" applyNumberFormat="1" applyFont="1" applyBorder="1" applyAlignment="1">
      <alignment horizontal="center" vertical="center" wrapText="1"/>
    </xf>
    <xf numFmtId="10" fontId="39" fillId="2" borderId="1" xfId="13" applyNumberFormat="1" applyFont="1" applyFill="1" applyBorder="1" applyAlignment="1">
      <alignment horizontal="center" vertical="center"/>
    </xf>
    <xf numFmtId="9" fontId="39" fillId="7" borderId="20" xfId="13" applyFont="1" applyFill="1" applyBorder="1" applyAlignment="1">
      <alignment horizontal="center" vertical="center"/>
    </xf>
    <xf numFmtId="0" fontId="22" fillId="2" borderId="0" xfId="1" applyFont="1" applyFill="1" applyAlignment="1">
      <alignment horizontal="center" vertical="center"/>
    </xf>
    <xf numFmtId="0" fontId="2" fillId="2" borderId="0" xfId="0" applyFont="1" applyFill="1" applyAlignment="1">
      <alignment horizontal="center" vertical="center" wrapText="1"/>
    </xf>
    <xf numFmtId="0" fontId="5" fillId="2" borderId="0" xfId="0" applyFont="1" applyFill="1" applyAlignment="1">
      <alignment horizontal="center" vertical="center"/>
    </xf>
    <xf numFmtId="10" fontId="31" fillId="3" borderId="1" xfId="13" applyNumberFormat="1" applyFont="1" applyFill="1" applyBorder="1" applyAlignment="1">
      <alignment horizontal="center" vertical="center" wrapText="1"/>
    </xf>
    <xf numFmtId="10" fontId="39" fillId="7" borderId="1" xfId="13" applyNumberFormat="1" applyFont="1" applyFill="1" applyBorder="1" applyAlignment="1">
      <alignment horizontal="center" vertical="center" wrapText="1"/>
    </xf>
    <xf numFmtId="0" fontId="0" fillId="3" borderId="19" xfId="0" applyFill="1" applyBorder="1" applyAlignment="1">
      <alignment horizontal="center" vertical="center" wrapText="1"/>
    </xf>
    <xf numFmtId="43" fontId="7" fillId="10" borderId="19" xfId="7" applyFont="1" applyFill="1" applyBorder="1" applyAlignment="1">
      <alignment horizontal="center" vertical="center"/>
    </xf>
    <xf numFmtId="0" fontId="0" fillId="10" borderId="19" xfId="0" applyFill="1" applyBorder="1" applyAlignment="1">
      <alignment horizontal="center" vertical="center" wrapText="1"/>
    </xf>
    <xf numFmtId="164" fontId="27" fillId="7" borderId="19" xfId="7" applyNumberFormat="1" applyFont="1" applyFill="1" applyBorder="1" applyAlignment="1">
      <alignment horizontal="center" vertical="center"/>
    </xf>
    <xf numFmtId="43" fontId="7" fillId="3" borderId="19" xfId="7" applyFont="1" applyFill="1" applyBorder="1" applyAlignment="1">
      <alignment horizontal="center" vertical="center"/>
    </xf>
    <xf numFmtId="43" fontId="27" fillId="11" borderId="19" xfId="7" applyFont="1" applyFill="1" applyBorder="1" applyAlignment="1">
      <alignment horizontal="center" vertical="center"/>
    </xf>
    <xf numFmtId="0" fontId="0" fillId="11" borderId="19" xfId="0" applyFill="1" applyBorder="1" applyAlignment="1">
      <alignment horizontal="center" vertical="center" wrapText="1"/>
    </xf>
    <xf numFmtId="0" fontId="0" fillId="7" borderId="19" xfId="0" applyFill="1" applyBorder="1" applyAlignment="1">
      <alignment horizontal="center" vertical="center" wrapText="1"/>
    </xf>
    <xf numFmtId="0" fontId="0" fillId="12" borderId="19" xfId="0" applyFill="1" applyBorder="1" applyAlignment="1">
      <alignment horizontal="center" vertical="center" wrapText="1"/>
    </xf>
    <xf numFmtId="43" fontId="27" fillId="12" borderId="19" xfId="7" applyFont="1" applyFill="1" applyBorder="1" applyAlignment="1">
      <alignment horizontal="center" vertical="center"/>
    </xf>
    <xf numFmtId="0" fontId="0" fillId="13" borderId="19" xfId="0" applyFill="1" applyBorder="1" applyAlignment="1">
      <alignment horizontal="center" vertical="center" wrapText="1"/>
    </xf>
    <xf numFmtId="43" fontId="7" fillId="13" borderId="19" xfId="7" applyFont="1" applyFill="1" applyBorder="1" applyAlignment="1">
      <alignment horizontal="center" vertical="center"/>
    </xf>
    <xf numFmtId="43" fontId="0" fillId="13" borderId="19" xfId="7" applyFont="1" applyFill="1" applyBorder="1" applyAlignment="1">
      <alignment horizontal="center" vertical="center"/>
    </xf>
    <xf numFmtId="43" fontId="7" fillId="14" borderId="19" xfId="7" applyFont="1" applyFill="1" applyBorder="1" applyAlignment="1">
      <alignment horizontal="center" vertical="center"/>
    </xf>
    <xf numFmtId="43" fontId="0" fillId="14" borderId="19" xfId="7" applyFont="1" applyFill="1" applyBorder="1" applyAlignment="1">
      <alignment horizontal="center" vertical="center"/>
    </xf>
    <xf numFmtId="0" fontId="0" fillId="14" borderId="19" xfId="0" applyFill="1" applyBorder="1" applyAlignment="1">
      <alignment horizontal="center" vertical="center" wrapText="1"/>
    </xf>
    <xf numFmtId="43" fontId="7" fillId="17" borderId="19" xfId="7" applyFont="1" applyFill="1" applyBorder="1" applyAlignment="1">
      <alignment horizontal="center" vertical="center"/>
    </xf>
    <xf numFmtId="43" fontId="7" fillId="17" borderId="20" xfId="7" applyFont="1" applyFill="1" applyBorder="1" applyAlignment="1">
      <alignment horizontal="center" vertical="center"/>
    </xf>
    <xf numFmtId="0" fontId="0" fillId="17" borderId="20" xfId="0" applyFill="1" applyBorder="1" applyAlignment="1">
      <alignment horizontal="center" vertical="center"/>
    </xf>
    <xf numFmtId="43" fontId="27" fillId="15" borderId="19" xfId="7" applyFont="1" applyFill="1" applyBorder="1" applyAlignment="1">
      <alignment horizontal="center" vertical="center"/>
    </xf>
    <xf numFmtId="43" fontId="0" fillId="15" borderId="19" xfId="7" applyFont="1" applyFill="1" applyBorder="1" applyAlignment="1">
      <alignment horizontal="center" vertical="center"/>
    </xf>
    <xf numFmtId="43" fontId="7" fillId="16" borderId="19" xfId="7" applyFont="1" applyFill="1" applyBorder="1" applyAlignment="1">
      <alignment horizontal="center" vertical="center"/>
    </xf>
    <xf numFmtId="0" fontId="0" fillId="16" borderId="19" xfId="0" applyFill="1" applyBorder="1" applyAlignment="1">
      <alignment horizontal="center" vertical="center" wrapText="1"/>
    </xf>
    <xf numFmtId="0" fontId="0" fillId="15" borderId="19" xfId="0" applyFill="1" applyBorder="1" applyAlignment="1">
      <alignment horizontal="center" vertical="center" wrapText="1"/>
    </xf>
    <xf numFmtId="44" fontId="0" fillId="3" borderId="19" xfId="12" applyFont="1" applyFill="1" applyBorder="1" applyAlignment="1">
      <alignment horizontal="center" vertical="center"/>
    </xf>
    <xf numFmtId="44" fontId="17" fillId="11" borderId="19" xfId="12" applyFont="1" applyFill="1" applyBorder="1" applyAlignment="1">
      <alignment horizontal="center" vertical="center" wrapText="1"/>
    </xf>
    <xf numFmtId="44" fontId="0" fillId="10" borderId="19" xfId="12" applyFont="1" applyFill="1" applyBorder="1" applyAlignment="1">
      <alignment horizontal="center" vertical="center" wrapText="1"/>
    </xf>
    <xf numFmtId="44" fontId="17" fillId="7" borderId="19" xfId="12" applyFont="1" applyFill="1" applyBorder="1" applyAlignment="1">
      <alignment horizontal="center" vertical="center" wrapText="1"/>
    </xf>
    <xf numFmtId="44" fontId="17" fillId="17" borderId="19" xfId="12" applyFont="1" applyFill="1" applyBorder="1" applyAlignment="1">
      <alignment horizontal="center" vertical="center" wrapText="1"/>
    </xf>
    <xf numFmtId="44" fontId="17" fillId="14" borderId="19" xfId="12" applyFont="1" applyFill="1" applyBorder="1" applyAlignment="1">
      <alignment horizontal="center" vertical="center" wrapText="1"/>
    </xf>
    <xf numFmtId="44" fontId="17" fillId="12" borderId="19" xfId="12" applyFont="1" applyFill="1" applyBorder="1" applyAlignment="1">
      <alignment horizontal="center" vertical="center" wrapText="1"/>
    </xf>
    <xf numFmtId="44" fontId="17" fillId="13" borderId="19" xfId="12" applyFont="1" applyFill="1" applyBorder="1" applyAlignment="1">
      <alignment horizontal="center" vertical="center" wrapText="1"/>
    </xf>
    <xf numFmtId="44" fontId="17" fillId="15" borderId="19" xfId="12" applyFont="1" applyFill="1" applyBorder="1" applyAlignment="1">
      <alignment horizontal="center" vertical="center" wrapText="1"/>
    </xf>
    <xf numFmtId="44" fontId="17" fillId="16" borderId="19" xfId="12" applyFont="1" applyFill="1" applyBorder="1" applyAlignment="1">
      <alignment horizontal="center" vertical="center" wrapText="1"/>
    </xf>
    <xf numFmtId="10" fontId="0" fillId="3" borderId="19" xfId="13" applyNumberFormat="1" applyFont="1" applyFill="1" applyBorder="1" applyAlignment="1">
      <alignment horizontal="center" vertical="center"/>
    </xf>
    <xf numFmtId="10" fontId="17" fillId="16" borderId="19" xfId="13" applyNumberFormat="1" applyFont="1" applyFill="1" applyBorder="1" applyAlignment="1">
      <alignment horizontal="center" vertical="center" wrapText="1"/>
    </xf>
    <xf numFmtId="9" fontId="0" fillId="3" borderId="1" xfId="0" applyNumberFormat="1" applyFill="1" applyBorder="1" applyAlignment="1">
      <alignment horizontal="center" vertical="center"/>
    </xf>
    <xf numFmtId="166" fontId="0" fillId="3" borderId="1" xfId="13" applyNumberFormat="1" applyFont="1" applyFill="1" applyBorder="1" applyAlignment="1">
      <alignment horizontal="center" vertical="center"/>
    </xf>
    <xf numFmtId="10" fontId="0" fillId="3" borderId="1" xfId="13" applyNumberFormat="1" applyFont="1" applyFill="1" applyBorder="1" applyAlignment="1">
      <alignment horizontal="center" vertical="center"/>
    </xf>
    <xf numFmtId="10" fontId="44" fillId="3" borderId="1" xfId="13" applyNumberFormat="1" applyFont="1" applyFill="1" applyBorder="1" applyAlignment="1">
      <alignment horizontal="center" vertical="center"/>
    </xf>
    <xf numFmtId="0" fontId="42" fillId="3" borderId="1" xfId="0" applyFont="1" applyFill="1" applyBorder="1" applyAlignment="1">
      <alignment horizontal="center" vertical="center" wrapText="1"/>
    </xf>
    <xf numFmtId="9" fontId="0" fillId="10" borderId="1" xfId="0" applyNumberFormat="1" applyFill="1" applyBorder="1" applyAlignment="1">
      <alignment horizontal="center" vertical="center" wrapText="1"/>
    </xf>
    <xf numFmtId="167" fontId="0" fillId="10" borderId="1" xfId="13" applyNumberFormat="1" applyFont="1" applyFill="1" applyBorder="1" applyAlignment="1">
      <alignment horizontal="center" vertical="center" wrapText="1"/>
    </xf>
    <xf numFmtId="9" fontId="43" fillId="10" borderId="1" xfId="0" applyNumberFormat="1" applyFont="1" applyFill="1" applyBorder="1" applyAlignment="1">
      <alignment horizontal="center" vertical="center"/>
    </xf>
    <xf numFmtId="10" fontId="0" fillId="10" borderId="19" xfId="13" applyNumberFormat="1" applyFont="1" applyFill="1" applyBorder="1" applyAlignment="1">
      <alignment horizontal="center" vertical="center" wrapText="1"/>
    </xf>
    <xf numFmtId="9" fontId="0" fillId="10" borderId="19" xfId="12" applyNumberFormat="1" applyFont="1" applyFill="1" applyBorder="1" applyAlignment="1">
      <alignment horizontal="center" vertical="center" wrapText="1"/>
    </xf>
    <xf numFmtId="9" fontId="0" fillId="7" borderId="1" xfId="13" applyFont="1" applyFill="1" applyBorder="1" applyAlignment="1">
      <alignment horizontal="center" vertical="center"/>
    </xf>
    <xf numFmtId="10" fontId="0" fillId="7" borderId="1" xfId="13" applyNumberFormat="1" applyFont="1" applyFill="1" applyBorder="1" applyAlignment="1">
      <alignment horizontal="center" vertical="center"/>
    </xf>
    <xf numFmtId="9" fontId="0" fillId="7" borderId="1" xfId="0" applyNumberFormat="1" applyFill="1" applyBorder="1" applyAlignment="1">
      <alignment horizontal="center" vertical="center"/>
    </xf>
    <xf numFmtId="10" fontId="17" fillId="7" borderId="19" xfId="13" applyNumberFormat="1" applyFont="1" applyFill="1" applyBorder="1" applyAlignment="1">
      <alignment horizontal="center" vertical="center" wrapText="1"/>
    </xf>
    <xf numFmtId="9" fontId="17" fillId="7" borderId="19" xfId="12" applyNumberFormat="1" applyFont="1" applyFill="1" applyBorder="1" applyAlignment="1">
      <alignment horizontal="center" vertical="center" wrapText="1"/>
    </xf>
    <xf numFmtId="10" fontId="0" fillId="11" borderId="1" xfId="13" applyNumberFormat="1" applyFont="1" applyFill="1" applyBorder="1" applyAlignment="1">
      <alignment horizontal="center" vertical="center"/>
    </xf>
    <xf numFmtId="10" fontId="0" fillId="11" borderId="1" xfId="0" applyNumberFormat="1" applyFill="1" applyBorder="1" applyAlignment="1">
      <alignment horizontal="center" vertical="center"/>
    </xf>
    <xf numFmtId="10" fontId="17" fillId="11" borderId="19" xfId="13" applyNumberFormat="1" applyFont="1" applyFill="1" applyBorder="1" applyAlignment="1">
      <alignment horizontal="center" vertical="center" wrapText="1"/>
    </xf>
    <xf numFmtId="9" fontId="17" fillId="11" borderId="19" xfId="12" applyNumberFormat="1" applyFont="1" applyFill="1" applyBorder="1" applyAlignment="1">
      <alignment horizontal="center" vertical="center" wrapText="1"/>
    </xf>
    <xf numFmtId="9" fontId="0" fillId="12" borderId="1" xfId="0" applyNumberFormat="1" applyFill="1" applyBorder="1" applyAlignment="1">
      <alignment horizontal="center" vertical="center"/>
    </xf>
    <xf numFmtId="10" fontId="0" fillId="12" borderId="1" xfId="13" applyNumberFormat="1" applyFont="1" applyFill="1" applyBorder="1" applyAlignment="1">
      <alignment horizontal="center" vertical="center"/>
    </xf>
    <xf numFmtId="10" fontId="0" fillId="12" borderId="1" xfId="0" applyNumberFormat="1" applyFill="1" applyBorder="1" applyAlignment="1">
      <alignment horizontal="center" vertical="center"/>
    </xf>
    <xf numFmtId="10" fontId="17" fillId="12" borderId="19" xfId="13" applyNumberFormat="1" applyFont="1" applyFill="1" applyBorder="1" applyAlignment="1">
      <alignment horizontal="center" vertical="center" wrapText="1"/>
    </xf>
    <xf numFmtId="9" fontId="17" fillId="12" borderId="19" xfId="12" applyNumberFormat="1" applyFont="1" applyFill="1" applyBorder="1" applyAlignment="1">
      <alignment horizontal="center" vertical="center" wrapText="1"/>
    </xf>
    <xf numFmtId="10" fontId="17" fillId="13" borderId="19" xfId="13" applyNumberFormat="1" applyFont="1" applyFill="1" applyBorder="1" applyAlignment="1">
      <alignment horizontal="center" vertical="center" wrapText="1"/>
    </xf>
    <xf numFmtId="9" fontId="17" fillId="13" borderId="19" xfId="12" applyNumberFormat="1" applyFont="1" applyFill="1" applyBorder="1" applyAlignment="1">
      <alignment horizontal="center" vertical="center" wrapText="1"/>
    </xf>
    <xf numFmtId="10" fontId="17" fillId="14" borderId="19" xfId="13" applyNumberFormat="1" applyFont="1" applyFill="1" applyBorder="1" applyAlignment="1">
      <alignment horizontal="center" vertical="center" wrapText="1"/>
    </xf>
    <xf numFmtId="9" fontId="17" fillId="14" borderId="19" xfId="12" applyNumberFormat="1" applyFont="1" applyFill="1" applyBorder="1" applyAlignment="1">
      <alignment horizontal="center" vertical="center" wrapText="1"/>
    </xf>
    <xf numFmtId="10" fontId="17" fillId="15" borderId="19" xfId="13" applyNumberFormat="1" applyFont="1" applyFill="1" applyBorder="1" applyAlignment="1">
      <alignment horizontal="center" vertical="center" wrapText="1"/>
    </xf>
    <xf numFmtId="9" fontId="17" fillId="15" borderId="19" xfId="12" applyNumberFormat="1" applyFont="1" applyFill="1" applyBorder="1" applyAlignment="1">
      <alignment horizontal="center" vertical="center" wrapText="1"/>
    </xf>
    <xf numFmtId="9" fontId="0" fillId="17" borderId="1" xfId="0" applyNumberFormat="1" applyFill="1" applyBorder="1" applyAlignment="1">
      <alignment horizontal="center" vertical="center"/>
    </xf>
    <xf numFmtId="9" fontId="17" fillId="17" borderId="19" xfId="13" applyFont="1" applyFill="1" applyBorder="1" applyAlignment="1">
      <alignment horizontal="center" vertical="center" wrapText="1"/>
    </xf>
    <xf numFmtId="9" fontId="17" fillId="17" borderId="19" xfId="12" applyNumberFormat="1" applyFont="1" applyFill="1" applyBorder="1" applyAlignment="1">
      <alignment horizontal="center" vertical="center" wrapText="1"/>
    </xf>
    <xf numFmtId="44" fontId="0" fillId="0" borderId="1" xfId="0" applyNumberFormat="1" applyBorder="1" applyAlignment="1">
      <alignment horizontal="center" vertical="center"/>
    </xf>
    <xf numFmtId="9" fontId="0" fillId="2" borderId="1" xfId="0" applyNumberFormat="1" applyFill="1" applyBorder="1" applyAlignment="1">
      <alignment horizontal="center" vertical="center"/>
    </xf>
    <xf numFmtId="9" fontId="0" fillId="0" borderId="1" xfId="13" applyFont="1" applyBorder="1" applyAlignment="1">
      <alignment horizontal="center" vertical="center"/>
    </xf>
    <xf numFmtId="10" fontId="0" fillId="2" borderId="1" xfId="13" applyNumberFormat="1" applyFont="1" applyFill="1" applyBorder="1" applyAlignment="1">
      <alignment horizontal="center" vertical="center"/>
    </xf>
    <xf numFmtId="167" fontId="0" fillId="2" borderId="1" xfId="13" applyNumberFormat="1" applyFont="1" applyFill="1" applyBorder="1" applyAlignment="1">
      <alignment horizontal="center" vertical="center"/>
    </xf>
    <xf numFmtId="0" fontId="0" fillId="25" borderId="1" xfId="0" applyFill="1" applyBorder="1" applyAlignment="1">
      <alignment horizontal="center" vertical="center" wrapText="1"/>
    </xf>
    <xf numFmtId="0" fontId="27" fillId="25" borderId="1" xfId="0" applyFont="1" applyFill="1" applyBorder="1" applyAlignment="1">
      <alignment horizontal="center" vertical="center" wrapText="1"/>
    </xf>
    <xf numFmtId="0" fontId="0" fillId="25" borderId="1" xfId="0" applyFill="1" applyBorder="1" applyAlignment="1">
      <alignment horizontal="center" vertical="center"/>
    </xf>
    <xf numFmtId="0" fontId="7" fillId="25" borderId="19" xfId="0" applyFont="1" applyFill="1" applyBorder="1" applyAlignment="1">
      <alignment horizontal="center" vertical="center"/>
    </xf>
    <xf numFmtId="0" fontId="7" fillId="25" borderId="19" xfId="0" applyFont="1" applyFill="1" applyBorder="1" applyAlignment="1">
      <alignment horizontal="center" vertical="center" wrapText="1"/>
    </xf>
    <xf numFmtId="0" fontId="7" fillId="25" borderId="18" xfId="0" applyFont="1" applyFill="1" applyBorder="1" applyAlignment="1">
      <alignment horizontal="center" vertical="center" wrapText="1"/>
    </xf>
    <xf numFmtId="0" fontId="7" fillId="25" borderId="11" xfId="0" applyFont="1" applyFill="1" applyBorder="1" applyAlignment="1">
      <alignment horizontal="center" vertical="center" wrapText="1"/>
    </xf>
    <xf numFmtId="0" fontId="7" fillId="25" borderId="1" xfId="0" applyFont="1" applyFill="1" applyBorder="1" applyAlignment="1">
      <alignment horizontal="center" vertical="center"/>
    </xf>
    <xf numFmtId="0" fontId="7" fillId="25" borderId="1" xfId="0" applyFont="1" applyFill="1" applyBorder="1" applyAlignment="1">
      <alignment horizontal="center" vertical="center" wrapText="1"/>
    </xf>
    <xf numFmtId="9" fontId="7" fillId="25" borderId="1" xfId="0" applyNumberFormat="1" applyFont="1" applyFill="1" applyBorder="1" applyAlignment="1">
      <alignment horizontal="center" vertical="center" wrapText="1"/>
    </xf>
    <xf numFmtId="0" fontId="7" fillId="25" borderId="0" xfId="0" applyFont="1" applyFill="1"/>
    <xf numFmtId="0" fontId="7" fillId="25" borderId="20"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9" fontId="31" fillId="25" borderId="20" xfId="13" applyFont="1" applyFill="1" applyBorder="1" applyAlignment="1">
      <alignment horizontal="center" vertical="center" wrapText="1"/>
    </xf>
    <xf numFmtId="0" fontId="31" fillId="25" borderId="0" xfId="0" applyFont="1" applyFill="1"/>
    <xf numFmtId="0" fontId="7" fillId="25" borderId="1" xfId="0" applyFont="1" applyFill="1" applyBorder="1" applyAlignment="1">
      <alignment vertical="center" wrapText="1"/>
    </xf>
    <xf numFmtId="10" fontId="36" fillId="25" borderId="1" xfId="13" applyNumberFormat="1" applyFont="1" applyFill="1" applyBorder="1" applyAlignment="1">
      <alignment horizontal="center" vertical="center" wrapText="1"/>
    </xf>
    <xf numFmtId="9" fontId="31" fillId="25" borderId="1" xfId="13" applyFont="1" applyFill="1" applyBorder="1" applyAlignment="1">
      <alignment horizontal="center" vertical="center" wrapText="1"/>
    </xf>
    <xf numFmtId="0" fontId="7" fillId="7" borderId="1" xfId="7" applyNumberFormat="1" applyFont="1" applyFill="1" applyBorder="1" applyAlignment="1">
      <alignment horizontal="center" vertical="center" wrapText="1"/>
    </xf>
    <xf numFmtId="0" fontId="7" fillId="10" borderId="1" xfId="7" applyNumberFormat="1" applyFont="1" applyFill="1" applyBorder="1" applyAlignment="1">
      <alignment horizontal="center" vertical="center" wrapText="1"/>
    </xf>
    <xf numFmtId="0" fontId="7" fillId="26" borderId="1" xfId="7" applyNumberFormat="1" applyFont="1" applyFill="1" applyBorder="1" applyAlignment="1">
      <alignment horizontal="center"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39" fillId="2" borderId="2"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41" fillId="2" borderId="3" xfId="0" applyFont="1" applyFill="1" applyBorder="1" applyAlignment="1">
      <alignment horizontal="center" vertical="center"/>
    </xf>
    <xf numFmtId="0" fontId="41" fillId="2" borderId="4" xfId="0" applyFont="1" applyFill="1" applyBorder="1" applyAlignment="1">
      <alignment horizontal="center" vertical="center"/>
    </xf>
    <xf numFmtId="0" fontId="37" fillId="2" borderId="2"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7" fillId="25" borderId="18" xfId="0" applyFont="1" applyFill="1" applyBorder="1" applyAlignment="1">
      <alignment horizontal="center" vertical="center" wrapText="1"/>
    </xf>
    <xf numFmtId="0" fontId="7" fillId="25" borderId="20" xfId="0" applyFont="1" applyFill="1" applyBorder="1" applyAlignment="1">
      <alignment horizontal="center" vertical="center" wrapText="1"/>
    </xf>
    <xf numFmtId="0" fontId="7" fillId="25" borderId="11" xfId="0" applyFont="1" applyFill="1" applyBorder="1" applyAlignment="1">
      <alignment horizontal="center" vertical="center" wrapText="1"/>
    </xf>
    <xf numFmtId="0" fontId="7" fillId="25" borderId="13" xfId="0" applyFont="1" applyFill="1" applyBorder="1" applyAlignment="1">
      <alignment horizontal="center" vertical="center" wrapText="1"/>
    </xf>
    <xf numFmtId="49" fontId="7" fillId="25" borderId="1" xfId="0" applyNumberFormat="1" applyFont="1" applyFill="1" applyBorder="1" applyAlignment="1">
      <alignment horizontal="center" vertical="center"/>
    </xf>
    <xf numFmtId="0" fontId="37" fillId="2" borderId="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1" fillId="2" borderId="1"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1" xfId="0" applyFont="1" applyFill="1" applyBorder="1" applyAlignment="1">
      <alignment horizontal="center" vertical="center"/>
    </xf>
    <xf numFmtId="44" fontId="31" fillId="0" borderId="18" xfId="12" applyFont="1" applyBorder="1" applyAlignment="1">
      <alignment horizontal="right" vertical="center" wrapText="1"/>
    </xf>
    <xf numFmtId="44" fontId="31" fillId="0" borderId="20" xfId="12" applyFont="1" applyBorder="1" applyAlignment="1">
      <alignment horizontal="right" vertical="center" wrapText="1"/>
    </xf>
    <xf numFmtId="10" fontId="31" fillId="0" borderId="18" xfId="13" applyNumberFormat="1" applyFont="1" applyBorder="1" applyAlignment="1">
      <alignment horizontal="center" vertical="center" wrapText="1"/>
    </xf>
    <xf numFmtId="10" fontId="31" fillId="0" borderId="20" xfId="13" applyNumberFormat="1" applyFont="1" applyBorder="1" applyAlignment="1">
      <alignment horizontal="center" vertical="center" wrapText="1"/>
    </xf>
    <xf numFmtId="0" fontId="36" fillId="9" borderId="18" xfId="0" applyFont="1" applyFill="1" applyBorder="1" applyAlignment="1">
      <alignment horizontal="center" vertical="center" wrapText="1"/>
    </xf>
    <xf numFmtId="0" fontId="36" fillId="9" borderId="20" xfId="0" applyFont="1" applyFill="1" applyBorder="1" applyAlignment="1">
      <alignment horizontal="center" vertical="center" wrapText="1"/>
    </xf>
    <xf numFmtId="0" fontId="36" fillId="11" borderId="18" xfId="0" applyFont="1" applyFill="1" applyBorder="1" applyAlignment="1">
      <alignment horizontal="center" vertical="center" wrapText="1"/>
    </xf>
    <xf numFmtId="0" fontId="36" fillId="11" borderId="20" xfId="0" applyFont="1" applyFill="1" applyBorder="1" applyAlignment="1">
      <alignment horizontal="center" vertical="center" wrapText="1"/>
    </xf>
    <xf numFmtId="0" fontId="36" fillId="24" borderId="18" xfId="0" applyFont="1" applyFill="1" applyBorder="1" applyAlignment="1">
      <alignment horizontal="center" vertical="center" wrapText="1"/>
    </xf>
    <xf numFmtId="0" fontId="36" fillId="24" borderId="20" xfId="0" applyFont="1" applyFill="1" applyBorder="1" applyAlignment="1">
      <alignment horizontal="center" vertical="center" wrapText="1"/>
    </xf>
    <xf numFmtId="0" fontId="36" fillId="13" borderId="18" xfId="0" applyFont="1" applyFill="1" applyBorder="1" applyAlignment="1">
      <alignment horizontal="center" vertical="center" wrapText="1"/>
    </xf>
    <xf numFmtId="0" fontId="36" fillId="13" borderId="20" xfId="0" applyFont="1" applyFill="1" applyBorder="1" applyAlignment="1">
      <alignment horizontal="center" vertical="center" wrapText="1"/>
    </xf>
    <xf numFmtId="0" fontId="36" fillId="19" borderId="18" xfId="0" applyFont="1" applyFill="1" applyBorder="1" applyAlignment="1">
      <alignment horizontal="center" vertical="center" wrapText="1"/>
    </xf>
    <xf numFmtId="0" fontId="36" fillId="19" borderId="2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6" fillId="23" borderId="1" xfId="0" applyFont="1" applyFill="1" applyBorder="1" applyAlignment="1">
      <alignment horizontal="center" vertical="center" wrapText="1"/>
    </xf>
    <xf numFmtId="44" fontId="31" fillId="0" borderId="19" xfId="12" applyFont="1" applyBorder="1" applyAlignment="1">
      <alignment horizontal="right" vertical="center" wrapText="1"/>
    </xf>
    <xf numFmtId="10" fontId="31" fillId="0" borderId="18" xfId="13" applyNumberFormat="1" applyFont="1" applyBorder="1" applyAlignment="1">
      <alignment horizontal="right" vertical="center" wrapText="1"/>
    </xf>
    <xf numFmtId="10" fontId="31" fillId="0" borderId="19" xfId="13" applyNumberFormat="1" applyFont="1" applyBorder="1" applyAlignment="1">
      <alignment horizontal="right" vertical="center" wrapText="1"/>
    </xf>
    <xf numFmtId="0" fontId="31" fillId="0" borderId="19" xfId="13" applyNumberFormat="1" applyFont="1" applyBorder="1" applyAlignment="1">
      <alignment horizontal="right" vertical="center" wrapText="1"/>
    </xf>
    <xf numFmtId="10" fontId="31" fillId="0" borderId="20" xfId="13" applyNumberFormat="1" applyFont="1" applyBorder="1" applyAlignment="1">
      <alignment horizontal="right" vertical="center" wrapText="1"/>
    </xf>
    <xf numFmtId="44" fontId="36" fillId="23" borderId="1" xfId="12"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0" fontId="7" fillId="2" borderId="14" xfId="0" applyFont="1" applyFill="1" applyBorder="1" applyAlignment="1">
      <alignment horizontal="center" vertical="center"/>
    </xf>
    <xf numFmtId="0" fontId="7" fillId="2" borderId="1" xfId="0" applyFont="1" applyFill="1" applyBorder="1" applyAlignment="1">
      <alignment horizontal="center" vertical="center"/>
    </xf>
    <xf numFmtId="10" fontId="31" fillId="0" borderId="1" xfId="13" applyNumberFormat="1" applyFont="1" applyBorder="1" applyAlignment="1">
      <alignment horizontal="center" vertical="center" wrapText="1"/>
    </xf>
    <xf numFmtId="44" fontId="31" fillId="0" borderId="1" xfId="12" applyFont="1" applyBorder="1" applyAlignment="1">
      <alignment horizontal="center" vertical="center" wrapText="1"/>
    </xf>
    <xf numFmtId="0" fontId="7" fillId="25" borderId="11" xfId="0" applyFont="1" applyFill="1" applyBorder="1" applyAlignment="1">
      <alignment horizontal="center" vertical="center"/>
    </xf>
    <xf numFmtId="0" fontId="7" fillId="25" borderId="13" xfId="0" applyFont="1" applyFill="1" applyBorder="1" applyAlignment="1">
      <alignment horizontal="center" vertical="center"/>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44" fontId="31" fillId="0" borderId="18" xfId="12" applyFont="1" applyBorder="1" applyAlignment="1">
      <alignment horizontal="center" vertical="center" wrapText="1"/>
    </xf>
    <xf numFmtId="44" fontId="31" fillId="0" borderId="20" xfId="12" applyFont="1" applyBorder="1" applyAlignment="1">
      <alignment horizontal="center" vertical="center" wrapText="1"/>
    </xf>
    <xf numFmtId="44" fontId="31" fillId="0" borderId="1" xfId="12" applyFont="1" applyBorder="1" applyAlignment="1">
      <alignment horizontal="right" vertical="center" wrapText="1"/>
    </xf>
    <xf numFmtId="44" fontId="31" fillId="0" borderId="19" xfId="12" applyFont="1" applyBorder="1" applyAlignment="1">
      <alignment horizontal="center" vertical="center" wrapText="1"/>
    </xf>
    <xf numFmtId="10" fontId="31" fillId="0" borderId="19" xfId="13" applyNumberFormat="1" applyFont="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5" xfId="0" applyFont="1" applyFill="1" applyBorder="1" applyAlignment="1">
      <alignment horizontal="center"/>
    </xf>
    <xf numFmtId="0" fontId="5"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43" fontId="7" fillId="18" borderId="18" xfId="7" applyFont="1" applyFill="1" applyBorder="1" applyAlignment="1">
      <alignment horizontal="center" vertical="center"/>
    </xf>
    <xf numFmtId="43" fontId="7" fillId="18" borderId="20" xfId="7" applyFont="1" applyFill="1" applyBorder="1" applyAlignment="1">
      <alignment horizontal="center" vertical="center"/>
    </xf>
    <xf numFmtId="0" fontId="22" fillId="2" borderId="2" xfId="1" applyFont="1" applyFill="1" applyBorder="1" applyAlignment="1">
      <alignment horizontal="center" vertical="center"/>
    </xf>
    <xf numFmtId="0" fontId="22" fillId="2" borderId="4" xfId="1"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8" borderId="11"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14" xfId="0" applyFont="1"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43" fontId="7" fillId="10" borderId="18" xfId="7" applyFont="1" applyFill="1" applyBorder="1" applyAlignment="1">
      <alignment horizontal="center" vertical="center"/>
    </xf>
    <xf numFmtId="43" fontId="7" fillId="10" borderId="19" xfId="7" applyFont="1" applyFill="1" applyBorder="1" applyAlignment="1">
      <alignment horizontal="center" vertical="center"/>
    </xf>
    <xf numFmtId="43" fontId="7" fillId="10" borderId="20" xfId="7" applyFont="1" applyFill="1" applyBorder="1" applyAlignment="1">
      <alignment horizontal="center" vertical="center"/>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0" fillId="12" borderId="18"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20" xfId="0" applyFill="1" applyBorder="1" applyAlignment="1">
      <alignment horizontal="center" vertical="center" wrapText="1"/>
    </xf>
    <xf numFmtId="43" fontId="27" fillId="12" borderId="18" xfId="7" applyFont="1" applyFill="1" applyBorder="1" applyAlignment="1">
      <alignment horizontal="center" vertical="center"/>
    </xf>
    <xf numFmtId="43" fontId="27" fillId="12" borderId="19" xfId="7" applyFont="1" applyFill="1" applyBorder="1" applyAlignment="1">
      <alignment horizontal="center" vertical="center"/>
    </xf>
    <xf numFmtId="43" fontId="27" fillId="12" borderId="20" xfId="7" applyFont="1" applyFill="1" applyBorder="1" applyAlignment="1">
      <alignment horizontal="center" vertical="center"/>
    </xf>
    <xf numFmtId="0" fontId="0" fillId="10" borderId="18"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20" xfId="0" applyFill="1" applyBorder="1" applyAlignment="1">
      <alignment horizontal="center" vertical="center" wrapText="1"/>
    </xf>
    <xf numFmtId="164" fontId="27" fillId="7" borderId="18" xfId="7" applyNumberFormat="1" applyFont="1" applyFill="1" applyBorder="1" applyAlignment="1">
      <alignment horizontal="center" vertical="center"/>
    </xf>
    <xf numFmtId="164" fontId="27" fillId="7" borderId="19" xfId="7" applyNumberFormat="1" applyFont="1" applyFill="1" applyBorder="1" applyAlignment="1">
      <alignment horizontal="center" vertical="center"/>
    </xf>
    <xf numFmtId="43" fontId="7" fillId="3" borderId="18" xfId="7" applyFont="1" applyFill="1" applyBorder="1" applyAlignment="1">
      <alignment horizontal="center" vertical="center"/>
    </xf>
    <xf numFmtId="43" fontId="7" fillId="3" borderId="19" xfId="7" applyFont="1" applyFill="1" applyBorder="1" applyAlignment="1">
      <alignment horizontal="center" vertical="center"/>
    </xf>
    <xf numFmtId="43" fontId="7" fillId="3" borderId="20" xfId="7" applyFont="1" applyFill="1" applyBorder="1" applyAlignment="1">
      <alignment horizontal="center" vertical="center"/>
    </xf>
    <xf numFmtId="0" fontId="0" fillId="13" borderId="18" xfId="0" applyFill="1" applyBorder="1" applyAlignment="1">
      <alignment horizontal="center" vertical="center" wrapText="1"/>
    </xf>
    <xf numFmtId="0" fontId="0" fillId="13" borderId="19" xfId="0" applyFill="1" applyBorder="1" applyAlignment="1">
      <alignment horizontal="center" vertical="center" wrapText="1"/>
    </xf>
    <xf numFmtId="0" fontId="0" fillId="13" borderId="20" xfId="0" applyFill="1" applyBorder="1" applyAlignment="1">
      <alignment horizontal="center" vertical="center" wrapText="1"/>
    </xf>
    <xf numFmtId="43" fontId="7" fillId="13" borderId="18" xfId="7" applyFont="1" applyFill="1" applyBorder="1" applyAlignment="1">
      <alignment horizontal="center" vertical="center"/>
    </xf>
    <xf numFmtId="43" fontId="7" fillId="13" borderId="19" xfId="7" applyFont="1" applyFill="1" applyBorder="1" applyAlignment="1">
      <alignment horizontal="center" vertical="center"/>
    </xf>
    <xf numFmtId="43" fontId="7" fillId="13" borderId="20" xfId="7" applyFont="1" applyFill="1" applyBorder="1" applyAlignment="1">
      <alignment horizontal="center" vertical="center"/>
    </xf>
    <xf numFmtId="43" fontId="0" fillId="13" borderId="18" xfId="7" applyFont="1" applyFill="1" applyBorder="1" applyAlignment="1">
      <alignment horizontal="center" vertical="center"/>
    </xf>
    <xf numFmtId="43" fontId="0" fillId="13" borderId="19" xfId="7" applyFont="1" applyFill="1" applyBorder="1" applyAlignment="1">
      <alignment horizontal="center" vertical="center"/>
    </xf>
    <xf numFmtId="43" fontId="0" fillId="13" borderId="20" xfId="7" applyFont="1" applyFill="1" applyBorder="1" applyAlignment="1">
      <alignment horizontal="center" vertical="center"/>
    </xf>
    <xf numFmtId="43" fontId="7" fillId="14" borderId="18" xfId="7" applyFont="1" applyFill="1" applyBorder="1" applyAlignment="1">
      <alignment horizontal="center" vertical="center"/>
    </xf>
    <xf numFmtId="43" fontId="7" fillId="14" borderId="19" xfId="7" applyFont="1" applyFill="1" applyBorder="1" applyAlignment="1">
      <alignment horizontal="center" vertical="center"/>
    </xf>
    <xf numFmtId="43" fontId="0" fillId="14" borderId="18" xfId="7" applyFont="1" applyFill="1" applyBorder="1" applyAlignment="1">
      <alignment horizontal="center" vertical="center"/>
    </xf>
    <xf numFmtId="43" fontId="0" fillId="14" borderId="19" xfId="7" applyFont="1" applyFill="1" applyBorder="1" applyAlignment="1">
      <alignment horizontal="center" vertical="center"/>
    </xf>
    <xf numFmtId="0" fontId="0" fillId="14" borderId="18" xfId="0" applyFill="1" applyBorder="1" applyAlignment="1">
      <alignment horizontal="center" vertical="center" wrapText="1"/>
    </xf>
    <xf numFmtId="0" fontId="0" fillId="14" borderId="19" xfId="0" applyFill="1" applyBorder="1" applyAlignment="1">
      <alignment horizontal="center" vertical="center" wrapText="1"/>
    </xf>
    <xf numFmtId="43" fontId="27" fillId="11" borderId="18" xfId="7" applyFont="1" applyFill="1" applyBorder="1" applyAlignment="1">
      <alignment horizontal="center" vertical="center"/>
    </xf>
    <xf numFmtId="43" fontId="27" fillId="11" borderId="19" xfId="7" applyFont="1" applyFill="1" applyBorder="1" applyAlignment="1">
      <alignment horizontal="center" vertical="center"/>
    </xf>
    <xf numFmtId="43" fontId="27" fillId="11" borderId="20" xfId="7" applyFont="1" applyFill="1" applyBorder="1" applyAlignment="1">
      <alignment horizontal="center" vertical="center"/>
    </xf>
    <xf numFmtId="0" fontId="0" fillId="11" borderId="18" xfId="0" applyFill="1" applyBorder="1" applyAlignment="1">
      <alignment horizontal="center" vertical="center" wrapText="1"/>
    </xf>
    <xf numFmtId="0" fontId="0" fillId="11" borderId="19" xfId="0" applyFill="1" applyBorder="1" applyAlignment="1">
      <alignment horizontal="center" vertical="center" wrapText="1"/>
    </xf>
    <xf numFmtId="0" fontId="0" fillId="11" borderId="20" xfId="0" applyFill="1" applyBorder="1" applyAlignment="1">
      <alignment horizontal="center" vertical="center" wrapText="1"/>
    </xf>
    <xf numFmtId="43" fontId="7" fillId="17" borderId="18" xfId="7" applyFont="1" applyFill="1" applyBorder="1" applyAlignment="1">
      <alignment horizontal="center" vertical="center"/>
    </xf>
    <xf numFmtId="43" fontId="7" fillId="17" borderId="19" xfId="7" applyFont="1" applyFill="1" applyBorder="1" applyAlignment="1">
      <alignment horizontal="center" vertical="center"/>
    </xf>
    <xf numFmtId="43" fontId="7" fillId="17" borderId="20" xfId="7" applyFont="1" applyFill="1" applyBorder="1" applyAlignment="1">
      <alignment horizontal="center" vertical="center"/>
    </xf>
    <xf numFmtId="0" fontId="0" fillId="17" borderId="18" xfId="0" applyFill="1" applyBorder="1" applyAlignment="1">
      <alignment horizontal="center" vertical="center"/>
    </xf>
    <xf numFmtId="0" fontId="0" fillId="17" borderId="19" xfId="0" applyFill="1" applyBorder="1" applyAlignment="1">
      <alignment horizontal="center" vertical="center"/>
    </xf>
    <xf numFmtId="0" fontId="0" fillId="17" borderId="20" xfId="0" applyFill="1" applyBorder="1" applyAlignment="1">
      <alignment horizontal="center" vertical="center"/>
    </xf>
    <xf numFmtId="43" fontId="27" fillId="15" borderId="18" xfId="7" applyFont="1" applyFill="1" applyBorder="1" applyAlignment="1">
      <alignment horizontal="center" vertical="center"/>
    </xf>
    <xf numFmtId="43" fontId="27" fillId="15" borderId="19" xfId="7" applyFont="1" applyFill="1" applyBorder="1" applyAlignment="1">
      <alignment horizontal="center" vertical="center"/>
    </xf>
    <xf numFmtId="43" fontId="27" fillId="15" borderId="20" xfId="7" applyFont="1" applyFill="1" applyBorder="1" applyAlignment="1">
      <alignment horizontal="center" vertical="center"/>
    </xf>
    <xf numFmtId="43" fontId="0" fillId="15" borderId="18" xfId="7" applyFont="1" applyFill="1" applyBorder="1" applyAlignment="1">
      <alignment horizontal="center" vertical="center"/>
    </xf>
    <xf numFmtId="43" fontId="0" fillId="15" borderId="19" xfId="7" applyFont="1" applyFill="1" applyBorder="1" applyAlignment="1">
      <alignment horizontal="center" vertical="center"/>
    </xf>
    <xf numFmtId="43" fontId="0" fillId="15" borderId="20" xfId="7" applyFont="1" applyFill="1" applyBorder="1" applyAlignment="1">
      <alignment horizontal="center" vertical="center"/>
    </xf>
    <xf numFmtId="43" fontId="7" fillId="16" borderId="18" xfId="7" applyFont="1" applyFill="1" applyBorder="1" applyAlignment="1">
      <alignment horizontal="center" vertical="center"/>
    </xf>
    <xf numFmtId="43" fontId="7" fillId="16" borderId="19" xfId="7" applyFont="1" applyFill="1" applyBorder="1" applyAlignment="1">
      <alignment horizontal="center" vertical="center"/>
    </xf>
    <xf numFmtId="43" fontId="7" fillId="16" borderId="20" xfId="7" applyFont="1" applyFill="1" applyBorder="1" applyAlignment="1">
      <alignment horizontal="center" vertical="center"/>
    </xf>
    <xf numFmtId="0" fontId="0" fillId="16" borderId="18" xfId="0" applyFill="1" applyBorder="1" applyAlignment="1">
      <alignment horizontal="center" vertical="center" wrapText="1"/>
    </xf>
    <xf numFmtId="0" fontId="0" fillId="16" borderId="19" xfId="0" applyFill="1" applyBorder="1" applyAlignment="1">
      <alignment horizontal="center" vertical="center" wrapText="1"/>
    </xf>
    <xf numFmtId="0" fontId="0" fillId="16" borderId="20" xfId="0" applyFill="1" applyBorder="1" applyAlignment="1">
      <alignment horizontal="center" vertical="center" wrapText="1"/>
    </xf>
    <xf numFmtId="0" fontId="0" fillId="15" borderId="18" xfId="0" applyFill="1" applyBorder="1" applyAlignment="1">
      <alignment horizontal="center" vertical="center" wrapText="1"/>
    </xf>
    <xf numFmtId="0" fontId="0" fillId="15" borderId="19" xfId="0" applyFill="1" applyBorder="1" applyAlignment="1">
      <alignment horizontal="center" vertical="center" wrapText="1"/>
    </xf>
    <xf numFmtId="0" fontId="0" fillId="15" borderId="20" xfId="0" applyFill="1" applyBorder="1" applyAlignment="1">
      <alignment horizontal="center" vertical="center" wrapText="1"/>
    </xf>
    <xf numFmtId="10" fontId="0" fillId="3" borderId="18" xfId="0" applyNumberFormat="1" applyFill="1" applyBorder="1" applyAlignment="1">
      <alignment horizontal="center" vertical="center"/>
    </xf>
    <xf numFmtId="10" fontId="0" fillId="3" borderId="19" xfId="0" applyNumberFormat="1" applyFill="1" applyBorder="1" applyAlignment="1">
      <alignment horizontal="center" vertical="center"/>
    </xf>
    <xf numFmtId="10" fontId="0" fillId="3" borderId="20" xfId="0" applyNumberFormat="1" applyFill="1" applyBorder="1" applyAlignment="1">
      <alignment horizontal="center" vertical="center"/>
    </xf>
    <xf numFmtId="44" fontId="17" fillId="11" borderId="18" xfId="12" applyFont="1" applyFill="1" applyBorder="1" applyAlignment="1">
      <alignment horizontal="center" vertical="center" wrapText="1"/>
    </xf>
    <xf numFmtId="44" fontId="17" fillId="11" borderId="19" xfId="12" applyFont="1" applyFill="1" applyBorder="1" applyAlignment="1">
      <alignment horizontal="center" vertical="center" wrapText="1"/>
    </xf>
    <xf numFmtId="44" fontId="17" fillId="11" borderId="20" xfId="12" applyFont="1" applyFill="1" applyBorder="1" applyAlignment="1">
      <alignment horizontal="center" vertical="center" wrapText="1"/>
    </xf>
    <xf numFmtId="10" fontId="17" fillId="11" borderId="18" xfId="0" applyNumberFormat="1" applyFont="1" applyFill="1" applyBorder="1" applyAlignment="1">
      <alignment horizontal="center" vertical="center" wrapText="1"/>
    </xf>
    <xf numFmtId="10" fontId="17" fillId="11" borderId="19" xfId="0" applyNumberFormat="1" applyFont="1" applyFill="1" applyBorder="1" applyAlignment="1">
      <alignment horizontal="center" vertical="center" wrapText="1"/>
    </xf>
    <xf numFmtId="10" fontId="17" fillId="11" borderId="20" xfId="0" applyNumberFormat="1" applyFont="1" applyFill="1" applyBorder="1" applyAlignment="1">
      <alignment horizontal="center" vertical="center" wrapText="1"/>
    </xf>
    <xf numFmtId="44" fontId="0" fillId="10" borderId="18" xfId="12" applyFont="1" applyFill="1" applyBorder="1" applyAlignment="1">
      <alignment horizontal="center" vertical="center" wrapText="1"/>
    </xf>
    <xf numFmtId="44" fontId="0" fillId="10" borderId="19" xfId="12" applyFont="1" applyFill="1" applyBorder="1" applyAlignment="1">
      <alignment horizontal="center" vertical="center" wrapText="1"/>
    </xf>
    <xf numFmtId="44" fontId="0" fillId="10" borderId="20" xfId="12" applyFont="1" applyFill="1" applyBorder="1" applyAlignment="1">
      <alignment horizontal="center" vertical="center" wrapText="1"/>
    </xf>
    <xf numFmtId="10" fontId="0" fillId="10" borderId="18" xfId="0" applyNumberFormat="1" applyFill="1" applyBorder="1" applyAlignment="1">
      <alignment horizontal="center" vertical="center" wrapText="1"/>
    </xf>
    <xf numFmtId="10" fontId="0" fillId="10" borderId="19" xfId="0" applyNumberFormat="1" applyFill="1" applyBorder="1" applyAlignment="1">
      <alignment horizontal="center" vertical="center" wrapText="1"/>
    </xf>
    <xf numFmtId="10" fontId="0" fillId="10" borderId="20" xfId="0" applyNumberFormat="1" applyFill="1" applyBorder="1" applyAlignment="1">
      <alignment horizontal="center" vertical="center" wrapText="1"/>
    </xf>
    <xf numFmtId="44" fontId="17" fillId="7" borderId="18" xfId="12" applyFont="1" applyFill="1" applyBorder="1" applyAlignment="1">
      <alignment horizontal="center" vertical="center" wrapText="1"/>
    </xf>
    <xf numFmtId="44" fontId="17" fillId="7" borderId="19" xfId="12" applyFont="1" applyFill="1" applyBorder="1" applyAlignment="1">
      <alignment horizontal="center" vertical="center" wrapText="1"/>
    </xf>
    <xf numFmtId="44" fontId="17" fillId="7" borderId="20" xfId="12" applyFont="1" applyFill="1" applyBorder="1" applyAlignment="1">
      <alignment horizontal="center" vertical="center" wrapText="1"/>
    </xf>
    <xf numFmtId="10" fontId="17" fillId="7" borderId="18" xfId="0" applyNumberFormat="1" applyFont="1" applyFill="1" applyBorder="1" applyAlignment="1">
      <alignment horizontal="center" vertical="center" wrapText="1"/>
    </xf>
    <xf numFmtId="10" fontId="17" fillId="7" borderId="19" xfId="0" applyNumberFormat="1" applyFont="1" applyFill="1" applyBorder="1" applyAlignment="1">
      <alignment horizontal="center" vertical="center" wrapText="1"/>
    </xf>
    <xf numFmtId="10" fontId="17" fillId="7" borderId="20" xfId="0" applyNumberFormat="1" applyFont="1" applyFill="1" applyBorder="1" applyAlignment="1">
      <alignment horizontal="center" vertical="center" wrapText="1"/>
    </xf>
    <xf numFmtId="10" fontId="0" fillId="3" borderId="18" xfId="13" applyNumberFormat="1" applyFont="1" applyFill="1" applyBorder="1" applyAlignment="1">
      <alignment horizontal="center" vertical="center"/>
    </xf>
    <xf numFmtId="10" fontId="0" fillId="3" borderId="19" xfId="13" applyNumberFormat="1" applyFont="1" applyFill="1" applyBorder="1" applyAlignment="1">
      <alignment horizontal="center" vertical="center"/>
    </xf>
    <xf numFmtId="10" fontId="0" fillId="3" borderId="20" xfId="13" applyNumberFormat="1" applyFont="1" applyFill="1" applyBorder="1" applyAlignment="1">
      <alignment horizontal="center" vertical="center"/>
    </xf>
    <xf numFmtId="44" fontId="17" fillId="18" borderId="18" xfId="12" applyFont="1" applyFill="1" applyBorder="1" applyAlignment="1">
      <alignment horizontal="center" vertical="center" wrapText="1"/>
    </xf>
    <xf numFmtId="44" fontId="17" fillId="18" borderId="20" xfId="12" applyFont="1" applyFill="1" applyBorder="1" applyAlignment="1">
      <alignment horizontal="center" vertical="center" wrapText="1"/>
    </xf>
    <xf numFmtId="10" fontId="17" fillId="18" borderId="18" xfId="0" applyNumberFormat="1" applyFont="1" applyFill="1" applyBorder="1" applyAlignment="1">
      <alignment horizontal="center" vertical="center" wrapText="1"/>
    </xf>
    <xf numFmtId="10" fontId="17" fillId="18" borderId="20" xfId="0" applyNumberFormat="1" applyFont="1" applyFill="1" applyBorder="1" applyAlignment="1">
      <alignment horizontal="center" vertical="center" wrapText="1"/>
    </xf>
    <xf numFmtId="44" fontId="17" fillId="12" borderId="18" xfId="12" applyFont="1" applyFill="1" applyBorder="1" applyAlignment="1">
      <alignment horizontal="center" vertical="center" wrapText="1"/>
    </xf>
    <xf numFmtId="44" fontId="17" fillId="12" borderId="19" xfId="12" applyFont="1" applyFill="1" applyBorder="1" applyAlignment="1">
      <alignment horizontal="center" vertical="center" wrapText="1"/>
    </xf>
    <xf numFmtId="44" fontId="17" fillId="12" borderId="20" xfId="12" applyFont="1" applyFill="1" applyBorder="1" applyAlignment="1">
      <alignment horizontal="center" vertical="center" wrapText="1"/>
    </xf>
    <xf numFmtId="10" fontId="17" fillId="12" borderId="18" xfId="0" applyNumberFormat="1" applyFont="1" applyFill="1" applyBorder="1" applyAlignment="1">
      <alignment horizontal="center" vertical="center" wrapText="1"/>
    </xf>
    <xf numFmtId="0" fontId="17" fillId="12" borderId="19" xfId="0" applyFont="1" applyFill="1" applyBorder="1" applyAlignment="1">
      <alignment horizontal="center" vertical="center" wrapText="1"/>
    </xf>
    <xf numFmtId="0" fontId="17" fillId="12" borderId="20" xfId="0" applyFont="1" applyFill="1" applyBorder="1" applyAlignment="1">
      <alignment horizontal="center" vertical="center" wrapText="1"/>
    </xf>
    <xf numFmtId="44" fontId="17" fillId="13" borderId="18" xfId="12" applyFont="1" applyFill="1" applyBorder="1" applyAlignment="1">
      <alignment horizontal="center" vertical="center" wrapText="1"/>
    </xf>
    <xf numFmtId="44" fontId="17" fillId="13" borderId="19" xfId="12" applyFont="1" applyFill="1" applyBorder="1" applyAlignment="1">
      <alignment horizontal="center" vertical="center" wrapText="1"/>
    </xf>
    <xf numFmtId="44" fontId="17" fillId="13" borderId="20" xfId="12" applyFont="1" applyFill="1" applyBorder="1" applyAlignment="1">
      <alignment horizontal="center" vertical="center" wrapText="1"/>
    </xf>
    <xf numFmtId="10" fontId="17" fillId="13" borderId="18" xfId="0" applyNumberFormat="1" applyFont="1" applyFill="1" applyBorder="1" applyAlignment="1">
      <alignment horizontal="center" vertical="center" wrapText="1"/>
    </xf>
    <xf numFmtId="10" fontId="17" fillId="13" borderId="19" xfId="0" applyNumberFormat="1" applyFont="1" applyFill="1" applyBorder="1" applyAlignment="1">
      <alignment horizontal="center" vertical="center" wrapText="1"/>
    </xf>
    <xf numFmtId="10" fontId="17" fillId="13" borderId="20" xfId="0" applyNumberFormat="1" applyFont="1" applyFill="1" applyBorder="1" applyAlignment="1">
      <alignment horizontal="center" vertical="center" wrapText="1"/>
    </xf>
    <xf numFmtId="44" fontId="17" fillId="15" borderId="18" xfId="12" applyFont="1" applyFill="1" applyBorder="1" applyAlignment="1">
      <alignment horizontal="center" vertical="center" wrapText="1"/>
    </xf>
    <xf numFmtId="44" fontId="17" fillId="15" borderId="19" xfId="12" applyFont="1" applyFill="1" applyBorder="1" applyAlignment="1">
      <alignment horizontal="center" vertical="center" wrapText="1"/>
    </xf>
    <xf numFmtId="44" fontId="17" fillId="15" borderId="20" xfId="12" applyFont="1" applyFill="1" applyBorder="1" applyAlignment="1">
      <alignment horizontal="center" vertical="center" wrapText="1"/>
    </xf>
    <xf numFmtId="10" fontId="17" fillId="15" borderId="18" xfId="0" applyNumberFormat="1" applyFont="1" applyFill="1" applyBorder="1" applyAlignment="1">
      <alignment horizontal="center" vertical="center" wrapText="1"/>
    </xf>
    <xf numFmtId="0" fontId="17" fillId="15" borderId="19" xfId="0" applyFont="1" applyFill="1" applyBorder="1" applyAlignment="1">
      <alignment horizontal="center" vertical="center" wrapText="1"/>
    </xf>
    <xf numFmtId="0" fontId="17" fillId="15" borderId="20" xfId="0" applyFont="1" applyFill="1" applyBorder="1" applyAlignment="1">
      <alignment horizontal="center" vertical="center" wrapText="1"/>
    </xf>
    <xf numFmtId="44" fontId="17" fillId="16" borderId="18" xfId="12" applyFont="1" applyFill="1" applyBorder="1" applyAlignment="1">
      <alignment horizontal="center" vertical="center" wrapText="1"/>
    </xf>
    <xf numFmtId="44" fontId="17" fillId="16" borderId="19" xfId="12" applyFont="1" applyFill="1" applyBorder="1" applyAlignment="1">
      <alignment horizontal="center" vertical="center" wrapText="1"/>
    </xf>
    <xf numFmtId="44" fontId="17" fillId="16" borderId="20" xfId="12" applyFont="1" applyFill="1" applyBorder="1" applyAlignment="1">
      <alignment horizontal="center" vertical="center" wrapText="1"/>
    </xf>
    <xf numFmtId="10" fontId="17" fillId="16" borderId="18" xfId="0" applyNumberFormat="1" applyFont="1" applyFill="1" applyBorder="1" applyAlignment="1">
      <alignment horizontal="center" vertical="center" wrapText="1"/>
    </xf>
    <xf numFmtId="10" fontId="17" fillId="16" borderId="19" xfId="0" applyNumberFormat="1" applyFont="1" applyFill="1" applyBorder="1" applyAlignment="1">
      <alignment horizontal="center" vertical="center" wrapText="1"/>
    </xf>
    <xf numFmtId="10" fontId="17" fillId="16" borderId="20" xfId="0" applyNumberFormat="1" applyFont="1" applyFill="1" applyBorder="1" applyAlignment="1">
      <alignment horizontal="center" vertical="center" wrapText="1"/>
    </xf>
    <xf numFmtId="44" fontId="17" fillId="17" borderId="18" xfId="12" applyFont="1" applyFill="1" applyBorder="1" applyAlignment="1">
      <alignment horizontal="center" vertical="center" wrapText="1"/>
    </xf>
    <xf numFmtId="44" fontId="17" fillId="17" borderId="19" xfId="12" applyFont="1" applyFill="1" applyBorder="1" applyAlignment="1">
      <alignment horizontal="center" vertical="center" wrapText="1"/>
    </xf>
    <xf numFmtId="44" fontId="17" fillId="17" borderId="20" xfId="12" applyFont="1" applyFill="1" applyBorder="1" applyAlignment="1">
      <alignment horizontal="center" vertical="center" wrapText="1"/>
    </xf>
    <xf numFmtId="10" fontId="17" fillId="17" borderId="18" xfId="0" applyNumberFormat="1" applyFont="1" applyFill="1" applyBorder="1" applyAlignment="1">
      <alignment horizontal="center" vertical="center" wrapText="1"/>
    </xf>
    <xf numFmtId="10" fontId="17" fillId="17" borderId="19" xfId="0" applyNumberFormat="1" applyFont="1" applyFill="1" applyBorder="1" applyAlignment="1">
      <alignment horizontal="center" vertical="center" wrapText="1"/>
    </xf>
    <xf numFmtId="10" fontId="17" fillId="17" borderId="20" xfId="0" applyNumberFormat="1" applyFont="1" applyFill="1" applyBorder="1" applyAlignment="1">
      <alignment horizontal="center" vertical="center" wrapText="1"/>
    </xf>
    <xf numFmtId="44" fontId="17" fillId="14" borderId="18" xfId="12" applyFont="1" applyFill="1" applyBorder="1" applyAlignment="1">
      <alignment horizontal="center" vertical="center" wrapText="1"/>
    </xf>
    <xf numFmtId="44" fontId="17" fillId="14" borderId="19" xfId="12" applyFont="1" applyFill="1" applyBorder="1" applyAlignment="1">
      <alignment horizontal="center" vertical="center" wrapText="1"/>
    </xf>
    <xf numFmtId="10" fontId="17" fillId="14" borderId="18" xfId="0" applyNumberFormat="1" applyFont="1" applyFill="1" applyBorder="1" applyAlignment="1">
      <alignment horizontal="center" vertical="center" wrapText="1"/>
    </xf>
    <xf numFmtId="10" fontId="17" fillId="14" borderId="19" xfId="0" applyNumberFormat="1" applyFont="1" applyFill="1" applyBorder="1" applyAlignment="1">
      <alignment horizontal="center" vertical="center" wrapText="1"/>
    </xf>
    <xf numFmtId="44" fontId="0" fillId="3" borderId="18" xfId="12" applyFont="1" applyFill="1" applyBorder="1" applyAlignment="1">
      <alignment horizontal="center" vertical="center"/>
    </xf>
    <xf numFmtId="44" fontId="0" fillId="3" borderId="19" xfId="12" applyFont="1" applyFill="1" applyBorder="1" applyAlignment="1">
      <alignment horizontal="center" vertical="center"/>
    </xf>
    <xf numFmtId="44" fontId="0" fillId="3" borderId="20" xfId="12" applyFont="1" applyFill="1" applyBorder="1" applyAlignment="1">
      <alignment horizontal="center" vertical="center"/>
    </xf>
    <xf numFmtId="9" fontId="0" fillId="10" borderId="18" xfId="12" applyNumberFormat="1" applyFont="1" applyFill="1" applyBorder="1" applyAlignment="1">
      <alignment horizontal="center" vertical="center" wrapText="1"/>
    </xf>
    <xf numFmtId="9" fontId="17" fillId="7" borderId="18" xfId="12" applyNumberFormat="1" applyFont="1" applyFill="1" applyBorder="1" applyAlignment="1">
      <alignment horizontal="center" vertical="center" wrapText="1"/>
    </xf>
    <xf numFmtId="9" fontId="17" fillId="13" borderId="18" xfId="12" applyNumberFormat="1" applyFont="1" applyFill="1" applyBorder="1" applyAlignment="1">
      <alignment horizontal="center" vertical="center" wrapText="1"/>
    </xf>
    <xf numFmtId="9" fontId="17" fillId="14" borderId="18" xfId="12" applyNumberFormat="1" applyFont="1" applyFill="1" applyBorder="1" applyAlignment="1">
      <alignment horizontal="center" vertical="center" wrapText="1"/>
    </xf>
    <xf numFmtId="9" fontId="17" fillId="11" borderId="18" xfId="12" applyNumberFormat="1" applyFont="1" applyFill="1" applyBorder="1" applyAlignment="1">
      <alignment horizontal="center" vertical="center" wrapText="1"/>
    </xf>
    <xf numFmtId="9" fontId="17" fillId="12" borderId="18" xfId="12" applyNumberFormat="1" applyFont="1" applyFill="1" applyBorder="1" applyAlignment="1">
      <alignment horizontal="center" vertical="center" wrapText="1"/>
    </xf>
    <xf numFmtId="9" fontId="17" fillId="17" borderId="18" xfId="12" applyNumberFormat="1" applyFont="1" applyFill="1" applyBorder="1" applyAlignment="1">
      <alignment horizontal="center" vertical="center" wrapText="1"/>
    </xf>
    <xf numFmtId="9" fontId="17" fillId="18" borderId="18" xfId="13" applyFont="1" applyFill="1" applyBorder="1" applyAlignment="1">
      <alignment horizontal="center" vertical="center" wrapText="1"/>
    </xf>
    <xf numFmtId="9" fontId="17" fillId="18" borderId="20" xfId="13" applyFont="1" applyFill="1" applyBorder="1" applyAlignment="1">
      <alignment horizontal="center" vertical="center" wrapText="1"/>
    </xf>
    <xf numFmtId="9" fontId="17" fillId="15" borderId="18" xfId="12" applyNumberFormat="1" applyFont="1" applyFill="1" applyBorder="1" applyAlignment="1">
      <alignment horizontal="center" vertical="center" wrapText="1"/>
    </xf>
    <xf numFmtId="10" fontId="17" fillId="16" borderId="18" xfId="13" applyNumberFormat="1" applyFont="1" applyFill="1" applyBorder="1" applyAlignment="1">
      <alignment horizontal="center" vertical="center" wrapText="1"/>
    </xf>
    <xf numFmtId="10" fontId="17" fillId="16" borderId="19" xfId="13" applyNumberFormat="1" applyFont="1" applyFill="1" applyBorder="1" applyAlignment="1">
      <alignment horizontal="center" vertical="center" wrapText="1"/>
    </xf>
    <xf numFmtId="10" fontId="17" fillId="16" borderId="20" xfId="13" applyNumberFormat="1" applyFont="1" applyFill="1" applyBorder="1" applyAlignment="1">
      <alignment horizontal="center" vertical="center" wrapText="1"/>
    </xf>
    <xf numFmtId="9" fontId="17" fillId="18" borderId="18" xfId="12" applyNumberFormat="1" applyFont="1" applyFill="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9" fontId="0" fillId="15" borderId="1" xfId="13" applyFont="1" applyFill="1" applyBorder="1" applyAlignment="1">
      <alignment horizontal="center" vertical="center"/>
    </xf>
    <xf numFmtId="9" fontId="0" fillId="15" borderId="1" xfId="0" applyNumberFormat="1" applyFill="1" applyBorder="1" applyAlignment="1">
      <alignment horizontal="center" vertical="center"/>
    </xf>
    <xf numFmtId="9" fontId="0" fillId="16" borderId="1" xfId="13" applyFont="1" applyFill="1" applyBorder="1" applyAlignment="1">
      <alignment horizontal="center" vertical="center"/>
    </xf>
    <xf numFmtId="9" fontId="0" fillId="13" borderId="1" xfId="13" applyFont="1" applyFill="1" applyBorder="1" applyAlignment="1">
      <alignment horizontal="center" vertical="center"/>
    </xf>
    <xf numFmtId="9" fontId="0" fillId="13" borderId="1" xfId="0" applyNumberFormat="1" applyFill="1" applyBorder="1" applyAlignment="1">
      <alignment horizontal="center" vertical="center"/>
    </xf>
    <xf numFmtId="9" fontId="0" fillId="14" borderId="1" xfId="13" applyFont="1" applyFill="1" applyBorder="1" applyAlignment="1">
      <alignment horizontal="center" vertical="center"/>
    </xf>
    <xf numFmtId="9" fontId="0" fillId="14" borderId="1" xfId="0" applyNumberFormat="1" applyFill="1" applyBorder="1" applyAlignment="1">
      <alignment horizontal="center" vertical="center"/>
    </xf>
    <xf numFmtId="10" fontId="43" fillId="0" borderId="1" xfId="0" applyNumberFormat="1" applyFont="1" applyBorder="1" applyAlignment="1">
      <alignment horizontal="center" vertical="center"/>
    </xf>
    <xf numFmtId="9" fontId="43" fillId="0" borderId="1" xfId="0" applyNumberFormat="1" applyFont="1" applyBorder="1" applyAlignment="1">
      <alignment horizontal="center" vertical="center"/>
    </xf>
  </cellXfs>
  <cellStyles count="14">
    <cellStyle name="BodyStyle" xfId="5" xr:uid="{00000000-0005-0000-0000-000000000000}"/>
    <cellStyle name="HeaderStyle" xfId="4" xr:uid="{00000000-0005-0000-0000-000001000000}"/>
    <cellStyle name="Millares" xfId="7" builtinId="3"/>
    <cellStyle name="Millares 2" xfId="3" xr:uid="{00000000-0005-0000-0000-000003000000}"/>
    <cellStyle name="Millares 2 2" xfId="8" xr:uid="{901FAA7C-F1EC-4400-9061-651F89B1D9F1}"/>
    <cellStyle name="Moneda" xfId="12" builtinId="4"/>
    <cellStyle name="Moneda 2" xfId="2" xr:uid="{00000000-0005-0000-0000-000004000000}"/>
    <cellStyle name="Moneda 3" xfId="9" xr:uid="{A3A849DA-7FEE-4A3C-BB60-C234F3374596}"/>
    <cellStyle name="Normal" xfId="0" builtinId="0"/>
    <cellStyle name="Normal 2" xfId="1" xr:uid="{00000000-0005-0000-0000-000006000000}"/>
    <cellStyle name="Normal 3" xfId="11" xr:uid="{2326B76E-8B13-4C29-8618-1146412691DD}"/>
    <cellStyle name="Normal 7" xfId="10" xr:uid="{FCD847F7-DF0F-41D7-982C-32453F9024B2}"/>
    <cellStyle name="Numeric" xfId="6" xr:uid="{00000000-0005-0000-0000-000007000000}"/>
    <cellStyle name="Porcentaje" xfId="13" builtinId="5"/>
  </cellStyles>
  <dxfs count="0"/>
  <tableStyles count="0" defaultTableStyle="TableStyleMedium2" defaultPivotStyle="PivotStyleLight16"/>
  <colors>
    <mruColors>
      <color rgb="FF83E2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1168854</xdr:colOff>
      <xdr:row>0</xdr:row>
      <xdr:rowOff>0</xdr:rowOff>
    </xdr:from>
    <xdr:ext cx="1413010" cy="1047750"/>
    <xdr:pic>
      <xdr:nvPicPr>
        <xdr:cNvPr id="3" name="Imagen 2">
          <a:extLst>
            <a:ext uri="{FF2B5EF4-FFF2-40B4-BE49-F238E27FC236}">
              <a16:creationId xmlns:a16="http://schemas.microsoft.com/office/drawing/2014/main" id="{B61173D6-E9DF-4B32-B774-AC35A1DD6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0</xdr:rowOff>
    </xdr:from>
    <xdr:ext cx="1374321" cy="1114425"/>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0</xdr:rowOff>
    </xdr:from>
    <xdr:ext cx="1374321" cy="1114425"/>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4" name="Imagen 3">
          <a:extLst>
            <a:ext uri="{FF2B5EF4-FFF2-40B4-BE49-F238E27FC236}">
              <a16:creationId xmlns:a16="http://schemas.microsoft.com/office/drawing/2014/main" id="{27CB631E-E726-4EF7-AEC9-B629F96AB7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5" name="Imagen 4">
          <a:extLst>
            <a:ext uri="{FF2B5EF4-FFF2-40B4-BE49-F238E27FC236}">
              <a16:creationId xmlns:a16="http://schemas.microsoft.com/office/drawing/2014/main" id="{F961B610-DFCD-405C-9E67-F303BE224B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7" zoomScale="80" zoomScaleNormal="80" workbookViewId="0">
      <selection activeCell="A19" sqref="A19:H19"/>
    </sheetView>
  </sheetViews>
  <sheetFormatPr baseColWidth="10" defaultColWidth="10.85546875" defaultRowHeight="15"/>
  <cols>
    <col min="1" max="1" width="34.140625" style="19" customWidth="1"/>
    <col min="2" max="2" width="10.85546875" style="11"/>
    <col min="3" max="3" width="28.28515625" style="11" customWidth="1"/>
    <col min="4" max="4" width="21.28515625" style="11" customWidth="1"/>
    <col min="5" max="5" width="19.28515625" style="11" customWidth="1"/>
    <col min="6" max="6" width="27.28515625" style="11" customWidth="1"/>
    <col min="7" max="7" width="17.28515625" style="11" customWidth="1"/>
    <col min="8" max="8" width="27.28515625" style="11" customWidth="1"/>
    <col min="9" max="9" width="15.28515625" style="11" customWidth="1"/>
    <col min="10" max="10" width="17.85546875" style="11" customWidth="1"/>
    <col min="11" max="11" width="19.28515625" style="11" customWidth="1"/>
    <col min="12" max="12" width="25.28515625" style="11" customWidth="1"/>
    <col min="13" max="13" width="20.7109375" style="11" customWidth="1"/>
    <col min="14" max="15" width="10.85546875" style="11"/>
    <col min="16" max="16" width="16.7109375" style="11" customWidth="1"/>
    <col min="17" max="17" width="20.28515625" style="11" customWidth="1"/>
    <col min="18" max="18" width="18.7109375" style="11" customWidth="1"/>
    <col min="19" max="19" width="22.85546875" style="11" customWidth="1"/>
    <col min="20" max="20" width="22.140625" style="11" customWidth="1"/>
    <col min="21" max="21" width="25.28515625" style="11" customWidth="1"/>
    <col min="22" max="22" width="21.140625" style="11" customWidth="1"/>
    <col min="23" max="23" width="19.140625" style="11" customWidth="1"/>
    <col min="24" max="24" width="17.28515625" style="11" customWidth="1"/>
    <col min="25" max="26" width="16.28515625" style="11" customWidth="1"/>
    <col min="27" max="27" width="28.7109375" style="11" customWidth="1"/>
    <col min="28" max="28" width="19.28515625" style="11" customWidth="1"/>
    <col min="29" max="29" width="21.140625" style="11" customWidth="1"/>
    <col min="30" max="30" width="21.85546875" style="11" customWidth="1"/>
    <col min="31" max="31" width="25.285156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c r="A1" s="432" t="s">
        <v>158</v>
      </c>
      <c r="B1" s="432"/>
      <c r="C1" s="432"/>
      <c r="D1" s="432"/>
      <c r="E1" s="432"/>
      <c r="F1" s="432"/>
      <c r="G1" s="432"/>
      <c r="H1" s="432"/>
    </row>
    <row r="2" spans="1:50" ht="33" customHeight="1">
      <c r="A2" s="415" t="s">
        <v>177</v>
      </c>
      <c r="B2" s="415"/>
      <c r="C2" s="415"/>
      <c r="D2" s="415"/>
      <c r="E2" s="415"/>
      <c r="F2" s="415"/>
      <c r="G2" s="415"/>
      <c r="H2" s="415"/>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92</v>
      </c>
      <c r="B3" s="411" t="s">
        <v>105</v>
      </c>
      <c r="C3" s="411"/>
      <c r="D3" s="411"/>
      <c r="E3" s="411"/>
      <c r="F3" s="411"/>
      <c r="G3" s="411"/>
      <c r="H3" s="411"/>
    </row>
    <row r="4" spans="1:50" ht="48" customHeight="1">
      <c r="A4" s="15" t="s">
        <v>164</v>
      </c>
      <c r="B4" s="404" t="s">
        <v>183</v>
      </c>
      <c r="C4" s="405"/>
      <c r="D4" s="405"/>
      <c r="E4" s="405"/>
      <c r="F4" s="405"/>
      <c r="G4" s="405"/>
      <c r="H4" s="406"/>
    </row>
    <row r="5" spans="1:50" ht="31.5" customHeight="1">
      <c r="A5" s="15" t="s">
        <v>182</v>
      </c>
      <c r="B5" s="411" t="s">
        <v>106</v>
      </c>
      <c r="C5" s="411"/>
      <c r="D5" s="411"/>
      <c r="E5" s="411"/>
      <c r="F5" s="411"/>
      <c r="G5" s="411"/>
      <c r="H5" s="411"/>
    </row>
    <row r="6" spans="1:50" ht="40.5" customHeight="1">
      <c r="A6" s="15" t="s">
        <v>80</v>
      </c>
      <c r="B6" s="404" t="s">
        <v>107</v>
      </c>
      <c r="C6" s="405"/>
      <c r="D6" s="405"/>
      <c r="E6" s="405"/>
      <c r="F6" s="405"/>
      <c r="G6" s="405"/>
      <c r="H6" s="406"/>
    </row>
    <row r="7" spans="1:50" ht="41.1" customHeight="1">
      <c r="A7" s="15" t="s">
        <v>98</v>
      </c>
      <c r="B7" s="411" t="s">
        <v>108</v>
      </c>
      <c r="C7" s="411"/>
      <c r="D7" s="411"/>
      <c r="E7" s="411"/>
      <c r="F7" s="411"/>
      <c r="G7" s="411"/>
      <c r="H7" s="411"/>
    </row>
    <row r="8" spans="1:50" ht="48.95" customHeight="1">
      <c r="A8" s="15" t="s">
        <v>32</v>
      </c>
      <c r="B8" s="411" t="s">
        <v>189</v>
      </c>
      <c r="C8" s="411"/>
      <c r="D8" s="411"/>
      <c r="E8" s="411"/>
      <c r="F8" s="411"/>
      <c r="G8" s="411"/>
      <c r="H8" s="411"/>
    </row>
    <row r="9" spans="1:50" ht="48.95" customHeight="1">
      <c r="A9" s="15" t="s">
        <v>190</v>
      </c>
      <c r="B9" s="404" t="s">
        <v>191</v>
      </c>
      <c r="C9" s="405"/>
      <c r="D9" s="405"/>
      <c r="E9" s="405"/>
      <c r="F9" s="405"/>
      <c r="G9" s="405"/>
      <c r="H9" s="406"/>
    </row>
    <row r="10" spans="1:50" ht="30">
      <c r="A10" s="15" t="s">
        <v>33</v>
      </c>
      <c r="B10" s="411" t="s">
        <v>109</v>
      </c>
      <c r="C10" s="411"/>
      <c r="D10" s="411"/>
      <c r="E10" s="411"/>
      <c r="F10" s="411"/>
      <c r="G10" s="411"/>
      <c r="H10" s="411"/>
    </row>
    <row r="11" spans="1:50" ht="30">
      <c r="A11" s="15" t="s">
        <v>7</v>
      </c>
      <c r="B11" s="411" t="s">
        <v>110</v>
      </c>
      <c r="C11" s="411"/>
      <c r="D11" s="411"/>
      <c r="E11" s="411"/>
      <c r="F11" s="411"/>
      <c r="G11" s="411"/>
      <c r="H11" s="411"/>
    </row>
    <row r="12" spans="1:50" ht="33.950000000000003" customHeight="1">
      <c r="A12" s="15" t="s">
        <v>81</v>
      </c>
      <c r="B12" s="411" t="s">
        <v>111</v>
      </c>
      <c r="C12" s="411"/>
      <c r="D12" s="411"/>
      <c r="E12" s="411"/>
      <c r="F12" s="411"/>
      <c r="G12" s="411"/>
      <c r="H12" s="411"/>
    </row>
    <row r="13" spans="1:50" ht="30">
      <c r="A13" s="15" t="s">
        <v>28</v>
      </c>
      <c r="B13" s="411" t="s">
        <v>112</v>
      </c>
      <c r="C13" s="411"/>
      <c r="D13" s="411"/>
      <c r="E13" s="411"/>
      <c r="F13" s="411"/>
      <c r="G13" s="411"/>
      <c r="H13" s="411"/>
    </row>
    <row r="14" spans="1:50" ht="30">
      <c r="A14" s="15" t="s">
        <v>102</v>
      </c>
      <c r="B14" s="411" t="s">
        <v>113</v>
      </c>
      <c r="C14" s="411"/>
      <c r="D14" s="411"/>
      <c r="E14" s="411"/>
      <c r="F14" s="411"/>
      <c r="G14" s="411"/>
      <c r="H14" s="411"/>
    </row>
    <row r="15" spans="1:50" ht="44.1" customHeight="1">
      <c r="A15" s="15" t="s">
        <v>99</v>
      </c>
      <c r="B15" s="411" t="s">
        <v>114</v>
      </c>
      <c r="C15" s="411"/>
      <c r="D15" s="411"/>
      <c r="E15" s="411"/>
      <c r="F15" s="411"/>
      <c r="G15" s="411"/>
      <c r="H15" s="411"/>
    </row>
    <row r="16" spans="1:50" ht="60">
      <c r="A16" s="15" t="s">
        <v>8</v>
      </c>
      <c r="B16" s="411" t="s">
        <v>115</v>
      </c>
      <c r="C16" s="411"/>
      <c r="D16" s="411"/>
      <c r="E16" s="411"/>
      <c r="F16" s="411"/>
      <c r="G16" s="411"/>
      <c r="H16" s="411"/>
    </row>
    <row r="17" spans="1:8" ht="58.5" customHeight="1">
      <c r="A17" s="15" t="s">
        <v>29</v>
      </c>
      <c r="B17" s="411" t="s">
        <v>116</v>
      </c>
      <c r="C17" s="411"/>
      <c r="D17" s="411"/>
      <c r="E17" s="411"/>
      <c r="F17" s="411"/>
      <c r="G17" s="411"/>
      <c r="H17" s="411"/>
    </row>
    <row r="18" spans="1:8" ht="30">
      <c r="A18" s="15" t="s">
        <v>82</v>
      </c>
      <c r="B18" s="411" t="s">
        <v>117</v>
      </c>
      <c r="C18" s="411"/>
      <c r="D18" s="411"/>
      <c r="E18" s="411"/>
      <c r="F18" s="411"/>
      <c r="G18" s="411"/>
      <c r="H18" s="411"/>
    </row>
    <row r="19" spans="1:8" ht="30" customHeight="1">
      <c r="A19" s="429"/>
      <c r="B19" s="430"/>
      <c r="C19" s="430"/>
      <c r="D19" s="430"/>
      <c r="E19" s="430"/>
      <c r="F19" s="430"/>
      <c r="G19" s="430"/>
      <c r="H19" s="431"/>
    </row>
    <row r="20" spans="1:8" ht="37.5" customHeight="1">
      <c r="A20" s="415" t="s">
        <v>178</v>
      </c>
      <c r="B20" s="415"/>
      <c r="C20" s="415"/>
      <c r="D20" s="415"/>
      <c r="E20" s="415"/>
      <c r="F20" s="415"/>
      <c r="G20" s="415"/>
      <c r="H20" s="415"/>
    </row>
    <row r="21" spans="1:8" ht="117" customHeight="1">
      <c r="A21" s="412" t="s">
        <v>34</v>
      </c>
      <c r="B21" s="412"/>
      <c r="C21" s="412"/>
      <c r="D21" s="412"/>
      <c r="E21" s="412"/>
      <c r="F21" s="412"/>
      <c r="G21" s="412"/>
      <c r="H21" s="412"/>
    </row>
    <row r="22" spans="1:8" ht="117" customHeight="1">
      <c r="A22" s="15" t="s">
        <v>98</v>
      </c>
      <c r="B22" s="411" t="s">
        <v>108</v>
      </c>
      <c r="C22" s="411"/>
      <c r="D22" s="411"/>
      <c r="E22" s="411"/>
      <c r="F22" s="411"/>
      <c r="G22" s="411"/>
      <c r="H22" s="411"/>
    </row>
    <row r="23" spans="1:8" ht="167.1" customHeight="1">
      <c r="A23" s="15" t="s">
        <v>83</v>
      </c>
      <c r="B23" s="412" t="s">
        <v>118</v>
      </c>
      <c r="C23" s="412"/>
      <c r="D23" s="412"/>
      <c r="E23" s="412"/>
      <c r="F23" s="412"/>
      <c r="G23" s="412"/>
      <c r="H23" s="412"/>
    </row>
    <row r="24" spans="1:8" ht="69.75" customHeight="1">
      <c r="A24" s="15" t="s">
        <v>184</v>
      </c>
      <c r="B24" s="412" t="s">
        <v>119</v>
      </c>
      <c r="C24" s="412"/>
      <c r="D24" s="412"/>
      <c r="E24" s="412"/>
      <c r="F24" s="412"/>
      <c r="G24" s="412"/>
      <c r="H24" s="412"/>
    </row>
    <row r="25" spans="1:8" ht="60" customHeight="1">
      <c r="A25" s="15" t="s">
        <v>185</v>
      </c>
      <c r="B25" s="412" t="s">
        <v>121</v>
      </c>
      <c r="C25" s="412"/>
      <c r="D25" s="412"/>
      <c r="E25" s="412"/>
      <c r="F25" s="412"/>
      <c r="G25" s="412"/>
      <c r="H25" s="412"/>
    </row>
    <row r="26" spans="1:8" ht="24.75" customHeight="1">
      <c r="A26" s="16" t="s">
        <v>85</v>
      </c>
      <c r="B26" s="413" t="s">
        <v>120</v>
      </c>
      <c r="C26" s="413"/>
      <c r="D26" s="413"/>
      <c r="E26" s="413"/>
      <c r="F26" s="413"/>
      <c r="G26" s="413"/>
      <c r="H26" s="413"/>
    </row>
    <row r="27" spans="1:8" ht="26.25" customHeight="1">
      <c r="A27" s="16" t="s">
        <v>86</v>
      </c>
      <c r="B27" s="413" t="s">
        <v>100</v>
      </c>
      <c r="C27" s="413"/>
      <c r="D27" s="413"/>
      <c r="E27" s="413"/>
      <c r="F27" s="413"/>
      <c r="G27" s="413"/>
      <c r="H27" s="413"/>
    </row>
    <row r="28" spans="1:8" ht="53.25" customHeight="1">
      <c r="A28" s="15" t="s">
        <v>165</v>
      </c>
      <c r="B28" s="412" t="s">
        <v>171</v>
      </c>
      <c r="C28" s="412"/>
      <c r="D28" s="412"/>
      <c r="E28" s="412"/>
      <c r="F28" s="412"/>
      <c r="G28" s="412"/>
      <c r="H28" s="412"/>
    </row>
    <row r="29" spans="1:8" ht="45" customHeight="1">
      <c r="A29" s="15" t="s">
        <v>167</v>
      </c>
      <c r="B29" s="407" t="s">
        <v>172</v>
      </c>
      <c r="C29" s="408"/>
      <c r="D29" s="408"/>
      <c r="E29" s="408"/>
      <c r="F29" s="408"/>
      <c r="G29" s="408"/>
      <c r="H29" s="409"/>
    </row>
    <row r="30" spans="1:8" ht="45" customHeight="1">
      <c r="A30" s="15" t="s">
        <v>166</v>
      </c>
      <c r="B30" s="407" t="s">
        <v>173</v>
      </c>
      <c r="C30" s="408"/>
      <c r="D30" s="408"/>
      <c r="E30" s="408"/>
      <c r="F30" s="408"/>
      <c r="G30" s="408"/>
      <c r="H30" s="409"/>
    </row>
    <row r="31" spans="1:8" ht="45" customHeight="1">
      <c r="A31" s="15" t="s">
        <v>156</v>
      </c>
      <c r="B31" s="407" t="s">
        <v>174</v>
      </c>
      <c r="C31" s="408"/>
      <c r="D31" s="408"/>
      <c r="E31" s="408"/>
      <c r="F31" s="408"/>
      <c r="G31" s="408"/>
      <c r="H31" s="409"/>
    </row>
    <row r="32" spans="1:8" ht="33" customHeight="1">
      <c r="A32" s="16" t="s">
        <v>186</v>
      </c>
      <c r="B32" s="412" t="s">
        <v>122</v>
      </c>
      <c r="C32" s="412"/>
      <c r="D32" s="412"/>
      <c r="E32" s="412"/>
      <c r="F32" s="412"/>
      <c r="G32" s="412"/>
      <c r="H32" s="412"/>
    </row>
    <row r="33" spans="1:8" ht="39" customHeight="1">
      <c r="A33" s="15" t="s">
        <v>87</v>
      </c>
      <c r="B33" s="413" t="s">
        <v>175</v>
      </c>
      <c r="C33" s="413"/>
      <c r="D33" s="413"/>
      <c r="E33" s="413"/>
      <c r="F33" s="413"/>
      <c r="G33" s="413"/>
      <c r="H33" s="413"/>
    </row>
    <row r="34" spans="1:8" ht="39" customHeight="1">
      <c r="A34" s="415" t="s">
        <v>206</v>
      </c>
      <c r="B34" s="415"/>
      <c r="C34" s="415"/>
      <c r="D34" s="415"/>
      <c r="E34" s="415"/>
      <c r="F34" s="415"/>
      <c r="G34" s="415"/>
      <c r="H34" s="415"/>
    </row>
    <row r="35" spans="1:8" ht="79.5" customHeight="1">
      <c r="A35" s="404" t="s">
        <v>207</v>
      </c>
      <c r="B35" s="405"/>
      <c r="C35" s="405"/>
      <c r="D35" s="405"/>
      <c r="E35" s="405"/>
      <c r="F35" s="405"/>
      <c r="G35" s="405"/>
      <c r="H35" s="406"/>
    </row>
    <row r="36" spans="1:8" ht="33" customHeight="1">
      <c r="A36" s="15" t="s">
        <v>25</v>
      </c>
      <c r="B36" s="412" t="s">
        <v>145</v>
      </c>
      <c r="C36" s="412"/>
      <c r="D36" s="412"/>
      <c r="E36" s="412"/>
      <c r="F36" s="412"/>
      <c r="G36" s="412"/>
      <c r="H36" s="412"/>
    </row>
    <row r="37" spans="1:8" ht="33" customHeight="1">
      <c r="A37" s="15" t="s">
        <v>26</v>
      </c>
      <c r="B37" s="412" t="s">
        <v>146</v>
      </c>
      <c r="C37" s="412"/>
      <c r="D37" s="412"/>
      <c r="E37" s="412"/>
      <c r="F37" s="412"/>
      <c r="G37" s="412"/>
      <c r="H37" s="412"/>
    </row>
    <row r="38" spans="1:8" ht="33" customHeight="1">
      <c r="A38" s="23"/>
      <c r="B38" s="24"/>
      <c r="C38" s="24"/>
      <c r="D38" s="24"/>
      <c r="E38" s="24"/>
      <c r="F38" s="24"/>
      <c r="G38" s="24"/>
      <c r="H38" s="25"/>
    </row>
    <row r="39" spans="1:8" ht="34.5" customHeight="1">
      <c r="A39" s="415" t="s">
        <v>179</v>
      </c>
      <c r="B39" s="415"/>
      <c r="C39" s="415"/>
      <c r="D39" s="415"/>
      <c r="E39" s="415"/>
      <c r="F39" s="415"/>
      <c r="G39" s="415"/>
      <c r="H39" s="415"/>
    </row>
    <row r="40" spans="1:8" ht="34.5" customHeight="1">
      <c r="A40" s="15" t="s">
        <v>9</v>
      </c>
      <c r="B40" s="412" t="s">
        <v>123</v>
      </c>
      <c r="C40" s="412"/>
      <c r="D40" s="412"/>
      <c r="E40" s="412"/>
      <c r="F40" s="412"/>
      <c r="G40" s="412"/>
      <c r="H40" s="412"/>
    </row>
    <row r="41" spans="1:8" ht="29.25" customHeight="1">
      <c r="A41" s="15" t="s">
        <v>10</v>
      </c>
      <c r="B41" s="412" t="s">
        <v>124</v>
      </c>
      <c r="C41" s="412"/>
      <c r="D41" s="412"/>
      <c r="E41" s="412"/>
      <c r="F41" s="412"/>
      <c r="G41" s="412"/>
      <c r="H41" s="412"/>
    </row>
    <row r="42" spans="1:8" ht="42" customHeight="1">
      <c r="A42" s="15" t="s">
        <v>147</v>
      </c>
      <c r="B42" s="412" t="s">
        <v>192</v>
      </c>
      <c r="C42" s="412"/>
      <c r="D42" s="412"/>
      <c r="E42" s="412"/>
      <c r="F42" s="412"/>
      <c r="G42" s="412"/>
      <c r="H42" s="412"/>
    </row>
    <row r="43" spans="1:8" ht="42" customHeight="1">
      <c r="A43" s="15" t="s">
        <v>194</v>
      </c>
      <c r="B43" s="407" t="s">
        <v>195</v>
      </c>
      <c r="C43" s="408"/>
      <c r="D43" s="408"/>
      <c r="E43" s="408"/>
      <c r="F43" s="408"/>
      <c r="G43" s="408"/>
      <c r="H43" s="409"/>
    </row>
    <row r="44" spans="1:8" ht="42" customHeight="1">
      <c r="A44" s="15" t="s">
        <v>148</v>
      </c>
      <c r="B44" s="407" t="s">
        <v>196</v>
      </c>
      <c r="C44" s="408"/>
      <c r="D44" s="408"/>
      <c r="E44" s="408"/>
      <c r="F44" s="408"/>
      <c r="G44" s="408"/>
      <c r="H44" s="409"/>
    </row>
    <row r="45" spans="1:8" ht="42" customHeight="1">
      <c r="A45" s="15" t="s">
        <v>197</v>
      </c>
      <c r="B45" s="407" t="s">
        <v>199</v>
      </c>
      <c r="C45" s="408"/>
      <c r="D45" s="408"/>
      <c r="E45" s="408"/>
      <c r="F45" s="408"/>
      <c r="G45" s="408"/>
      <c r="H45" s="409"/>
    </row>
    <row r="46" spans="1:8" ht="86.1" customHeight="1">
      <c r="A46" s="17" t="s">
        <v>201</v>
      </c>
      <c r="B46" s="418" t="s">
        <v>125</v>
      </c>
      <c r="C46" s="418"/>
      <c r="D46" s="418"/>
      <c r="E46" s="418"/>
      <c r="F46" s="418"/>
      <c r="G46" s="418"/>
      <c r="H46" s="418"/>
    </row>
    <row r="47" spans="1:8" ht="39.75" customHeight="1">
      <c r="A47" s="17" t="s">
        <v>205</v>
      </c>
      <c r="B47" s="426" t="s">
        <v>208</v>
      </c>
      <c r="C47" s="427"/>
      <c r="D47" s="427"/>
      <c r="E47" s="427"/>
      <c r="F47" s="427"/>
      <c r="G47" s="427"/>
      <c r="H47" s="428"/>
    </row>
    <row r="48" spans="1:8" ht="31.5" customHeight="1">
      <c r="A48" s="17" t="s">
        <v>11</v>
      </c>
      <c r="B48" s="418" t="s">
        <v>200</v>
      </c>
      <c r="C48" s="418"/>
      <c r="D48" s="418"/>
      <c r="E48" s="418"/>
      <c r="F48" s="418"/>
      <c r="G48" s="418"/>
      <c r="H48" s="418"/>
    </row>
    <row r="49" spans="1:8" ht="45">
      <c r="A49" s="17" t="s">
        <v>202</v>
      </c>
      <c r="B49" s="418" t="s">
        <v>126</v>
      </c>
      <c r="C49" s="418"/>
      <c r="D49" s="418"/>
      <c r="E49" s="418"/>
      <c r="F49" s="418"/>
      <c r="G49" s="418"/>
      <c r="H49" s="418"/>
    </row>
    <row r="50" spans="1:8" ht="43.5" customHeight="1">
      <c r="A50" s="17" t="s">
        <v>13</v>
      </c>
      <c r="B50" s="418" t="s">
        <v>127</v>
      </c>
      <c r="C50" s="418"/>
      <c r="D50" s="418"/>
      <c r="E50" s="418"/>
      <c r="F50" s="418"/>
      <c r="G50" s="418"/>
      <c r="H50" s="418"/>
    </row>
    <row r="51" spans="1:8" ht="40.5" customHeight="1">
      <c r="A51" s="17" t="s">
        <v>14</v>
      </c>
      <c r="B51" s="418" t="s">
        <v>128</v>
      </c>
      <c r="C51" s="418"/>
      <c r="D51" s="418"/>
      <c r="E51" s="418"/>
      <c r="F51" s="418"/>
      <c r="G51" s="418"/>
      <c r="H51" s="418"/>
    </row>
    <row r="52" spans="1:8" ht="75.75" customHeight="1">
      <c r="A52" s="18" t="s">
        <v>15</v>
      </c>
      <c r="B52" s="414" t="s">
        <v>129</v>
      </c>
      <c r="C52" s="414"/>
      <c r="D52" s="414"/>
      <c r="E52" s="414"/>
      <c r="F52" s="414"/>
      <c r="G52" s="414"/>
      <c r="H52" s="414"/>
    </row>
    <row r="53" spans="1:8" ht="41.25" customHeight="1">
      <c r="A53" s="18" t="s">
        <v>16</v>
      </c>
      <c r="B53" s="414" t="s">
        <v>130</v>
      </c>
      <c r="C53" s="414"/>
      <c r="D53" s="414"/>
      <c r="E53" s="414"/>
      <c r="F53" s="414"/>
      <c r="G53" s="414"/>
      <c r="H53" s="414"/>
    </row>
    <row r="54" spans="1:8" ht="47.45" customHeight="1">
      <c r="A54" s="18" t="s">
        <v>163</v>
      </c>
      <c r="B54" s="414" t="s">
        <v>131</v>
      </c>
      <c r="C54" s="414"/>
      <c r="D54" s="414"/>
      <c r="E54" s="414"/>
      <c r="F54" s="414"/>
      <c r="G54" s="414"/>
      <c r="H54" s="414"/>
    </row>
    <row r="55" spans="1:8" ht="57.6" customHeight="1">
      <c r="A55" s="18" t="s">
        <v>35</v>
      </c>
      <c r="B55" s="414" t="s">
        <v>132</v>
      </c>
      <c r="C55" s="414"/>
      <c r="D55" s="414"/>
      <c r="E55" s="414"/>
      <c r="F55" s="414"/>
      <c r="G55" s="414"/>
      <c r="H55" s="414"/>
    </row>
    <row r="56" spans="1:8" ht="31.5" customHeight="1">
      <c r="A56" s="18" t="s">
        <v>103</v>
      </c>
      <c r="B56" s="414" t="s">
        <v>133</v>
      </c>
      <c r="C56" s="414"/>
      <c r="D56" s="414"/>
      <c r="E56" s="414"/>
      <c r="F56" s="414"/>
      <c r="G56" s="414"/>
      <c r="H56" s="414"/>
    </row>
    <row r="57" spans="1:8" ht="70.5" customHeight="1">
      <c r="A57" s="18" t="s">
        <v>104</v>
      </c>
      <c r="B57" s="414" t="s">
        <v>134</v>
      </c>
      <c r="C57" s="414"/>
      <c r="D57" s="414"/>
      <c r="E57" s="414"/>
      <c r="F57" s="414"/>
      <c r="G57" s="414"/>
      <c r="H57" s="414"/>
    </row>
    <row r="58" spans="1:8" ht="33.75" customHeight="1">
      <c r="A58" s="419"/>
      <c r="B58" s="419"/>
      <c r="C58" s="419"/>
      <c r="D58" s="419"/>
      <c r="E58" s="419"/>
      <c r="F58" s="419"/>
      <c r="G58" s="419"/>
      <c r="H58" s="420"/>
    </row>
    <row r="59" spans="1:8" ht="32.25" customHeight="1">
      <c r="A59" s="410" t="s">
        <v>181</v>
      </c>
      <c r="B59" s="410"/>
      <c r="C59" s="410"/>
      <c r="D59" s="410"/>
      <c r="E59" s="410"/>
      <c r="F59" s="410"/>
      <c r="G59" s="410"/>
      <c r="H59" s="410"/>
    </row>
    <row r="60" spans="1:8" ht="34.5" customHeight="1">
      <c r="A60" s="15" t="s">
        <v>21</v>
      </c>
      <c r="B60" s="416" t="s">
        <v>140</v>
      </c>
      <c r="C60" s="416"/>
      <c r="D60" s="416"/>
      <c r="E60" s="416"/>
      <c r="F60" s="416"/>
      <c r="G60" s="416"/>
      <c r="H60" s="416"/>
    </row>
    <row r="61" spans="1:8" ht="60" customHeight="1">
      <c r="A61" s="15" t="s">
        <v>31</v>
      </c>
      <c r="B61" s="425" t="s">
        <v>141</v>
      </c>
      <c r="C61" s="425"/>
      <c r="D61" s="425"/>
      <c r="E61" s="425"/>
      <c r="F61" s="425"/>
      <c r="G61" s="425"/>
      <c r="H61" s="425"/>
    </row>
    <row r="62" spans="1:8" ht="41.25" customHeight="1">
      <c r="A62" s="15" t="s">
        <v>203</v>
      </c>
      <c r="B62" s="422" t="s">
        <v>204</v>
      </c>
      <c r="C62" s="423"/>
      <c r="D62" s="423"/>
      <c r="E62" s="423"/>
      <c r="F62" s="423"/>
      <c r="G62" s="423"/>
      <c r="H62" s="424"/>
    </row>
    <row r="63" spans="1:8" ht="42" customHeight="1">
      <c r="A63" s="15" t="s">
        <v>22</v>
      </c>
      <c r="B63" s="412" t="s">
        <v>142</v>
      </c>
      <c r="C63" s="412"/>
      <c r="D63" s="412"/>
      <c r="E63" s="412"/>
      <c r="F63" s="412"/>
      <c r="G63" s="412"/>
      <c r="H63" s="412"/>
    </row>
    <row r="64" spans="1:8" ht="31.5" customHeight="1">
      <c r="A64" s="15" t="s">
        <v>23</v>
      </c>
      <c r="B64" s="416" t="s">
        <v>143</v>
      </c>
      <c r="C64" s="416"/>
      <c r="D64" s="416"/>
      <c r="E64" s="416"/>
      <c r="F64" s="416"/>
      <c r="G64" s="416"/>
      <c r="H64" s="416"/>
    </row>
    <row r="65" spans="1:8" ht="45.75" customHeight="1">
      <c r="A65" s="15" t="s">
        <v>24</v>
      </c>
      <c r="B65" s="416" t="s">
        <v>144</v>
      </c>
      <c r="C65" s="416"/>
      <c r="D65" s="416"/>
      <c r="E65" s="416"/>
      <c r="F65" s="416"/>
      <c r="G65" s="416"/>
      <c r="H65" s="416"/>
    </row>
    <row r="66" spans="1:8" ht="30.75" customHeight="1">
      <c r="A66" s="421"/>
      <c r="B66" s="421"/>
      <c r="C66" s="421"/>
      <c r="D66" s="421"/>
      <c r="E66" s="421"/>
      <c r="F66" s="421"/>
      <c r="G66" s="421"/>
      <c r="H66" s="421"/>
    </row>
    <row r="67" spans="1:8" ht="34.5" customHeight="1">
      <c r="A67" s="410" t="s">
        <v>180</v>
      </c>
      <c r="B67" s="410"/>
      <c r="C67" s="410"/>
      <c r="D67" s="410"/>
      <c r="E67" s="410"/>
      <c r="F67" s="410"/>
      <c r="G67" s="410"/>
      <c r="H67" s="410"/>
    </row>
    <row r="68" spans="1:8" ht="39.75" customHeight="1">
      <c r="A68" s="18" t="s">
        <v>18</v>
      </c>
      <c r="B68" s="416" t="s">
        <v>135</v>
      </c>
      <c r="C68" s="416"/>
      <c r="D68" s="416"/>
      <c r="E68" s="416"/>
      <c r="F68" s="416"/>
      <c r="G68" s="416"/>
      <c r="H68" s="416"/>
    </row>
    <row r="69" spans="1:8" ht="39.75" customHeight="1">
      <c r="A69" s="18" t="s">
        <v>12</v>
      </c>
      <c r="B69" s="416" t="s">
        <v>136</v>
      </c>
      <c r="C69" s="416"/>
      <c r="D69" s="416"/>
      <c r="E69" s="416"/>
      <c r="F69" s="416"/>
      <c r="G69" s="416"/>
      <c r="H69" s="416"/>
    </row>
    <row r="70" spans="1:8" ht="42" customHeight="1">
      <c r="A70" s="18" t="s">
        <v>17</v>
      </c>
      <c r="B70" s="414" t="s">
        <v>137</v>
      </c>
      <c r="C70" s="414"/>
      <c r="D70" s="414"/>
      <c r="E70" s="414"/>
      <c r="F70" s="414"/>
      <c r="G70" s="414"/>
      <c r="H70" s="414"/>
    </row>
    <row r="71" spans="1:8" ht="33.75" customHeight="1">
      <c r="A71" s="18" t="s">
        <v>19</v>
      </c>
      <c r="B71" s="416" t="s">
        <v>138</v>
      </c>
      <c r="C71" s="416"/>
      <c r="D71" s="416"/>
      <c r="E71" s="416"/>
      <c r="F71" s="416"/>
      <c r="G71" s="416"/>
      <c r="H71" s="416"/>
    </row>
    <row r="72" spans="1:8" ht="33" customHeight="1">
      <c r="A72" s="18" t="s">
        <v>20</v>
      </c>
      <c r="B72" s="416" t="s">
        <v>139</v>
      </c>
      <c r="C72" s="416"/>
      <c r="D72" s="416"/>
      <c r="E72" s="416"/>
      <c r="F72" s="416"/>
      <c r="G72" s="416"/>
      <c r="H72" s="416"/>
    </row>
    <row r="73" spans="1:8" ht="33.75" customHeight="1">
      <c r="A73" s="417"/>
      <c r="B73" s="417"/>
      <c r="C73" s="417"/>
      <c r="D73" s="417"/>
      <c r="E73" s="417"/>
      <c r="F73" s="417"/>
      <c r="G73" s="417"/>
      <c r="H73" s="417"/>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04"/>
  <sheetViews>
    <sheetView tabSelected="1" topLeftCell="N7" zoomScale="50" zoomScaleNormal="50" workbookViewId="0">
      <pane ySplit="1" topLeftCell="A13" activePane="bottomLeft" state="frozen"/>
      <selection activeCell="S7" sqref="S7"/>
      <selection pane="bottomLeft" activeCell="Z13" sqref="Z13"/>
    </sheetView>
  </sheetViews>
  <sheetFormatPr baseColWidth="10" defaultColWidth="11.28515625" defaultRowHeight="18.75"/>
  <cols>
    <col min="1" max="2" width="26.28515625" style="1" customWidth="1"/>
    <col min="3" max="3" width="22.28515625" style="1" customWidth="1"/>
    <col min="4" max="4" width="25.7109375" style="1" customWidth="1"/>
    <col min="5" max="5" width="26.5703125" style="1" customWidth="1"/>
    <col min="6" max="6" width="29.42578125" style="1" customWidth="1"/>
    <col min="7" max="7" width="23.7109375" style="1" customWidth="1"/>
    <col min="8" max="8" width="39" style="1" customWidth="1"/>
    <col min="9" max="9" width="16" style="1" customWidth="1"/>
    <col min="10" max="10" width="29" style="1" customWidth="1"/>
    <col min="11" max="11" width="34.5703125" style="4" customWidth="1"/>
    <col min="12" max="12" width="28.5703125" style="4" customWidth="1"/>
    <col min="13" max="13" width="11.140625" style="4" customWidth="1"/>
    <col min="14" max="14" width="11" style="4" customWidth="1"/>
    <col min="15" max="15" width="34" style="4" customWidth="1"/>
    <col min="16" max="16" width="23.85546875" style="5" customWidth="1"/>
    <col min="17" max="17" width="22.7109375" style="6" customWidth="1"/>
    <col min="18" max="21" width="21.85546875" style="1" customWidth="1"/>
    <col min="22" max="22" width="25.28515625" style="1" customWidth="1"/>
    <col min="23" max="23" width="27.42578125" style="1" customWidth="1"/>
    <col min="24" max="26" width="44.7109375" style="1" customWidth="1"/>
    <col min="27" max="27" width="146.42578125" style="1" customWidth="1"/>
    <col min="28" max="28" width="19.5703125" style="1" customWidth="1"/>
    <col min="29" max="29" width="28.85546875" style="1" customWidth="1"/>
    <col min="30" max="30" width="39.140625" style="1" customWidth="1"/>
    <col min="31" max="31" width="31" style="1" customWidth="1"/>
    <col min="32" max="32" width="45.42578125" style="1" customWidth="1"/>
    <col min="33" max="33" width="32.7109375" style="1" customWidth="1"/>
    <col min="34" max="16384" width="11.28515625" style="1"/>
  </cols>
  <sheetData>
    <row r="1" spans="1:48" ht="21" customHeight="1">
      <c r="A1" s="459"/>
      <c r="B1" s="459"/>
      <c r="C1" s="460" t="s">
        <v>0</v>
      </c>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2"/>
    </row>
    <row r="2" spans="1:48" ht="21" customHeight="1">
      <c r="A2" s="459"/>
      <c r="B2" s="459"/>
      <c r="C2" s="452" t="s">
        <v>1</v>
      </c>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row>
    <row r="3" spans="1:48" ht="21" customHeight="1">
      <c r="A3" s="459"/>
      <c r="B3" s="459"/>
      <c r="C3" s="452" t="s">
        <v>3</v>
      </c>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row>
    <row r="4" spans="1:48" ht="21" customHeight="1">
      <c r="A4" s="459"/>
      <c r="B4" s="459"/>
      <c r="C4" s="452" t="s">
        <v>157</v>
      </c>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row>
    <row r="5" spans="1:48" ht="26.25" customHeight="1">
      <c r="A5" s="463" t="s">
        <v>169</v>
      </c>
      <c r="B5" s="463"/>
      <c r="C5" s="453"/>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5"/>
    </row>
    <row r="6" spans="1:48" ht="39" customHeight="1">
      <c r="A6" s="456" t="s">
        <v>159</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8"/>
    </row>
    <row r="7" spans="1:48" s="3" customFormat="1" ht="102.75" customHeight="1">
      <c r="A7" s="435" t="s">
        <v>92</v>
      </c>
      <c r="B7" s="435" t="s">
        <v>164</v>
      </c>
      <c r="C7" s="435" t="s">
        <v>155</v>
      </c>
      <c r="D7" s="435" t="s">
        <v>27</v>
      </c>
      <c r="E7" s="435" t="s">
        <v>101</v>
      </c>
      <c r="F7" s="435" t="s">
        <v>6</v>
      </c>
      <c r="G7" s="435" t="s">
        <v>190</v>
      </c>
      <c r="H7" s="435" t="s">
        <v>33</v>
      </c>
      <c r="I7" s="435" t="s">
        <v>7</v>
      </c>
      <c r="J7" s="450" t="s">
        <v>154</v>
      </c>
      <c r="K7" s="435" t="s">
        <v>97</v>
      </c>
      <c r="L7" s="435" t="s">
        <v>96</v>
      </c>
      <c r="M7" s="478" t="s">
        <v>176</v>
      </c>
      <c r="N7" s="479"/>
      <c r="O7" s="435" t="s">
        <v>8</v>
      </c>
      <c r="P7" s="435" t="s">
        <v>29</v>
      </c>
      <c r="Q7" s="435" t="s">
        <v>30</v>
      </c>
      <c r="R7" s="435" t="s">
        <v>161</v>
      </c>
      <c r="S7" s="435" t="s">
        <v>744</v>
      </c>
      <c r="T7" s="468" t="s">
        <v>736</v>
      </c>
      <c r="U7" s="470" t="s">
        <v>724</v>
      </c>
      <c r="V7" s="476" t="s">
        <v>723</v>
      </c>
      <c r="W7" s="470" t="s">
        <v>773</v>
      </c>
      <c r="X7" s="470" t="s">
        <v>774</v>
      </c>
      <c r="Y7" s="472" t="s">
        <v>775</v>
      </c>
      <c r="Z7" s="472" t="s">
        <v>796</v>
      </c>
      <c r="AA7" s="474" t="s">
        <v>737</v>
      </c>
      <c r="AB7" s="435" t="s">
        <v>162</v>
      </c>
      <c r="AC7" s="435" t="s">
        <v>160</v>
      </c>
      <c r="AD7" s="486" t="s">
        <v>725</v>
      </c>
      <c r="AE7" s="486" t="s">
        <v>761</v>
      </c>
      <c r="AF7" s="480" t="s">
        <v>738</v>
      </c>
      <c r="AG7" s="480" t="s">
        <v>739</v>
      </c>
    </row>
    <row r="8" spans="1:48" s="3" customFormat="1" ht="19.149999999999999" customHeight="1">
      <c r="A8" s="436"/>
      <c r="B8" s="436"/>
      <c r="C8" s="436"/>
      <c r="D8" s="436"/>
      <c r="E8" s="436"/>
      <c r="F8" s="436"/>
      <c r="G8" s="436"/>
      <c r="H8" s="436"/>
      <c r="I8" s="436"/>
      <c r="J8" s="451"/>
      <c r="K8" s="436"/>
      <c r="L8" s="436"/>
      <c r="M8" s="152" t="s">
        <v>276</v>
      </c>
      <c r="N8" s="2" t="s">
        <v>277</v>
      </c>
      <c r="O8" s="436"/>
      <c r="P8" s="436"/>
      <c r="Q8" s="436"/>
      <c r="R8" s="436"/>
      <c r="S8" s="436"/>
      <c r="T8" s="469"/>
      <c r="U8" s="471"/>
      <c r="V8" s="477"/>
      <c r="W8" s="471"/>
      <c r="X8" s="471"/>
      <c r="Y8" s="473"/>
      <c r="Z8" s="473"/>
      <c r="AA8" s="475"/>
      <c r="AB8" s="436"/>
      <c r="AC8" s="436"/>
      <c r="AD8" s="486"/>
      <c r="AE8" s="486"/>
      <c r="AF8" s="480"/>
      <c r="AG8" s="480"/>
    </row>
    <row r="9" spans="1:48" s="3" customFormat="1" ht="88.9" customHeight="1">
      <c r="A9" s="233" t="s">
        <v>226</v>
      </c>
      <c r="B9" s="221" t="s">
        <v>358</v>
      </c>
      <c r="C9" s="233" t="s">
        <v>216</v>
      </c>
      <c r="D9" s="233" t="s">
        <v>217</v>
      </c>
      <c r="E9" s="40" t="s">
        <v>279</v>
      </c>
      <c r="F9" s="221" t="s">
        <v>218</v>
      </c>
      <c r="G9" s="223" t="s">
        <v>359</v>
      </c>
      <c r="H9" s="40" t="s">
        <v>256</v>
      </c>
      <c r="I9" s="232" t="s">
        <v>252</v>
      </c>
      <c r="J9" s="40" t="s">
        <v>615</v>
      </c>
      <c r="K9" s="39" t="s">
        <v>227</v>
      </c>
      <c r="L9" s="283">
        <v>0.25</v>
      </c>
      <c r="M9" s="232" t="s">
        <v>278</v>
      </c>
      <c r="N9" s="232"/>
      <c r="O9" s="40" t="s">
        <v>478</v>
      </c>
      <c r="P9" s="151">
        <v>12</v>
      </c>
      <c r="Q9" s="40">
        <v>3</v>
      </c>
      <c r="R9" s="43">
        <v>4</v>
      </c>
      <c r="S9" s="49">
        <v>0</v>
      </c>
      <c r="T9" s="288">
        <v>0</v>
      </c>
      <c r="U9" s="288">
        <v>0</v>
      </c>
      <c r="V9" s="279">
        <f>(S9+T9)</f>
        <v>0</v>
      </c>
      <c r="W9" s="280">
        <f>(U9/R9)*L9</f>
        <v>0</v>
      </c>
      <c r="X9" s="281">
        <f>V9/P9*L9</f>
        <v>0</v>
      </c>
      <c r="Y9" s="280">
        <f>+U9/R9</f>
        <v>0</v>
      </c>
      <c r="Z9" s="281">
        <f>+V9/P9</f>
        <v>0</v>
      </c>
      <c r="AA9" s="236" t="s">
        <v>745</v>
      </c>
      <c r="AB9" s="40">
        <v>3</v>
      </c>
      <c r="AC9" s="40">
        <v>3</v>
      </c>
      <c r="AD9" s="464">
        <v>16069279515</v>
      </c>
      <c r="AE9" s="464">
        <v>33466088720.580002</v>
      </c>
      <c r="AF9" s="464">
        <v>11452568124.76</v>
      </c>
      <c r="AG9" s="482">
        <f>AF9/AE9</f>
        <v>0.34221412069935836</v>
      </c>
    </row>
    <row r="10" spans="1:48" s="3" customFormat="1" ht="285">
      <c r="A10" s="234"/>
      <c r="B10" s="265"/>
      <c r="C10" s="234"/>
      <c r="D10" s="234"/>
      <c r="E10" s="40" t="s">
        <v>279</v>
      </c>
      <c r="F10" s="221" t="s">
        <v>218</v>
      </c>
      <c r="G10" s="223" t="s">
        <v>359</v>
      </c>
      <c r="H10" s="40" t="s">
        <v>257</v>
      </c>
      <c r="I10" s="232" t="s">
        <v>252</v>
      </c>
      <c r="J10" s="151" t="s">
        <v>616</v>
      </c>
      <c r="K10" s="40" t="s">
        <v>228</v>
      </c>
      <c r="L10" s="283">
        <v>0.25</v>
      </c>
      <c r="M10" s="232" t="s">
        <v>278</v>
      </c>
      <c r="N10" s="38"/>
      <c r="O10" s="40" t="s">
        <v>479</v>
      </c>
      <c r="P10" s="151">
        <v>1</v>
      </c>
      <c r="Q10" s="151">
        <v>0.5</v>
      </c>
      <c r="R10" s="43">
        <v>0.73</v>
      </c>
      <c r="S10" s="49">
        <v>0.27</v>
      </c>
      <c r="T10" s="288">
        <v>0.35</v>
      </c>
      <c r="U10" s="288">
        <v>0.35</v>
      </c>
      <c r="V10" s="279">
        <f>(S10+U10)</f>
        <v>0.62</v>
      </c>
      <c r="W10" s="282">
        <f>(U10/R10)*L10</f>
        <v>0.11986301369863013</v>
      </c>
      <c r="X10" s="281">
        <f>V10/P10*L10</f>
        <v>0.155</v>
      </c>
      <c r="Y10" s="280">
        <f>+U10/R10</f>
        <v>0.47945205479452052</v>
      </c>
      <c r="Z10" s="281">
        <f>+V10/P10</f>
        <v>0.62</v>
      </c>
      <c r="AA10" s="236" t="s">
        <v>746</v>
      </c>
      <c r="AB10" s="151">
        <v>0</v>
      </c>
      <c r="AC10" s="151">
        <v>0</v>
      </c>
      <c r="AD10" s="481"/>
      <c r="AE10" s="481"/>
      <c r="AF10" s="481"/>
      <c r="AG10" s="483"/>
    </row>
    <row r="11" spans="1:48" s="3" customFormat="1" ht="144">
      <c r="A11" s="234"/>
      <c r="B11" s="265"/>
      <c r="C11" s="234"/>
      <c r="D11" s="234"/>
      <c r="E11" s="40" t="s">
        <v>279</v>
      </c>
      <c r="F11" s="221" t="s">
        <v>218</v>
      </c>
      <c r="G11" s="223" t="s">
        <v>359</v>
      </c>
      <c r="H11" s="40" t="s">
        <v>258</v>
      </c>
      <c r="I11" s="232" t="s">
        <v>252</v>
      </c>
      <c r="J11" s="151" t="s">
        <v>617</v>
      </c>
      <c r="K11" s="40" t="s">
        <v>229</v>
      </c>
      <c r="L11" s="283">
        <v>0.25</v>
      </c>
      <c r="M11" s="232" t="s">
        <v>278</v>
      </c>
      <c r="N11" s="232"/>
      <c r="O11" s="40" t="s">
        <v>480</v>
      </c>
      <c r="P11" s="151">
        <v>16</v>
      </c>
      <c r="Q11" s="40">
        <v>4</v>
      </c>
      <c r="R11" s="43">
        <v>4</v>
      </c>
      <c r="S11" s="49">
        <v>2</v>
      </c>
      <c r="T11" s="288">
        <v>1</v>
      </c>
      <c r="U11" s="288">
        <v>1</v>
      </c>
      <c r="V11" s="279">
        <f>(S11+U11)</f>
        <v>3</v>
      </c>
      <c r="W11" s="282">
        <f t="shared" ref="W11:W40" si="0">(U11/R11)*L11</f>
        <v>6.25E-2</v>
      </c>
      <c r="X11" s="281">
        <f>V11/P11*L11</f>
        <v>4.6875E-2</v>
      </c>
      <c r="Y11" s="280">
        <f>+U11/R11</f>
        <v>0.25</v>
      </c>
      <c r="Z11" s="281">
        <f>+V11/P11</f>
        <v>0.1875</v>
      </c>
      <c r="AA11" s="243" t="s">
        <v>747</v>
      </c>
      <c r="AB11" s="40">
        <v>4</v>
      </c>
      <c r="AC11" s="40">
        <v>4</v>
      </c>
      <c r="AD11" s="481"/>
      <c r="AE11" s="481"/>
      <c r="AF11" s="481"/>
      <c r="AG11" s="484"/>
    </row>
    <row r="12" spans="1:48" s="3" customFormat="1" ht="102" customHeight="1">
      <c r="A12" s="272"/>
      <c r="B12" s="487"/>
      <c r="C12" s="488"/>
      <c r="D12" s="491"/>
      <c r="E12" s="273" t="s">
        <v>280</v>
      </c>
      <c r="F12" s="221" t="s">
        <v>218</v>
      </c>
      <c r="G12" s="223" t="s">
        <v>359</v>
      </c>
      <c r="H12" s="40" t="s">
        <v>259</v>
      </c>
      <c r="I12" s="232" t="s">
        <v>252</v>
      </c>
      <c r="J12" s="151" t="s">
        <v>625</v>
      </c>
      <c r="K12" s="151" t="s">
        <v>230</v>
      </c>
      <c r="L12" s="283">
        <v>0.25</v>
      </c>
      <c r="M12" s="232" t="s">
        <v>278</v>
      </c>
      <c r="N12" s="232"/>
      <c r="O12" s="40" t="s">
        <v>481</v>
      </c>
      <c r="P12" s="151">
        <v>300</v>
      </c>
      <c r="Q12" s="40">
        <v>8</v>
      </c>
      <c r="R12" s="43">
        <v>300</v>
      </c>
      <c r="S12" s="49">
        <v>368</v>
      </c>
      <c r="T12" s="288">
        <v>83</v>
      </c>
      <c r="U12" s="288">
        <v>83</v>
      </c>
      <c r="V12" s="279">
        <f>(S12+U12)</f>
        <v>451</v>
      </c>
      <c r="W12" s="282">
        <f t="shared" si="0"/>
        <v>6.9166666666666668E-2</v>
      </c>
      <c r="X12" s="281">
        <f>V12/P12*L12</f>
        <v>0.37583333333333335</v>
      </c>
      <c r="Y12" s="280">
        <f>+U12/R12</f>
        <v>0.27666666666666667</v>
      </c>
      <c r="Z12" s="281">
        <v>1</v>
      </c>
      <c r="AA12" s="243" t="s">
        <v>748</v>
      </c>
      <c r="AB12" s="40">
        <v>8</v>
      </c>
      <c r="AC12" s="40">
        <v>8</v>
      </c>
      <c r="AD12" s="465"/>
      <c r="AE12" s="465"/>
      <c r="AF12" s="465"/>
      <c r="AG12" s="485"/>
    </row>
    <row r="13" spans="1:48" s="257" customFormat="1" ht="102" customHeight="1">
      <c r="A13" s="272"/>
      <c r="B13" s="487"/>
      <c r="C13" s="489"/>
      <c r="D13" s="491"/>
      <c r="E13" s="440" t="s">
        <v>726</v>
      </c>
      <c r="F13" s="440"/>
      <c r="G13" s="440"/>
      <c r="H13" s="440"/>
      <c r="I13" s="440"/>
      <c r="J13" s="440"/>
      <c r="K13" s="440"/>
      <c r="L13" s="440"/>
      <c r="M13" s="440"/>
      <c r="N13" s="440"/>
      <c r="O13" s="440"/>
      <c r="P13" s="440"/>
      <c r="Q13" s="440"/>
      <c r="R13" s="440"/>
      <c r="S13" s="440"/>
      <c r="T13" s="441"/>
      <c r="U13" s="256"/>
      <c r="V13" s="285"/>
      <c r="W13" s="307">
        <f>SUM(W9:W12)</f>
        <v>0.25152968036529677</v>
      </c>
      <c r="X13" s="307">
        <f>SUM(X9:X12)</f>
        <v>0.57770833333333338</v>
      </c>
      <c r="Y13" s="307">
        <f>AVERAGE(Y9:Y12)</f>
        <v>0.25152968036529677</v>
      </c>
      <c r="Z13" s="307">
        <f>AVERAGE(Z9:Z12)</f>
        <v>0.45187500000000003</v>
      </c>
      <c r="AA13" s="276"/>
      <c r="AB13" s="242"/>
      <c r="AC13" s="242"/>
      <c r="AD13" s="247"/>
      <c r="AE13" s="247"/>
      <c r="AF13" s="247"/>
      <c r="AG13" s="248"/>
    </row>
    <row r="14" spans="1:48" s="3" customFormat="1" ht="108" customHeight="1">
      <c r="A14" s="272"/>
      <c r="B14" s="487"/>
      <c r="C14" s="489"/>
      <c r="D14" s="491"/>
      <c r="E14" s="273" t="s">
        <v>281</v>
      </c>
      <c r="F14" s="221" t="s">
        <v>219</v>
      </c>
      <c r="G14" s="223" t="s">
        <v>361</v>
      </c>
      <c r="H14" s="40" t="s">
        <v>260</v>
      </c>
      <c r="I14" s="232" t="s">
        <v>252</v>
      </c>
      <c r="J14" s="224" t="s">
        <v>626</v>
      </c>
      <c r="K14" s="151" t="s">
        <v>231</v>
      </c>
      <c r="L14" s="283">
        <v>0.5</v>
      </c>
      <c r="M14" s="232"/>
      <c r="N14" s="232" t="s">
        <v>278</v>
      </c>
      <c r="O14" s="40" t="s">
        <v>482</v>
      </c>
      <c r="P14" s="151">
        <v>1132</v>
      </c>
      <c r="Q14" s="40">
        <v>385</v>
      </c>
      <c r="R14" s="43">
        <v>367</v>
      </c>
      <c r="S14" s="49">
        <v>17</v>
      </c>
      <c r="T14" s="296">
        <v>208</v>
      </c>
      <c r="U14" s="296">
        <f>T14</f>
        <v>208</v>
      </c>
      <c r="V14" s="151">
        <f>(S14+U14)</f>
        <v>225</v>
      </c>
      <c r="W14" s="282">
        <f t="shared" si="0"/>
        <v>0.28337874659400547</v>
      </c>
      <c r="X14" s="281">
        <f>V14/P14*L14</f>
        <v>9.9381625441696111E-2</v>
      </c>
      <c r="Y14" s="280">
        <f>+U14/R14</f>
        <v>0.56675749318801094</v>
      </c>
      <c r="Z14" s="281">
        <f>+V14/P14</f>
        <v>0.19876325088339222</v>
      </c>
      <c r="AA14" s="236" t="s">
        <v>754</v>
      </c>
      <c r="AB14" s="40">
        <v>360</v>
      </c>
      <c r="AC14" s="40">
        <v>360</v>
      </c>
      <c r="AD14" s="499">
        <v>2749532737</v>
      </c>
      <c r="AE14" s="501">
        <v>2760697332.29</v>
      </c>
      <c r="AF14" s="499">
        <v>1185418000</v>
      </c>
      <c r="AG14" s="466">
        <f>AF14/AE14</f>
        <v>0.429390786934508</v>
      </c>
    </row>
    <row r="15" spans="1:48" s="3" customFormat="1" ht="81" customHeight="1">
      <c r="A15" s="272"/>
      <c r="B15" s="487"/>
      <c r="C15" s="489"/>
      <c r="D15" s="491"/>
      <c r="E15" s="274" t="s">
        <v>281</v>
      </c>
      <c r="F15" s="221" t="s">
        <v>219</v>
      </c>
      <c r="G15" s="271" t="s">
        <v>361</v>
      </c>
      <c r="H15" s="237" t="s">
        <v>261</v>
      </c>
      <c r="I15" s="233" t="s">
        <v>252</v>
      </c>
      <c r="J15" s="221" t="s">
        <v>627</v>
      </c>
      <c r="K15" s="221" t="s">
        <v>232</v>
      </c>
      <c r="L15" s="284">
        <v>0.5</v>
      </c>
      <c r="M15" s="233"/>
      <c r="N15" s="233" t="s">
        <v>278</v>
      </c>
      <c r="O15" s="237" t="s">
        <v>483</v>
      </c>
      <c r="P15" s="221">
        <v>320</v>
      </c>
      <c r="Q15" s="237">
        <v>100</v>
      </c>
      <c r="R15" s="240">
        <v>100</v>
      </c>
      <c r="S15" s="291">
        <v>19</v>
      </c>
      <c r="T15" s="297">
        <v>27</v>
      </c>
      <c r="U15" s="297">
        <f>T15</f>
        <v>27</v>
      </c>
      <c r="V15" s="151">
        <f>(S15+U15)</f>
        <v>46</v>
      </c>
      <c r="W15" s="282">
        <f t="shared" si="0"/>
        <v>0.13500000000000001</v>
      </c>
      <c r="X15" s="281">
        <f>V15/P15*L15</f>
        <v>7.1874999999999994E-2</v>
      </c>
      <c r="Y15" s="280">
        <f>+U15/R15</f>
        <v>0.27</v>
      </c>
      <c r="Z15" s="281">
        <f>+V15/P15</f>
        <v>0.14374999999999999</v>
      </c>
      <c r="AA15" s="236" t="s">
        <v>755</v>
      </c>
      <c r="AB15" s="40">
        <v>105</v>
      </c>
      <c r="AC15" s="40">
        <v>105</v>
      </c>
      <c r="AD15" s="500"/>
      <c r="AE15" s="501"/>
      <c r="AF15" s="500"/>
      <c r="AG15" s="467"/>
    </row>
    <row r="16" spans="1:48" s="268" customFormat="1" ht="81" customHeight="1">
      <c r="A16" s="269" t="s">
        <v>727</v>
      </c>
      <c r="B16" s="487"/>
      <c r="C16" s="489"/>
      <c r="D16" s="491"/>
      <c r="E16" s="440" t="s">
        <v>727</v>
      </c>
      <c r="F16" s="440"/>
      <c r="G16" s="440"/>
      <c r="H16" s="440"/>
      <c r="I16" s="440"/>
      <c r="J16" s="440"/>
      <c r="K16" s="440"/>
      <c r="L16" s="440"/>
      <c r="M16" s="440"/>
      <c r="N16" s="440"/>
      <c r="O16" s="440"/>
      <c r="P16" s="440"/>
      <c r="Q16" s="440"/>
      <c r="R16" s="440"/>
      <c r="S16" s="440"/>
      <c r="T16" s="441"/>
      <c r="U16" s="260"/>
      <c r="V16" s="260"/>
      <c r="W16" s="292">
        <f>SUM(W14:W15)</f>
        <v>0.41837874659400548</v>
      </c>
      <c r="X16" s="292">
        <f>SUM(X14:X15)</f>
        <v>0.17125662544169612</v>
      </c>
      <c r="Y16" s="292">
        <f>AVERAGE(Y14:Y15)</f>
        <v>0.41837874659400548</v>
      </c>
      <c r="Z16" s="292">
        <f>AVERAGE(Z14:Z15)</f>
        <v>0.17125662544169612</v>
      </c>
      <c r="AA16" s="275"/>
      <c r="AB16" s="260"/>
      <c r="AC16" s="260"/>
      <c r="AD16" s="252"/>
      <c r="AE16" s="260"/>
      <c r="AF16" s="252"/>
      <c r="AG16" s="253"/>
      <c r="AH16" s="270"/>
      <c r="AI16" s="270"/>
      <c r="AJ16" s="270"/>
      <c r="AK16" s="270"/>
      <c r="AL16" s="270"/>
      <c r="AM16" s="270"/>
      <c r="AN16" s="270"/>
      <c r="AO16" s="270"/>
      <c r="AP16" s="270"/>
      <c r="AQ16" s="270"/>
      <c r="AR16" s="270"/>
      <c r="AS16" s="270"/>
      <c r="AT16" s="270"/>
      <c r="AU16" s="270"/>
      <c r="AV16" s="270"/>
    </row>
    <row r="17" spans="1:33" s="3" customFormat="1" ht="290.45" customHeight="1">
      <c r="A17" s="272"/>
      <c r="B17" s="487"/>
      <c r="C17" s="489"/>
      <c r="D17" s="491"/>
      <c r="E17" s="273" t="s">
        <v>282</v>
      </c>
      <c r="F17" s="151" t="s">
        <v>220</v>
      </c>
      <c r="G17" s="223" t="s">
        <v>362</v>
      </c>
      <c r="H17" s="40" t="s">
        <v>262</v>
      </c>
      <c r="I17" s="232" t="s">
        <v>252</v>
      </c>
      <c r="J17" s="224" t="s">
        <v>618</v>
      </c>
      <c r="K17" s="151" t="s">
        <v>233</v>
      </c>
      <c r="L17" s="283">
        <v>0.7</v>
      </c>
      <c r="M17" s="232" t="s">
        <v>278</v>
      </c>
      <c r="N17" s="232"/>
      <c r="O17" s="40" t="s">
        <v>484</v>
      </c>
      <c r="P17" s="151">
        <v>21500</v>
      </c>
      <c r="Q17" s="40">
        <v>5400</v>
      </c>
      <c r="R17" s="43">
        <v>5400</v>
      </c>
      <c r="S17" s="49">
        <v>7187</v>
      </c>
      <c r="T17" s="296">
        <v>300</v>
      </c>
      <c r="U17" s="296">
        <f>T17</f>
        <v>300</v>
      </c>
      <c r="V17" s="151">
        <f>(S17+U17)</f>
        <v>7487</v>
      </c>
      <c r="W17" s="282">
        <f t="shared" si="0"/>
        <v>3.8888888888888883E-2</v>
      </c>
      <c r="X17" s="281">
        <f>V17/P17*L17</f>
        <v>0.24376279069767443</v>
      </c>
      <c r="Y17" s="280">
        <f>+U17/R17</f>
        <v>5.5555555555555552E-2</v>
      </c>
      <c r="Z17" s="281">
        <f>+V17/P17</f>
        <v>0.34823255813953491</v>
      </c>
      <c r="AA17" s="236" t="s">
        <v>765</v>
      </c>
      <c r="AB17" s="40">
        <v>5500</v>
      </c>
      <c r="AC17" s="40">
        <v>5500</v>
      </c>
      <c r="AD17" s="464">
        <v>844891147</v>
      </c>
      <c r="AE17" s="464">
        <v>899558349</v>
      </c>
      <c r="AF17" s="464">
        <v>132500000</v>
      </c>
      <c r="AG17" s="466">
        <f>AF17/AE17</f>
        <v>0.14729450307175126</v>
      </c>
    </row>
    <row r="18" spans="1:33" s="3" customFormat="1" ht="153.6" customHeight="1">
      <c r="A18" s="272"/>
      <c r="B18" s="487"/>
      <c r="C18" s="489"/>
      <c r="D18" s="491"/>
      <c r="E18" s="273" t="s">
        <v>282</v>
      </c>
      <c r="F18" s="151" t="s">
        <v>220</v>
      </c>
      <c r="G18" s="223" t="s">
        <v>362</v>
      </c>
      <c r="H18" s="40" t="s">
        <v>263</v>
      </c>
      <c r="I18" s="232" t="s">
        <v>252</v>
      </c>
      <c r="J18" s="151" t="s">
        <v>628</v>
      </c>
      <c r="K18" s="151" t="s">
        <v>234</v>
      </c>
      <c r="L18" s="283">
        <v>0.3</v>
      </c>
      <c r="M18" s="232" t="s">
        <v>278</v>
      </c>
      <c r="N18" s="232"/>
      <c r="O18" s="40" t="s">
        <v>485</v>
      </c>
      <c r="P18" s="151">
        <v>12</v>
      </c>
      <c r="Q18" s="40">
        <v>3</v>
      </c>
      <c r="R18" s="43">
        <v>3</v>
      </c>
      <c r="S18" s="49">
        <v>4</v>
      </c>
      <c r="T18" s="296">
        <v>0.5</v>
      </c>
      <c r="U18" s="296">
        <f>T18</f>
        <v>0.5</v>
      </c>
      <c r="V18" s="151">
        <f>(S18+U18)</f>
        <v>4.5</v>
      </c>
      <c r="W18" s="282">
        <f>(U18/R18)*L18</f>
        <v>4.9999999999999996E-2</v>
      </c>
      <c r="X18" s="281">
        <f>V18/P18*L18</f>
        <v>0.11249999999999999</v>
      </c>
      <c r="Y18" s="280">
        <f>+U18/R18</f>
        <v>0.16666666666666666</v>
      </c>
      <c r="Z18" s="281">
        <f>+V18/P18</f>
        <v>0.375</v>
      </c>
      <c r="AA18" s="236" t="s">
        <v>743</v>
      </c>
      <c r="AB18" s="40">
        <v>3</v>
      </c>
      <c r="AC18" s="40">
        <v>3</v>
      </c>
      <c r="AD18" s="465"/>
      <c r="AE18" s="465"/>
      <c r="AF18" s="465"/>
      <c r="AG18" s="467"/>
    </row>
    <row r="19" spans="1:33" s="257" customFormat="1" ht="45.75" customHeight="1">
      <c r="A19" s="254" t="s">
        <v>728</v>
      </c>
      <c r="B19" s="255"/>
      <c r="C19" s="490"/>
      <c r="D19" s="491"/>
      <c r="E19" s="439" t="s">
        <v>728</v>
      </c>
      <c r="F19" s="440"/>
      <c r="G19" s="440"/>
      <c r="H19" s="440"/>
      <c r="I19" s="440"/>
      <c r="J19" s="440"/>
      <c r="K19" s="440"/>
      <c r="L19" s="440"/>
      <c r="M19" s="440"/>
      <c r="N19" s="440"/>
      <c r="O19" s="440"/>
      <c r="P19" s="440"/>
      <c r="Q19" s="440"/>
      <c r="R19" s="440"/>
      <c r="S19" s="440"/>
      <c r="T19" s="440"/>
      <c r="U19" s="261"/>
      <c r="V19" s="286"/>
      <c r="W19" s="307">
        <f>SUM(W17:W18)</f>
        <v>8.8888888888888878E-2</v>
      </c>
      <c r="X19" s="307">
        <f>SUM(X17:X18)</f>
        <v>0.35626279069767441</v>
      </c>
      <c r="Y19" s="307">
        <f>AVERAGE(Y17:Y18)</f>
        <v>0.1111111111111111</v>
      </c>
      <c r="Z19" s="307">
        <f>AVERAGE(Z17:Z18)</f>
        <v>0.36161627906976745</v>
      </c>
      <c r="AA19" s="276"/>
      <c r="AB19" s="242"/>
      <c r="AC19" s="242"/>
      <c r="AD19" s="247"/>
      <c r="AE19" s="247"/>
      <c r="AF19" s="247"/>
      <c r="AG19" s="248"/>
    </row>
    <row r="20" spans="1:33" s="3" customFormat="1" ht="117" customHeight="1">
      <c r="A20" s="234"/>
      <c r="B20" s="265"/>
      <c r="C20" s="234"/>
      <c r="D20" s="234"/>
      <c r="E20" s="40" t="s">
        <v>281</v>
      </c>
      <c r="F20" s="221" t="s">
        <v>221</v>
      </c>
      <c r="G20" s="223" t="s">
        <v>365</v>
      </c>
      <c r="H20" s="40" t="s">
        <v>264</v>
      </c>
      <c r="I20" s="232" t="s">
        <v>252</v>
      </c>
      <c r="J20" s="224" t="s">
        <v>619</v>
      </c>
      <c r="K20" s="151" t="s">
        <v>235</v>
      </c>
      <c r="L20" s="283">
        <v>0.4</v>
      </c>
      <c r="M20" s="232"/>
      <c r="N20" s="232" t="s">
        <v>278</v>
      </c>
      <c r="O20" s="40" t="s">
        <v>486</v>
      </c>
      <c r="P20" s="151">
        <v>26800</v>
      </c>
      <c r="Q20" s="40">
        <v>6700</v>
      </c>
      <c r="R20" s="43">
        <v>6700</v>
      </c>
      <c r="S20" s="49">
        <v>6762</v>
      </c>
      <c r="T20" s="236">
        <v>1239</v>
      </c>
      <c r="U20" s="236">
        <v>1239</v>
      </c>
      <c r="V20" s="151">
        <f>(S20+U20)</f>
        <v>8001</v>
      </c>
      <c r="W20" s="282">
        <f>(U20/R20)*L20</f>
        <v>7.397014925373134E-2</v>
      </c>
      <c r="X20" s="281">
        <f t="shared" ref="X20:X25" si="1">V20/P20*L20</f>
        <v>0.11941791044776121</v>
      </c>
      <c r="Y20" s="280">
        <f>+U20/R20</f>
        <v>0.18492537313432836</v>
      </c>
      <c r="Z20" s="281">
        <f>+V20/P20</f>
        <v>0.298544776119403</v>
      </c>
      <c r="AA20" s="236" t="s">
        <v>749</v>
      </c>
      <c r="AB20" s="40">
        <v>6700</v>
      </c>
      <c r="AC20" s="40">
        <v>6700</v>
      </c>
      <c r="AD20" s="493">
        <v>4532675119</v>
      </c>
      <c r="AE20" s="493">
        <v>8250277366.1000004</v>
      </c>
      <c r="AF20" s="493">
        <v>1158543000</v>
      </c>
      <c r="AG20" s="492">
        <f>AF20/AE20</f>
        <v>0.14042473344719275</v>
      </c>
    </row>
    <row r="21" spans="1:33" s="392" customFormat="1" ht="79.900000000000006" customHeight="1">
      <c r="A21" s="385"/>
      <c r="B21" s="386"/>
      <c r="C21" s="385"/>
      <c r="D21" s="385"/>
      <c r="E21" s="444" t="s">
        <v>281</v>
      </c>
      <c r="F21" s="446" t="s">
        <v>221</v>
      </c>
      <c r="G21" s="448" t="s">
        <v>365</v>
      </c>
      <c r="H21" s="390" t="s">
        <v>265</v>
      </c>
      <c r="I21" s="389" t="s">
        <v>252</v>
      </c>
      <c r="J21" s="388" t="s">
        <v>629</v>
      </c>
      <c r="K21" s="390" t="s">
        <v>798</v>
      </c>
      <c r="L21" s="391">
        <v>0.05</v>
      </c>
      <c r="M21" s="494"/>
      <c r="N21" s="389" t="s">
        <v>278</v>
      </c>
      <c r="O21" s="398" t="s">
        <v>487</v>
      </c>
      <c r="P21" s="389">
        <v>55</v>
      </c>
      <c r="Q21" s="390">
        <v>55</v>
      </c>
      <c r="R21" s="390">
        <v>55</v>
      </c>
      <c r="S21" s="387">
        <v>55</v>
      </c>
      <c r="T21" s="388">
        <v>51</v>
      </c>
      <c r="U21" s="390">
        <v>51</v>
      </c>
      <c r="V21" s="390">
        <v>55</v>
      </c>
      <c r="W21" s="400">
        <f>(U21/R21)*L21</f>
        <v>4.6363636363636364E-2</v>
      </c>
      <c r="X21" s="399">
        <f t="shared" si="1"/>
        <v>0.05</v>
      </c>
      <c r="Y21" s="400">
        <f t="shared" ref="Y21:Y22" si="2">+U21/R21</f>
        <v>0.92727272727272725</v>
      </c>
      <c r="Z21" s="399">
        <f t="shared" ref="Z21:Z22" si="3">+V21/P21</f>
        <v>1</v>
      </c>
      <c r="AA21" s="444" t="s">
        <v>801</v>
      </c>
      <c r="AB21" s="390">
        <v>55</v>
      </c>
      <c r="AC21" s="390">
        <v>55</v>
      </c>
      <c r="AD21" s="493"/>
      <c r="AE21" s="493"/>
      <c r="AF21" s="493"/>
      <c r="AG21" s="492"/>
    </row>
    <row r="22" spans="1:33" s="397" customFormat="1" ht="51.75" customHeight="1">
      <c r="A22" s="385"/>
      <c r="B22" s="386"/>
      <c r="C22" s="385"/>
      <c r="D22" s="385"/>
      <c r="E22" s="445"/>
      <c r="F22" s="447"/>
      <c r="G22" s="448"/>
      <c r="H22" s="390" t="s">
        <v>265</v>
      </c>
      <c r="I22" s="389" t="s">
        <v>252</v>
      </c>
      <c r="J22" s="388" t="s">
        <v>629</v>
      </c>
      <c r="K22" s="390" t="s">
        <v>799</v>
      </c>
      <c r="L22" s="391">
        <v>0.05</v>
      </c>
      <c r="M22" s="495"/>
      <c r="N22" s="389" t="s">
        <v>800</v>
      </c>
      <c r="O22" s="398" t="s">
        <v>487</v>
      </c>
      <c r="P22" s="389">
        <v>6</v>
      </c>
      <c r="Q22" s="395">
        <v>2</v>
      </c>
      <c r="R22" s="390">
        <v>2</v>
      </c>
      <c r="S22" s="390">
        <v>0</v>
      </c>
      <c r="T22" s="390">
        <v>0</v>
      </c>
      <c r="U22" s="394">
        <v>0</v>
      </c>
      <c r="V22" s="393">
        <v>0</v>
      </c>
      <c r="W22" s="396">
        <v>0</v>
      </c>
      <c r="X22" s="399">
        <f t="shared" si="1"/>
        <v>0</v>
      </c>
      <c r="Y22" s="400">
        <f t="shared" si="2"/>
        <v>0</v>
      </c>
      <c r="Z22" s="399">
        <f t="shared" si="3"/>
        <v>0</v>
      </c>
      <c r="AA22" s="445"/>
      <c r="AB22" s="393">
        <v>2</v>
      </c>
      <c r="AC22" s="393">
        <v>2</v>
      </c>
      <c r="AD22" s="493"/>
      <c r="AE22" s="493"/>
      <c r="AF22" s="493"/>
      <c r="AG22" s="492"/>
    </row>
    <row r="23" spans="1:33" s="3" customFormat="1" ht="79.150000000000006" customHeight="1">
      <c r="A23" s="234"/>
      <c r="B23" s="265"/>
      <c r="C23" s="234"/>
      <c r="D23" s="234"/>
      <c r="E23" s="40" t="s">
        <v>281</v>
      </c>
      <c r="F23" s="221" t="s">
        <v>221</v>
      </c>
      <c r="G23" s="223" t="s">
        <v>365</v>
      </c>
      <c r="H23" s="40" t="s">
        <v>266</v>
      </c>
      <c r="I23" s="232" t="s">
        <v>252</v>
      </c>
      <c r="J23" s="232" t="s">
        <v>251</v>
      </c>
      <c r="K23" s="151" t="s">
        <v>237</v>
      </c>
      <c r="L23" s="283">
        <v>0.15</v>
      </c>
      <c r="M23" s="232"/>
      <c r="N23" s="232" t="s">
        <v>278</v>
      </c>
      <c r="O23" s="40" t="s">
        <v>703</v>
      </c>
      <c r="P23" s="151">
        <v>4</v>
      </c>
      <c r="Q23" s="40">
        <v>2</v>
      </c>
      <c r="R23" s="43">
        <v>2</v>
      </c>
      <c r="S23" s="49">
        <v>0</v>
      </c>
      <c r="T23" s="236">
        <v>0</v>
      </c>
      <c r="U23" s="236">
        <v>0</v>
      </c>
      <c r="V23" s="151">
        <f>(S23+U23)</f>
        <v>0</v>
      </c>
      <c r="W23" s="282">
        <f>(U23/R23)*L23</f>
        <v>0</v>
      </c>
      <c r="X23" s="281">
        <f t="shared" si="1"/>
        <v>0</v>
      </c>
      <c r="Y23" s="280">
        <f>+U23/R23</f>
        <v>0</v>
      </c>
      <c r="Z23" s="281">
        <f>+V23/P23</f>
        <v>0</v>
      </c>
      <c r="AA23" s="236" t="s">
        <v>751</v>
      </c>
      <c r="AB23" s="40">
        <v>1</v>
      </c>
      <c r="AC23" s="40">
        <v>1</v>
      </c>
      <c r="AD23" s="502">
        <v>565956339</v>
      </c>
      <c r="AE23" s="499">
        <v>565956339</v>
      </c>
      <c r="AF23" s="499">
        <v>60165000</v>
      </c>
      <c r="AG23" s="466">
        <f>AF23/AE23</f>
        <v>0.1063067870329128</v>
      </c>
    </row>
    <row r="24" spans="1:33" s="3" customFormat="1" ht="150" customHeight="1">
      <c r="A24" s="234"/>
      <c r="B24" s="265"/>
      <c r="C24" s="234"/>
      <c r="D24" s="234"/>
      <c r="E24" s="40" t="s">
        <v>281</v>
      </c>
      <c r="F24" s="221" t="s">
        <v>221</v>
      </c>
      <c r="G24" s="223" t="s">
        <v>365</v>
      </c>
      <c r="H24" s="40" t="s">
        <v>267</v>
      </c>
      <c r="I24" s="232" t="s">
        <v>252</v>
      </c>
      <c r="J24" s="224" t="s">
        <v>630</v>
      </c>
      <c r="K24" s="151" t="s">
        <v>238</v>
      </c>
      <c r="L24" s="283">
        <v>0.25</v>
      </c>
      <c r="M24" s="232"/>
      <c r="N24" s="232" t="s">
        <v>278</v>
      </c>
      <c r="O24" s="40" t="s">
        <v>489</v>
      </c>
      <c r="P24" s="151">
        <v>28000</v>
      </c>
      <c r="Q24" s="40">
        <v>7000</v>
      </c>
      <c r="R24" s="43">
        <v>7000</v>
      </c>
      <c r="S24" s="49">
        <v>7166</v>
      </c>
      <c r="T24" s="236">
        <v>429</v>
      </c>
      <c r="U24" s="236">
        <v>429</v>
      </c>
      <c r="V24" s="151">
        <f t="shared" ref="V24:V38" si="4">(S24+U24)</f>
        <v>7595</v>
      </c>
      <c r="W24" s="282">
        <f t="shared" si="0"/>
        <v>1.5321428571428571E-2</v>
      </c>
      <c r="X24" s="281">
        <f t="shared" si="1"/>
        <v>6.7812499999999998E-2</v>
      </c>
      <c r="Y24" s="280">
        <f>+U24/R24</f>
        <v>6.1285714285714284E-2</v>
      </c>
      <c r="Z24" s="281">
        <f>+V24/P24</f>
        <v>0.27124999999999999</v>
      </c>
      <c r="AA24" s="236" t="s">
        <v>742</v>
      </c>
      <c r="AB24" s="40">
        <v>7000</v>
      </c>
      <c r="AC24" s="40">
        <v>7000</v>
      </c>
      <c r="AD24" s="502"/>
      <c r="AE24" s="502"/>
      <c r="AF24" s="502"/>
      <c r="AG24" s="503"/>
    </row>
    <row r="25" spans="1:33" s="3" customFormat="1" ht="117" customHeight="1">
      <c r="A25" s="234"/>
      <c r="B25" s="265"/>
      <c r="C25" s="234"/>
      <c r="D25" s="234"/>
      <c r="E25" s="40" t="s">
        <v>281</v>
      </c>
      <c r="F25" s="221" t="s">
        <v>221</v>
      </c>
      <c r="G25" s="223" t="s">
        <v>365</v>
      </c>
      <c r="H25" s="40" t="s">
        <v>268</v>
      </c>
      <c r="I25" s="232" t="s">
        <v>252</v>
      </c>
      <c r="J25" s="151" t="s">
        <v>620</v>
      </c>
      <c r="K25" s="151" t="s">
        <v>239</v>
      </c>
      <c r="L25" s="283">
        <v>0.1</v>
      </c>
      <c r="M25" s="232"/>
      <c r="N25" s="232" t="s">
        <v>278</v>
      </c>
      <c r="O25" s="40" t="s">
        <v>488</v>
      </c>
      <c r="P25" s="151">
        <v>200</v>
      </c>
      <c r="Q25" s="40">
        <v>10</v>
      </c>
      <c r="R25" s="43">
        <v>10</v>
      </c>
      <c r="S25" s="49">
        <v>140</v>
      </c>
      <c r="T25" s="236">
        <v>0</v>
      </c>
      <c r="U25" s="236">
        <v>0</v>
      </c>
      <c r="V25" s="151">
        <f t="shared" si="4"/>
        <v>140</v>
      </c>
      <c r="W25" s="282">
        <f t="shared" si="0"/>
        <v>0</v>
      </c>
      <c r="X25" s="281">
        <f t="shared" si="1"/>
        <v>6.9999999999999993E-2</v>
      </c>
      <c r="Y25" s="280">
        <f>+U25/R25</f>
        <v>0</v>
      </c>
      <c r="Z25" s="281">
        <f>+V25/P25</f>
        <v>0.7</v>
      </c>
      <c r="AA25" s="236" t="s">
        <v>742</v>
      </c>
      <c r="AB25" s="40">
        <v>8</v>
      </c>
      <c r="AC25" s="40">
        <v>8</v>
      </c>
      <c r="AD25" s="500"/>
      <c r="AE25" s="500"/>
      <c r="AF25" s="500"/>
      <c r="AG25" s="467"/>
    </row>
    <row r="26" spans="1:33" s="3" customFormat="1" ht="117" customHeight="1">
      <c r="A26" s="234"/>
      <c r="B26" s="265"/>
      <c r="C26" s="234"/>
      <c r="D26" s="234"/>
      <c r="E26" s="496" t="s">
        <v>729</v>
      </c>
      <c r="F26" s="497"/>
      <c r="G26" s="497"/>
      <c r="H26" s="497"/>
      <c r="I26" s="497"/>
      <c r="J26" s="497"/>
      <c r="K26" s="497"/>
      <c r="L26" s="497"/>
      <c r="M26" s="497"/>
      <c r="N26" s="497"/>
      <c r="O26" s="497"/>
      <c r="P26" s="497"/>
      <c r="Q26" s="497"/>
      <c r="R26" s="497"/>
      <c r="S26" s="497"/>
      <c r="T26" s="498"/>
      <c r="U26" s="151"/>
      <c r="V26" s="151"/>
      <c r="W26" s="307">
        <f>SUM(W20:W25)</f>
        <v>0.13565521418879628</v>
      </c>
      <c r="X26" s="292">
        <f>SUM(X20:X25)</f>
        <v>0.30723041044776123</v>
      </c>
      <c r="Y26" s="307">
        <f>AVERAGE(Y20:Y25)</f>
        <v>0.19558063578212834</v>
      </c>
      <c r="Z26" s="292">
        <f>AVERAGE(Z20:Z25)</f>
        <v>0.37829912935323384</v>
      </c>
      <c r="AA26" s="43"/>
      <c r="AB26" s="40"/>
      <c r="AC26" s="40"/>
      <c r="AD26" s="245"/>
      <c r="AE26" s="245"/>
      <c r="AF26" s="245"/>
      <c r="AG26" s="246"/>
    </row>
    <row r="27" spans="1:33" s="3" customFormat="1" ht="85.5">
      <c r="A27" s="234"/>
      <c r="B27" s="265"/>
      <c r="C27" s="234"/>
      <c r="D27" s="234"/>
      <c r="E27" s="40" t="s">
        <v>281</v>
      </c>
      <c r="F27" s="151" t="s">
        <v>222</v>
      </c>
      <c r="G27" s="223" t="s">
        <v>366</v>
      </c>
      <c r="H27" s="40" t="s">
        <v>269</v>
      </c>
      <c r="I27" s="232" t="s">
        <v>252</v>
      </c>
      <c r="J27" s="224" t="s">
        <v>621</v>
      </c>
      <c r="K27" s="151" t="s">
        <v>240</v>
      </c>
      <c r="L27" s="283">
        <v>1</v>
      </c>
      <c r="M27" s="232"/>
      <c r="N27" s="232" t="s">
        <v>278</v>
      </c>
      <c r="O27" s="40" t="s">
        <v>489</v>
      </c>
      <c r="P27" s="224">
        <v>61000</v>
      </c>
      <c r="Q27" s="40">
        <v>15250</v>
      </c>
      <c r="R27" s="43">
        <v>15250</v>
      </c>
      <c r="S27" s="43">
        <v>15578</v>
      </c>
      <c r="T27" s="236">
        <f>129+135</f>
        <v>264</v>
      </c>
      <c r="U27" s="236">
        <f>T27</f>
        <v>264</v>
      </c>
      <c r="V27" s="151">
        <f t="shared" si="4"/>
        <v>15842</v>
      </c>
      <c r="W27" s="282">
        <f t="shared" si="0"/>
        <v>1.7311475409836064E-2</v>
      </c>
      <c r="X27" s="281">
        <f>V27/P27*L27</f>
        <v>0.25970491803278689</v>
      </c>
      <c r="Y27" s="280">
        <f>+U27/R27</f>
        <v>1.7311475409836064E-2</v>
      </c>
      <c r="Z27" s="281">
        <f>+V27/P27</f>
        <v>0.25970491803278689</v>
      </c>
      <c r="AA27" s="236" t="s">
        <v>766</v>
      </c>
      <c r="AB27" s="40">
        <v>15250</v>
      </c>
      <c r="AC27" s="40">
        <v>15250</v>
      </c>
      <c r="AD27" s="247">
        <v>4017092532</v>
      </c>
      <c r="AE27" s="247">
        <v>4193305880.3099999</v>
      </c>
      <c r="AF27" s="247">
        <v>2301233000</v>
      </c>
      <c r="AG27" s="300">
        <f>AF27/AE27</f>
        <v>0.54878729710742591</v>
      </c>
    </row>
    <row r="28" spans="1:33" s="257" customFormat="1" ht="49.5" customHeight="1">
      <c r="A28" s="234"/>
      <c r="B28" s="265"/>
      <c r="C28" s="234"/>
      <c r="D28" s="234"/>
      <c r="E28" s="433" t="s">
        <v>735</v>
      </c>
      <c r="F28" s="434"/>
      <c r="G28" s="434"/>
      <c r="H28" s="434"/>
      <c r="I28" s="434"/>
      <c r="J28" s="434"/>
      <c r="K28" s="434"/>
      <c r="L28" s="434"/>
      <c r="M28" s="434"/>
      <c r="N28" s="434"/>
      <c r="O28" s="434"/>
      <c r="P28" s="434"/>
      <c r="Q28" s="434"/>
      <c r="R28" s="434"/>
      <c r="S28" s="277"/>
      <c r="T28" s="255"/>
      <c r="U28" s="261"/>
      <c r="V28" s="286"/>
      <c r="W28" s="307">
        <f>SUM(W27)</f>
        <v>1.7311475409836064E-2</v>
      </c>
      <c r="X28" s="307">
        <f>SUM(X27)</f>
        <v>0.25970491803278689</v>
      </c>
      <c r="Y28" s="307">
        <f>AVERAGE(Y27)</f>
        <v>1.7311475409836064E-2</v>
      </c>
      <c r="Z28" s="307">
        <f>AVERAGE(Z27)</f>
        <v>0.25970491803278689</v>
      </c>
      <c r="AA28" s="276"/>
      <c r="AB28" s="242"/>
      <c r="AC28" s="242"/>
      <c r="AD28" s="247"/>
      <c r="AE28" s="247"/>
      <c r="AF28" s="247"/>
      <c r="AG28" s="248"/>
    </row>
    <row r="29" spans="1:33" s="3" customFormat="1" ht="154.9" customHeight="1">
      <c r="A29" s="234"/>
      <c r="B29" s="265"/>
      <c r="C29" s="234"/>
      <c r="D29" s="234"/>
      <c r="E29" s="40" t="s">
        <v>283</v>
      </c>
      <c r="F29" s="221" t="s">
        <v>223</v>
      </c>
      <c r="G29" s="223" t="s">
        <v>367</v>
      </c>
      <c r="H29" s="40" t="s">
        <v>270</v>
      </c>
      <c r="I29" s="232" t="s">
        <v>252</v>
      </c>
      <c r="J29" s="224" t="s">
        <v>631</v>
      </c>
      <c r="K29" s="151" t="s">
        <v>241</v>
      </c>
      <c r="L29" s="283">
        <v>0.55000000000000004</v>
      </c>
      <c r="M29" s="232"/>
      <c r="N29" s="232" t="s">
        <v>278</v>
      </c>
      <c r="O29" s="40" t="s">
        <v>489</v>
      </c>
      <c r="P29" s="151">
        <v>180000</v>
      </c>
      <c r="Q29" s="40">
        <v>45000</v>
      </c>
      <c r="R29" s="43">
        <v>47300</v>
      </c>
      <c r="S29" s="43">
        <v>57272</v>
      </c>
      <c r="T29" s="289">
        <v>4292</v>
      </c>
      <c r="U29" s="289">
        <v>4292</v>
      </c>
      <c r="V29" s="151">
        <f t="shared" si="4"/>
        <v>61564</v>
      </c>
      <c r="W29" s="282">
        <f t="shared" si="0"/>
        <v>4.9906976744186052E-2</v>
      </c>
      <c r="X29" s="281">
        <f>V29/P29*L29</f>
        <v>0.18811222222222224</v>
      </c>
      <c r="Y29" s="280">
        <f>+U29/R29</f>
        <v>9.0739957716701902E-2</v>
      </c>
      <c r="Z29" s="281">
        <f>+V29/P29</f>
        <v>0.34202222222222223</v>
      </c>
      <c r="AA29" s="236" t="s">
        <v>752</v>
      </c>
      <c r="AB29" s="40">
        <v>45000</v>
      </c>
      <c r="AC29" s="40">
        <v>45000</v>
      </c>
      <c r="AD29" s="247">
        <v>2103471540</v>
      </c>
      <c r="AE29" s="247">
        <v>2572740622.8499999</v>
      </c>
      <c r="AF29" s="247">
        <v>489232000</v>
      </c>
      <c r="AG29" s="300">
        <f>AF29/AE29</f>
        <v>0.19015986129921034</v>
      </c>
    </row>
    <row r="30" spans="1:33" s="3" customFormat="1" ht="234.6" customHeight="1">
      <c r="A30" s="234"/>
      <c r="B30" s="265"/>
      <c r="C30" s="234"/>
      <c r="D30" s="234"/>
      <c r="E30" s="40" t="s">
        <v>283</v>
      </c>
      <c r="F30" s="221" t="s">
        <v>223</v>
      </c>
      <c r="G30" s="223" t="s">
        <v>367</v>
      </c>
      <c r="H30" s="40" t="s">
        <v>271</v>
      </c>
      <c r="I30" s="232" t="s">
        <v>252</v>
      </c>
      <c r="J30" s="224" t="s">
        <v>632</v>
      </c>
      <c r="K30" s="151" t="s">
        <v>242</v>
      </c>
      <c r="L30" s="283">
        <v>0.45</v>
      </c>
      <c r="M30" s="232"/>
      <c r="N30" s="232" t="s">
        <v>278</v>
      </c>
      <c r="O30" s="40" t="s">
        <v>489</v>
      </c>
      <c r="P30" s="151">
        <v>120000</v>
      </c>
      <c r="Q30" s="40">
        <v>30000</v>
      </c>
      <c r="R30" s="43">
        <v>30744</v>
      </c>
      <c r="S30" s="43">
        <v>33718</v>
      </c>
      <c r="T30" s="236">
        <v>10000</v>
      </c>
      <c r="U30" s="236">
        <v>10000</v>
      </c>
      <c r="V30" s="151">
        <f t="shared" si="4"/>
        <v>43718</v>
      </c>
      <c r="W30" s="282">
        <f t="shared" si="0"/>
        <v>0.14637002341920374</v>
      </c>
      <c r="X30" s="281">
        <f>V30/P30*L30</f>
        <v>0.16394250000000002</v>
      </c>
      <c r="Y30" s="280">
        <f>+U30/R30</f>
        <v>0.32526671870934165</v>
      </c>
      <c r="Z30" s="281">
        <f>+V30/P30</f>
        <v>0.36431666666666668</v>
      </c>
      <c r="AA30" s="236" t="s">
        <v>753</v>
      </c>
      <c r="AB30" s="40">
        <v>30000</v>
      </c>
      <c r="AC30" s="40">
        <v>30000</v>
      </c>
      <c r="AD30" s="252">
        <v>3456124347</v>
      </c>
      <c r="AE30" s="252">
        <v>3656986372.5799999</v>
      </c>
      <c r="AF30" s="252">
        <v>1390029739.48</v>
      </c>
      <c r="AG30" s="300">
        <f>AF30/AE30</f>
        <v>0.38010252099991709</v>
      </c>
    </row>
    <row r="31" spans="1:33" s="257" customFormat="1" ht="61.9" customHeight="1">
      <c r="A31" s="234"/>
      <c r="B31" s="265"/>
      <c r="C31" s="234"/>
      <c r="D31" s="234"/>
      <c r="E31" s="449" t="s">
        <v>730</v>
      </c>
      <c r="F31" s="449"/>
      <c r="G31" s="449"/>
      <c r="H31" s="449"/>
      <c r="I31" s="449"/>
      <c r="J31" s="449"/>
      <c r="K31" s="449"/>
      <c r="L31" s="449"/>
      <c r="M31" s="449"/>
      <c r="N31" s="449"/>
      <c r="O31" s="449"/>
      <c r="P31" s="449"/>
      <c r="Q31" s="449"/>
      <c r="R31" s="449"/>
      <c r="S31" s="255"/>
      <c r="T31" s="255"/>
      <c r="U31" s="256"/>
      <c r="V31" s="286"/>
      <c r="W31" s="307">
        <f>SUM(W29:W30)</f>
        <v>0.19627700016338978</v>
      </c>
      <c r="X31" s="307">
        <f>SUM(X29:X30)</f>
        <v>0.35205472222222223</v>
      </c>
      <c r="Y31" s="307">
        <f>AVERAGE(Y29:Y30)</f>
        <v>0.20800333821302178</v>
      </c>
      <c r="Z31" s="307">
        <f>AVERAGE(Z29:Z30)</f>
        <v>0.35316944444444442</v>
      </c>
      <c r="AA31" s="276"/>
      <c r="AB31" s="242"/>
      <c r="AC31" s="242"/>
      <c r="AD31" s="298"/>
      <c r="AE31" s="298"/>
      <c r="AF31" s="298"/>
      <c r="AG31" s="299"/>
    </row>
    <row r="32" spans="1:33" s="3" customFormat="1" ht="76.900000000000006" customHeight="1">
      <c r="A32" s="234"/>
      <c r="B32" s="265"/>
      <c r="C32" s="234"/>
      <c r="D32" s="234"/>
      <c r="E32" s="40" t="s">
        <v>281</v>
      </c>
      <c r="F32" s="151" t="s">
        <v>224</v>
      </c>
      <c r="G32" s="223" t="s">
        <v>368</v>
      </c>
      <c r="H32" s="40" t="s">
        <v>272</v>
      </c>
      <c r="I32" s="232" t="s">
        <v>252</v>
      </c>
      <c r="J32" s="151" t="s">
        <v>622</v>
      </c>
      <c r="K32" s="151" t="s">
        <v>243</v>
      </c>
      <c r="L32" s="283">
        <v>0.2</v>
      </c>
      <c r="M32" s="232"/>
      <c r="N32" s="232" t="s">
        <v>278</v>
      </c>
      <c r="O32" s="40" t="s">
        <v>490</v>
      </c>
      <c r="P32" s="151">
        <v>200</v>
      </c>
      <c r="Q32" s="40">
        <v>60</v>
      </c>
      <c r="R32" s="43">
        <v>60</v>
      </c>
      <c r="S32" s="43">
        <v>70</v>
      </c>
      <c r="T32" s="236">
        <v>5</v>
      </c>
      <c r="U32" s="236">
        <f>T32</f>
        <v>5</v>
      </c>
      <c r="V32" s="151">
        <f t="shared" si="4"/>
        <v>75</v>
      </c>
      <c r="W32" s="282">
        <f t="shared" si="0"/>
        <v>1.6666666666666666E-2</v>
      </c>
      <c r="X32" s="281">
        <f>V32/P32*L32</f>
        <v>7.5000000000000011E-2</v>
      </c>
      <c r="Y32" s="280">
        <f t="shared" ref="Y32:Y35" si="5">+U32/R32</f>
        <v>8.3333333333333329E-2</v>
      </c>
      <c r="Z32" s="281">
        <f t="shared" ref="Z32:Z35" si="6">+V32/P32</f>
        <v>0.375</v>
      </c>
      <c r="AA32" s="236" t="s">
        <v>756</v>
      </c>
      <c r="AB32" s="40">
        <v>60</v>
      </c>
      <c r="AC32" s="40">
        <v>60</v>
      </c>
      <c r="AD32" s="493">
        <v>770484000</v>
      </c>
      <c r="AE32" s="493">
        <v>770484000</v>
      </c>
      <c r="AF32" s="493">
        <v>453484000</v>
      </c>
      <c r="AG32" s="492">
        <f>AF32/AE32</f>
        <v>0.58857030126517873</v>
      </c>
    </row>
    <row r="33" spans="1:33" s="3" customFormat="1" ht="114">
      <c r="A33" s="234"/>
      <c r="B33" s="265"/>
      <c r="C33" s="234"/>
      <c r="D33" s="234"/>
      <c r="E33" s="40" t="s">
        <v>281</v>
      </c>
      <c r="F33" s="151" t="s">
        <v>224</v>
      </c>
      <c r="G33" s="223" t="s">
        <v>368</v>
      </c>
      <c r="H33" s="40" t="s">
        <v>273</v>
      </c>
      <c r="I33" s="232" t="s">
        <v>252</v>
      </c>
      <c r="J33" s="224" t="s">
        <v>633</v>
      </c>
      <c r="K33" s="151" t="s">
        <v>244</v>
      </c>
      <c r="L33" s="283">
        <v>0.35</v>
      </c>
      <c r="M33" s="232"/>
      <c r="N33" s="232" t="s">
        <v>278</v>
      </c>
      <c r="O33" s="40" t="s">
        <v>489</v>
      </c>
      <c r="P33" s="151">
        <v>60000</v>
      </c>
      <c r="Q33" s="40">
        <f t="shared" ref="Q33:AC33" si="7">60000/4</f>
        <v>15000</v>
      </c>
      <c r="R33" s="43">
        <f t="shared" si="7"/>
        <v>15000</v>
      </c>
      <c r="S33" s="43">
        <v>20000</v>
      </c>
      <c r="T33" s="236">
        <f>500+8661+247+242+1090+2092+805+691</f>
        <v>14328</v>
      </c>
      <c r="U33" s="236">
        <f>T33</f>
        <v>14328</v>
      </c>
      <c r="V33" s="151">
        <f t="shared" si="4"/>
        <v>34328</v>
      </c>
      <c r="W33" s="282">
        <f t="shared" si="0"/>
        <v>0.33432000000000001</v>
      </c>
      <c r="X33" s="281">
        <f>V33/P33*L33</f>
        <v>0.20024666666666668</v>
      </c>
      <c r="Y33" s="280">
        <f t="shared" si="5"/>
        <v>0.95520000000000005</v>
      </c>
      <c r="Z33" s="281">
        <f t="shared" si="6"/>
        <v>0.57213333333333338</v>
      </c>
      <c r="AA33" s="236" t="s">
        <v>757</v>
      </c>
      <c r="AB33" s="40">
        <f t="shared" si="7"/>
        <v>15000</v>
      </c>
      <c r="AC33" s="40">
        <f t="shared" si="7"/>
        <v>15000</v>
      </c>
      <c r="AD33" s="493"/>
      <c r="AE33" s="493"/>
      <c r="AF33" s="493"/>
      <c r="AG33" s="492"/>
    </row>
    <row r="34" spans="1:33" s="3" customFormat="1" ht="63" customHeight="1">
      <c r="A34" s="234"/>
      <c r="B34" s="265"/>
      <c r="C34" s="234"/>
      <c r="D34" s="234"/>
      <c r="E34" s="40" t="s">
        <v>283</v>
      </c>
      <c r="F34" s="151" t="s">
        <v>224</v>
      </c>
      <c r="G34" s="223" t="s">
        <v>368</v>
      </c>
      <c r="H34" s="40" t="s">
        <v>274</v>
      </c>
      <c r="I34" s="232" t="s">
        <v>252</v>
      </c>
      <c r="J34" s="151" t="s">
        <v>623</v>
      </c>
      <c r="K34" s="151" t="s">
        <v>245</v>
      </c>
      <c r="L34" s="283">
        <v>0.2</v>
      </c>
      <c r="M34" s="232"/>
      <c r="N34" s="232" t="s">
        <v>278</v>
      </c>
      <c r="O34" s="40" t="s">
        <v>490</v>
      </c>
      <c r="P34" s="151">
        <v>96</v>
      </c>
      <c r="Q34" s="40">
        <v>25</v>
      </c>
      <c r="R34" s="43">
        <v>25</v>
      </c>
      <c r="S34" s="43">
        <v>35</v>
      </c>
      <c r="T34" s="236">
        <v>1</v>
      </c>
      <c r="U34" s="236">
        <f>T34</f>
        <v>1</v>
      </c>
      <c r="V34" s="151">
        <f t="shared" si="4"/>
        <v>36</v>
      </c>
      <c r="W34" s="282">
        <f t="shared" si="0"/>
        <v>8.0000000000000002E-3</v>
      </c>
      <c r="X34" s="281">
        <f>V34/P34*L34</f>
        <v>7.5000000000000011E-2</v>
      </c>
      <c r="Y34" s="280">
        <f t="shared" si="5"/>
        <v>0.04</v>
      </c>
      <c r="Z34" s="281">
        <f t="shared" si="6"/>
        <v>0.375</v>
      </c>
      <c r="AA34" s="236" t="s">
        <v>760</v>
      </c>
      <c r="AB34" s="40">
        <v>30</v>
      </c>
      <c r="AC34" s="40">
        <v>30</v>
      </c>
      <c r="AD34" s="493"/>
      <c r="AE34" s="493"/>
      <c r="AF34" s="493"/>
      <c r="AG34" s="492"/>
    </row>
    <row r="35" spans="1:33" s="3" customFormat="1" ht="133.9" customHeight="1">
      <c r="A35" s="234"/>
      <c r="B35" s="265"/>
      <c r="C35" s="234"/>
      <c r="D35" s="234"/>
      <c r="E35" s="40" t="s">
        <v>283</v>
      </c>
      <c r="F35" s="151" t="s">
        <v>224</v>
      </c>
      <c r="G35" s="223" t="s">
        <v>368</v>
      </c>
      <c r="H35" s="40" t="s">
        <v>275</v>
      </c>
      <c r="I35" s="232" t="s">
        <v>252</v>
      </c>
      <c r="J35" s="224" t="s">
        <v>634</v>
      </c>
      <c r="K35" s="151" t="s">
        <v>246</v>
      </c>
      <c r="L35" s="283">
        <v>0.25</v>
      </c>
      <c r="M35" s="232"/>
      <c r="N35" s="232" t="s">
        <v>278</v>
      </c>
      <c r="O35" s="40" t="s">
        <v>491</v>
      </c>
      <c r="P35" s="151">
        <v>65000</v>
      </c>
      <c r="Q35" s="40">
        <v>17000</v>
      </c>
      <c r="R35" s="43">
        <v>17000</v>
      </c>
      <c r="S35" s="43">
        <v>32636</v>
      </c>
      <c r="T35" s="236">
        <v>493</v>
      </c>
      <c r="U35" s="236">
        <f>T35</f>
        <v>493</v>
      </c>
      <c r="V35" s="151">
        <f t="shared" si="4"/>
        <v>33129</v>
      </c>
      <c r="W35" s="282">
        <f t="shared" si="0"/>
        <v>7.2500000000000004E-3</v>
      </c>
      <c r="X35" s="281">
        <f>V35/P35*L35</f>
        <v>0.12741923076923076</v>
      </c>
      <c r="Y35" s="280">
        <f t="shared" si="5"/>
        <v>2.9000000000000001E-2</v>
      </c>
      <c r="Z35" s="281">
        <f t="shared" si="6"/>
        <v>0.50967692307692303</v>
      </c>
      <c r="AA35" s="236" t="s">
        <v>758</v>
      </c>
      <c r="AB35" s="40">
        <v>20000</v>
      </c>
      <c r="AC35" s="40">
        <v>20000</v>
      </c>
      <c r="AD35" s="493"/>
      <c r="AE35" s="493"/>
      <c r="AF35" s="493"/>
      <c r="AG35" s="492"/>
    </row>
    <row r="36" spans="1:33" s="257" customFormat="1" ht="47.25" customHeight="1">
      <c r="A36" s="234"/>
      <c r="B36" s="265"/>
      <c r="C36" s="234"/>
      <c r="D36" s="234"/>
      <c r="E36" s="433" t="s">
        <v>731</v>
      </c>
      <c r="F36" s="434"/>
      <c r="G36" s="434"/>
      <c r="H36" s="434"/>
      <c r="I36" s="434"/>
      <c r="J36" s="434"/>
      <c r="K36" s="434"/>
      <c r="L36" s="434"/>
      <c r="M36" s="434"/>
      <c r="N36" s="434"/>
      <c r="O36" s="434"/>
      <c r="P36" s="434"/>
      <c r="Q36" s="434"/>
      <c r="R36" s="434"/>
      <c r="S36" s="434"/>
      <c r="T36" s="434"/>
      <c r="U36" s="443"/>
      <c r="V36" s="286"/>
      <c r="W36" s="307">
        <f>SUM(W32:W35)</f>
        <v>0.36623666666666665</v>
      </c>
      <c r="X36" s="307">
        <f>SUM(X32:X35)</f>
        <v>0.47766589743589749</v>
      </c>
      <c r="Y36" s="307">
        <f>AVERAGE(Y32:Y35)</f>
        <v>0.27688333333333331</v>
      </c>
      <c r="Z36" s="307">
        <f>AVERAGE(Z32:Z35)</f>
        <v>0.45795256410256413</v>
      </c>
      <c r="AA36" s="276"/>
      <c r="AB36" s="242"/>
      <c r="AC36" s="242"/>
      <c r="AD36" s="298"/>
      <c r="AE36" s="298"/>
      <c r="AF36" s="298"/>
      <c r="AG36" s="299"/>
    </row>
    <row r="37" spans="1:33" s="3" customFormat="1" ht="145.15" customHeight="1">
      <c r="A37" s="234"/>
      <c r="B37" s="265"/>
      <c r="C37" s="234"/>
      <c r="D37" s="234"/>
      <c r="E37" s="40" t="s">
        <v>281</v>
      </c>
      <c r="F37" s="222" t="s">
        <v>225</v>
      </c>
      <c r="G37" s="223" t="s">
        <v>369</v>
      </c>
      <c r="H37" s="151" t="s">
        <v>253</v>
      </c>
      <c r="I37" s="232" t="s">
        <v>252</v>
      </c>
      <c r="J37" s="225" t="s">
        <v>251</v>
      </c>
      <c r="K37" s="151" t="s">
        <v>247</v>
      </c>
      <c r="L37" s="283">
        <v>0.5</v>
      </c>
      <c r="M37" s="232"/>
      <c r="N37" s="232" t="s">
        <v>278</v>
      </c>
      <c r="O37" s="40" t="s">
        <v>490</v>
      </c>
      <c r="P37" s="151">
        <v>4</v>
      </c>
      <c r="Q37" s="40">
        <v>1</v>
      </c>
      <c r="R37" s="43">
        <v>1</v>
      </c>
      <c r="S37" s="43">
        <v>0</v>
      </c>
      <c r="T37" s="236">
        <v>0</v>
      </c>
      <c r="U37" s="236">
        <f>T37</f>
        <v>0</v>
      </c>
      <c r="V37" s="151">
        <f t="shared" si="4"/>
        <v>0</v>
      </c>
      <c r="W37" s="282">
        <f t="shared" si="0"/>
        <v>0</v>
      </c>
      <c r="X37" s="281">
        <f>V37/P37*L37</f>
        <v>0</v>
      </c>
      <c r="Y37" s="280">
        <f t="shared" ref="Y37:Y38" si="8">+U37/R37</f>
        <v>0</v>
      </c>
      <c r="Z37" s="281">
        <f t="shared" ref="Z37:Z38" si="9">+V37/P37</f>
        <v>0</v>
      </c>
      <c r="AA37" s="236" t="s">
        <v>740</v>
      </c>
      <c r="AB37" s="40">
        <v>1</v>
      </c>
      <c r="AC37" s="40">
        <v>1</v>
      </c>
      <c r="AD37" s="499">
        <v>385776000</v>
      </c>
      <c r="AE37" s="493">
        <v>385776000</v>
      </c>
      <c r="AF37" s="499">
        <v>0</v>
      </c>
      <c r="AG37" s="466">
        <f>AF37/AE37</f>
        <v>0</v>
      </c>
    </row>
    <row r="38" spans="1:33" s="3" customFormat="1" ht="108" customHeight="1">
      <c r="A38" s="234"/>
      <c r="B38" s="265"/>
      <c r="C38" s="234"/>
      <c r="D38" s="234"/>
      <c r="E38" s="40" t="s">
        <v>281</v>
      </c>
      <c r="F38" s="222" t="s">
        <v>225</v>
      </c>
      <c r="G38" s="223" t="s">
        <v>614</v>
      </c>
      <c r="H38" s="151" t="s">
        <v>254</v>
      </c>
      <c r="I38" s="232" t="s">
        <v>252</v>
      </c>
      <c r="J38" s="167" t="s">
        <v>251</v>
      </c>
      <c r="K38" s="151" t="s">
        <v>248</v>
      </c>
      <c r="L38" s="283">
        <v>0.5</v>
      </c>
      <c r="M38" s="232"/>
      <c r="N38" s="232" t="s">
        <v>278</v>
      </c>
      <c r="O38" s="40" t="s">
        <v>490</v>
      </c>
      <c r="P38" s="151">
        <v>4</v>
      </c>
      <c r="Q38" s="40">
        <v>1</v>
      </c>
      <c r="R38" s="43">
        <v>1</v>
      </c>
      <c r="S38" s="43">
        <v>0</v>
      </c>
      <c r="T38" s="236">
        <v>0</v>
      </c>
      <c r="U38" s="236">
        <f>T38</f>
        <v>0</v>
      </c>
      <c r="V38" s="151">
        <f t="shared" si="4"/>
        <v>0</v>
      </c>
      <c r="W38" s="282">
        <f t="shared" si="0"/>
        <v>0</v>
      </c>
      <c r="X38" s="281">
        <f>V38/P38*L38</f>
        <v>0</v>
      </c>
      <c r="Y38" s="280">
        <f t="shared" si="8"/>
        <v>0</v>
      </c>
      <c r="Z38" s="281">
        <f t="shared" si="9"/>
        <v>0</v>
      </c>
      <c r="AA38" s="236" t="s">
        <v>740</v>
      </c>
      <c r="AB38" s="40">
        <v>1</v>
      </c>
      <c r="AC38" s="40">
        <v>1</v>
      </c>
      <c r="AD38" s="500"/>
      <c r="AE38" s="493"/>
      <c r="AF38" s="500"/>
      <c r="AG38" s="467"/>
    </row>
    <row r="39" spans="1:33" s="257" customFormat="1" ht="64.5" customHeight="1">
      <c r="A39" s="234"/>
      <c r="B39" s="265"/>
      <c r="C39" s="234"/>
      <c r="D39" s="234"/>
      <c r="E39" s="433" t="s">
        <v>732</v>
      </c>
      <c r="F39" s="434"/>
      <c r="G39" s="434"/>
      <c r="H39" s="434"/>
      <c r="I39" s="434"/>
      <c r="J39" s="434"/>
      <c r="K39" s="434"/>
      <c r="L39" s="434"/>
      <c r="M39" s="434"/>
      <c r="N39" s="434"/>
      <c r="O39" s="434"/>
      <c r="P39" s="434"/>
      <c r="Q39" s="434"/>
      <c r="R39" s="434"/>
      <c r="S39" s="434"/>
      <c r="T39" s="434"/>
      <c r="U39" s="443"/>
      <c r="V39" s="286"/>
      <c r="W39" s="290">
        <f>SUM(W37:W38)</f>
        <v>0</v>
      </c>
      <c r="X39" s="290">
        <f>SUM(X37:X38)</f>
        <v>0</v>
      </c>
      <c r="Y39" s="290">
        <f>AVERAGE(Y37:Y38)</f>
        <v>0</v>
      </c>
      <c r="Z39" s="290">
        <f>AVERAGE(Z37:Z38)</f>
        <v>0</v>
      </c>
      <c r="AA39" s="43"/>
      <c r="AB39" s="242"/>
      <c r="AC39" s="242"/>
      <c r="AD39" s="247"/>
      <c r="AE39" s="298"/>
      <c r="AF39" s="247"/>
      <c r="AG39" s="248"/>
    </row>
    <row r="40" spans="1:33" s="3" customFormat="1" ht="128.25">
      <c r="A40" s="235"/>
      <c r="B40" s="266"/>
      <c r="C40" s="235"/>
      <c r="D40" s="235"/>
      <c r="E40" s="40" t="s">
        <v>281</v>
      </c>
      <c r="F40" s="221" t="s">
        <v>250</v>
      </c>
      <c r="G40" s="238">
        <v>36928</v>
      </c>
      <c r="H40" s="221" t="s">
        <v>255</v>
      </c>
      <c r="I40" s="233" t="s">
        <v>252</v>
      </c>
      <c r="J40" s="239" t="s">
        <v>624</v>
      </c>
      <c r="K40" s="221" t="s">
        <v>249</v>
      </c>
      <c r="L40" s="284">
        <v>1</v>
      </c>
      <c r="M40" s="233"/>
      <c r="N40" s="233" t="s">
        <v>278</v>
      </c>
      <c r="O40" s="237" t="s">
        <v>490</v>
      </c>
      <c r="P40" s="221">
        <v>4</v>
      </c>
      <c r="Q40" s="237">
        <v>1</v>
      </c>
      <c r="R40" s="240">
        <v>1</v>
      </c>
      <c r="S40" s="240">
        <v>0</v>
      </c>
      <c r="T40" s="241">
        <v>0</v>
      </c>
      <c r="U40" s="241">
        <f>T40</f>
        <v>0</v>
      </c>
      <c r="V40" s="151">
        <f>(S40+U40)</f>
        <v>0</v>
      </c>
      <c r="W40" s="282">
        <f t="shared" si="0"/>
        <v>0</v>
      </c>
      <c r="X40" s="281">
        <f>V40/P40*L40</f>
        <v>0</v>
      </c>
      <c r="Y40" s="280">
        <f>+U40/R40</f>
        <v>0</v>
      </c>
      <c r="Z40" s="281">
        <f t="shared" ref="Z40" si="10">+V40/P40</f>
        <v>0</v>
      </c>
      <c r="AA40" s="241" t="s">
        <v>741</v>
      </c>
      <c r="AB40" s="237">
        <v>1</v>
      </c>
      <c r="AC40" s="237">
        <v>1</v>
      </c>
      <c r="AD40" s="244">
        <v>160740000</v>
      </c>
      <c r="AE40" s="244">
        <v>160740000</v>
      </c>
      <c r="AF40" s="244">
        <v>0</v>
      </c>
      <c r="AG40" s="295">
        <f>AF40/AE40</f>
        <v>0</v>
      </c>
    </row>
    <row r="41" spans="1:33" s="257" customFormat="1" ht="60.75" customHeight="1">
      <c r="A41" s="258"/>
      <c r="C41" s="258"/>
      <c r="D41" s="267"/>
      <c r="E41" s="442" t="s">
        <v>733</v>
      </c>
      <c r="F41" s="442"/>
      <c r="G41" s="442"/>
      <c r="H41" s="442"/>
      <c r="I41" s="442"/>
      <c r="J41" s="442"/>
      <c r="K41" s="442"/>
      <c r="L41" s="442"/>
      <c r="M41" s="442"/>
      <c r="N41" s="442"/>
      <c r="O41" s="442"/>
      <c r="P41" s="442"/>
      <c r="Q41" s="442"/>
      <c r="R41" s="442"/>
      <c r="S41" s="442"/>
      <c r="T41" s="442"/>
      <c r="U41" s="442"/>
      <c r="V41" s="287"/>
      <c r="W41" s="293">
        <f>SUM(W40)</f>
        <v>0</v>
      </c>
      <c r="X41" s="293">
        <f>SUM(X40)</f>
        <v>0</v>
      </c>
      <c r="Y41" s="293">
        <f>AVERAGE(Y40)</f>
        <v>0</v>
      </c>
      <c r="Z41" s="293">
        <f>AVERAGE(Z40)</f>
        <v>0</v>
      </c>
      <c r="AA41" s="278"/>
      <c r="AB41" s="263"/>
      <c r="AC41" s="263"/>
      <c r="AD41" s="264"/>
      <c r="AE41" s="264"/>
      <c r="AF41" s="264"/>
      <c r="AG41" s="264"/>
    </row>
    <row r="42" spans="1:33" s="257" customFormat="1" ht="84" customHeight="1">
      <c r="A42" s="258"/>
      <c r="C42" s="258"/>
      <c r="D42" s="258"/>
      <c r="K42" s="259"/>
      <c r="L42" s="259"/>
      <c r="M42" s="259"/>
      <c r="N42" s="259"/>
      <c r="O42" s="259"/>
      <c r="P42" s="259"/>
      <c r="Q42" s="437" t="s">
        <v>759</v>
      </c>
      <c r="R42" s="437"/>
      <c r="S42" s="437"/>
      <c r="T42" s="437"/>
      <c r="U42" s="437"/>
      <c r="V42" s="438"/>
      <c r="W42" s="294">
        <f>AVERAGE(W13,W16,W19,W26,W28,W31,W36,W39,W41)</f>
        <v>0.16380863025298664</v>
      </c>
      <c r="X42" s="294">
        <f>AVERAGE(X13,X16,X19,X26,X28,X31,X36,X39,X41)</f>
        <v>0.27798707751237467</v>
      </c>
      <c r="Y42" s="294">
        <f>AVERAGE(Y13,Y16,Y19,Y26,Y28,Y31,Y36,Y39,Y41)</f>
        <v>0.16431092453430365</v>
      </c>
      <c r="Z42" s="294">
        <f>AVERAGE(Z13,Z16,Z19,Z26,Z28,Z31,Z36,Z39,Z41)</f>
        <v>0.2704304400493881</v>
      </c>
      <c r="AD42" s="249"/>
      <c r="AE42" s="249"/>
      <c r="AF42" s="249"/>
      <c r="AG42" s="249"/>
    </row>
    <row r="43" spans="1:33" s="257" customFormat="1" ht="47.25" customHeight="1">
      <c r="A43" s="258"/>
      <c r="C43" s="258"/>
      <c r="D43" s="258"/>
      <c r="F43" s="261" t="s">
        <v>734</v>
      </c>
      <c r="G43" s="260"/>
      <c r="H43" s="260"/>
      <c r="I43" s="260"/>
      <c r="J43" s="260"/>
      <c r="K43" s="260"/>
      <c r="L43" s="260"/>
      <c r="M43" s="260"/>
      <c r="N43" s="260"/>
      <c r="O43" s="260"/>
      <c r="P43" s="260"/>
      <c r="Q43" s="439"/>
      <c r="R43" s="440"/>
      <c r="S43" s="440"/>
      <c r="T43" s="440"/>
      <c r="U43" s="441"/>
      <c r="V43" s="301"/>
      <c r="W43" s="302"/>
      <c r="X43" s="262"/>
      <c r="Y43" s="262"/>
      <c r="Z43" s="262"/>
      <c r="AD43" s="250">
        <f t="shared" ref="AD43:AE43" si="11">+SUM(AD8:AD40)</f>
        <v>35656023276</v>
      </c>
      <c r="AE43" s="250">
        <f t="shared" si="11"/>
        <v>57682610982.709999</v>
      </c>
      <c r="AF43" s="250" t="s">
        <v>797</v>
      </c>
      <c r="AG43" s="251" t="e">
        <f>+AF43/AE43</f>
        <v>#VALUE!</v>
      </c>
    </row>
    <row r="44" spans="1:33">
      <c r="A44" s="37"/>
      <c r="C44" s="37"/>
      <c r="D44" s="37"/>
      <c r="AD44" s="250">
        <f>+SUM(AD9:AD41)</f>
        <v>35656023276</v>
      </c>
      <c r="AE44" s="250">
        <f>+SUM(AE9:AE41)</f>
        <v>57682610982.709999</v>
      </c>
      <c r="AF44" s="250">
        <f>+SUM(AF9:AF41)</f>
        <v>18623172864.240002</v>
      </c>
      <c r="AG44" s="251">
        <f>+AF44/AE44</f>
        <v>0.32285592740977315</v>
      </c>
    </row>
    <row r="45" spans="1:33">
      <c r="A45" s="37"/>
      <c r="C45" s="37"/>
      <c r="D45" s="37"/>
    </row>
    <row r="46" spans="1:33">
      <c r="A46" s="37"/>
      <c r="C46" s="37"/>
      <c r="D46" s="37"/>
    </row>
    <row r="47" spans="1:33">
      <c r="A47" s="37"/>
      <c r="C47" s="37"/>
      <c r="D47" s="37"/>
    </row>
    <row r="48" spans="1:33">
      <c r="A48" s="37"/>
      <c r="C48" s="37"/>
      <c r="D48" s="37"/>
    </row>
    <row r="49" spans="1:4">
      <c r="A49" s="37"/>
      <c r="C49" s="37"/>
      <c r="D49" s="37"/>
    </row>
    <row r="50" spans="1:4">
      <c r="A50" s="37"/>
      <c r="C50" s="37"/>
      <c r="D50" s="37"/>
    </row>
    <row r="51" spans="1:4">
      <c r="A51" s="37"/>
      <c r="C51" s="37"/>
      <c r="D51" s="37"/>
    </row>
    <row r="52" spans="1:4">
      <c r="A52" s="37"/>
      <c r="C52" s="37"/>
      <c r="D52" s="37"/>
    </row>
    <row r="53" spans="1:4">
      <c r="A53" s="37"/>
      <c r="C53" s="37"/>
      <c r="D53" s="37"/>
    </row>
    <row r="54" spans="1:4">
      <c r="A54" s="37"/>
      <c r="C54" s="37"/>
      <c r="D54" s="37"/>
    </row>
    <row r="55" spans="1:4">
      <c r="A55" s="37"/>
      <c r="C55" s="37"/>
      <c r="D55" s="37"/>
    </row>
    <row r="56" spans="1:4">
      <c r="A56" s="37"/>
      <c r="C56" s="37"/>
      <c r="D56" s="37"/>
    </row>
    <row r="57" spans="1:4">
      <c r="A57" s="37"/>
      <c r="C57" s="37"/>
      <c r="D57" s="37"/>
    </row>
    <row r="58" spans="1:4">
      <c r="A58" s="37"/>
      <c r="C58" s="37"/>
      <c r="D58" s="37"/>
    </row>
    <row r="59" spans="1:4">
      <c r="A59" s="37"/>
      <c r="C59" s="37"/>
      <c r="D59" s="37"/>
    </row>
    <row r="60" spans="1:4">
      <c r="A60" s="37"/>
      <c r="C60" s="37"/>
      <c r="D60" s="37"/>
    </row>
    <row r="61" spans="1:4">
      <c r="A61" s="37"/>
      <c r="C61" s="37"/>
      <c r="D61" s="37"/>
    </row>
    <row r="62" spans="1:4">
      <c r="A62" s="37"/>
      <c r="C62" s="37"/>
      <c r="D62" s="37"/>
    </row>
    <row r="63" spans="1:4">
      <c r="A63" s="37"/>
      <c r="C63" s="37"/>
      <c r="D63" s="37"/>
    </row>
    <row r="64" spans="1:4">
      <c r="A64" s="37"/>
      <c r="C64" s="37"/>
      <c r="D64" s="37"/>
    </row>
    <row r="65" spans="1:4">
      <c r="A65" s="37"/>
      <c r="C65" s="37"/>
      <c r="D65" s="37"/>
    </row>
    <row r="66" spans="1:4">
      <c r="A66" s="37"/>
      <c r="C66" s="37"/>
      <c r="D66" s="37"/>
    </row>
    <row r="67" spans="1:4">
      <c r="A67" s="37"/>
      <c r="C67" s="37"/>
      <c r="D67" s="37"/>
    </row>
    <row r="68" spans="1:4">
      <c r="A68" s="37"/>
      <c r="C68" s="37"/>
      <c r="D68" s="37"/>
    </row>
    <row r="69" spans="1:4">
      <c r="A69" s="37"/>
      <c r="C69" s="37"/>
      <c r="D69" s="37"/>
    </row>
    <row r="70" spans="1:4">
      <c r="A70" s="37"/>
      <c r="C70" s="37"/>
      <c r="D70" s="37"/>
    </row>
    <row r="71" spans="1:4">
      <c r="A71" s="37"/>
      <c r="C71" s="37"/>
      <c r="D71" s="37"/>
    </row>
    <row r="72" spans="1:4">
      <c r="A72" s="37"/>
      <c r="C72" s="37"/>
      <c r="D72" s="37"/>
    </row>
    <row r="73" spans="1:4">
      <c r="A73" s="37"/>
      <c r="C73" s="37"/>
      <c r="D73" s="37"/>
    </row>
    <row r="74" spans="1:4">
      <c r="A74" s="37"/>
      <c r="C74" s="37"/>
      <c r="D74" s="37"/>
    </row>
    <row r="75" spans="1:4">
      <c r="A75" s="37"/>
      <c r="C75" s="37"/>
      <c r="D75" s="37"/>
    </row>
    <row r="76" spans="1:4">
      <c r="A76" s="37"/>
      <c r="C76" s="37"/>
      <c r="D76" s="37"/>
    </row>
    <row r="77" spans="1:4">
      <c r="A77" s="37"/>
      <c r="C77" s="37"/>
      <c r="D77" s="37"/>
    </row>
    <row r="78" spans="1:4">
      <c r="A78" s="37"/>
      <c r="C78" s="37"/>
      <c r="D78" s="37"/>
    </row>
    <row r="79" spans="1:4">
      <c r="A79" s="37"/>
      <c r="C79" s="37"/>
      <c r="D79" s="37"/>
    </row>
    <row r="80" spans="1:4">
      <c r="A80" s="37"/>
      <c r="C80" s="37"/>
      <c r="D80" s="37"/>
    </row>
    <row r="81" spans="1:4">
      <c r="A81" s="37"/>
      <c r="C81" s="37"/>
      <c r="D81" s="37"/>
    </row>
    <row r="82" spans="1:4">
      <c r="A82" s="37"/>
      <c r="C82" s="37"/>
      <c r="D82" s="37"/>
    </row>
    <row r="83" spans="1:4">
      <c r="A83" s="37"/>
      <c r="C83" s="37"/>
      <c r="D83" s="37"/>
    </row>
    <row r="84" spans="1:4">
      <c r="A84" s="37"/>
      <c r="C84" s="37"/>
      <c r="D84" s="37"/>
    </row>
    <row r="85" spans="1:4">
      <c r="A85" s="37"/>
      <c r="C85" s="37"/>
      <c r="D85" s="37"/>
    </row>
    <row r="86" spans="1:4">
      <c r="A86" s="37"/>
      <c r="C86" s="37"/>
      <c r="D86" s="37"/>
    </row>
    <row r="87" spans="1:4">
      <c r="A87" s="37"/>
      <c r="C87" s="37"/>
      <c r="D87" s="37"/>
    </row>
    <row r="88" spans="1:4">
      <c r="A88" s="37"/>
      <c r="C88" s="37"/>
      <c r="D88" s="37"/>
    </row>
    <row r="89" spans="1:4">
      <c r="A89" s="37"/>
      <c r="C89" s="37"/>
      <c r="D89" s="37"/>
    </row>
    <row r="90" spans="1:4">
      <c r="A90" s="37"/>
      <c r="C90" s="37"/>
      <c r="D90" s="37"/>
    </row>
    <row r="91" spans="1:4">
      <c r="A91" s="37"/>
      <c r="C91" s="37"/>
      <c r="D91" s="37"/>
    </row>
    <row r="92" spans="1:4">
      <c r="A92" s="37"/>
      <c r="C92" s="37"/>
      <c r="D92" s="37"/>
    </row>
    <row r="93" spans="1:4">
      <c r="A93" s="37"/>
      <c r="C93" s="37"/>
      <c r="D93" s="37"/>
    </row>
    <row r="94" spans="1:4">
      <c r="A94" s="37"/>
      <c r="C94" s="37"/>
      <c r="D94" s="37"/>
    </row>
    <row r="95" spans="1:4">
      <c r="A95" s="37"/>
      <c r="C95" s="37"/>
      <c r="D95" s="37"/>
    </row>
    <row r="96" spans="1:4">
      <c r="A96" s="37"/>
      <c r="C96" s="37"/>
      <c r="D96" s="37"/>
    </row>
    <row r="97" spans="1:4">
      <c r="A97" s="37"/>
      <c r="C97" s="37"/>
      <c r="D97" s="37"/>
    </row>
    <row r="98" spans="1:4">
      <c r="A98" s="37"/>
      <c r="C98" s="37"/>
      <c r="D98" s="37"/>
    </row>
    <row r="99" spans="1:4">
      <c r="A99" s="37"/>
      <c r="C99" s="37"/>
      <c r="D99" s="37"/>
    </row>
    <row r="100" spans="1:4">
      <c r="A100" s="37"/>
      <c r="C100" s="37"/>
      <c r="D100" s="37"/>
    </row>
    <row r="101" spans="1:4">
      <c r="A101" s="37"/>
      <c r="C101" s="37"/>
      <c r="D101" s="37"/>
    </row>
    <row r="102" spans="1:4">
      <c r="A102" s="37"/>
      <c r="C102" s="37"/>
      <c r="D102" s="37"/>
    </row>
    <row r="103" spans="1:4">
      <c r="A103" s="37"/>
      <c r="C103" s="37"/>
      <c r="D103" s="37"/>
    </row>
    <row r="104" spans="1:4">
      <c r="A104" s="37"/>
      <c r="C104" s="37"/>
      <c r="D104" s="37"/>
    </row>
  </sheetData>
  <mergeCells count="87">
    <mergeCell ref="AD37:AD38"/>
    <mergeCell ref="AF37:AF38"/>
    <mergeCell ref="AG37:AG38"/>
    <mergeCell ref="AD20:AD22"/>
    <mergeCell ref="AD23:AD25"/>
    <mergeCell ref="AE20:AE22"/>
    <mergeCell ref="AF20:AF22"/>
    <mergeCell ref="AF23:AF25"/>
    <mergeCell ref="AE23:AE25"/>
    <mergeCell ref="AG20:AG22"/>
    <mergeCell ref="AG23:AG25"/>
    <mergeCell ref="AE37:AE38"/>
    <mergeCell ref="B12:B18"/>
    <mergeCell ref="C12:C19"/>
    <mergeCell ref="D12:D19"/>
    <mergeCell ref="AG32:AG35"/>
    <mergeCell ref="AF32:AF35"/>
    <mergeCell ref="AE32:AE35"/>
    <mergeCell ref="AD32:AD35"/>
    <mergeCell ref="M21:M22"/>
    <mergeCell ref="E26:T26"/>
    <mergeCell ref="AA21:AA22"/>
    <mergeCell ref="AD14:AD15"/>
    <mergeCell ref="AE14:AE15"/>
    <mergeCell ref="AF14:AF15"/>
    <mergeCell ref="AG14:AG15"/>
    <mergeCell ref="AD17:AD18"/>
    <mergeCell ref="AE17:AE18"/>
    <mergeCell ref="M7:N7"/>
    <mergeCell ref="AG7:AG8"/>
    <mergeCell ref="AD9:AD12"/>
    <mergeCell ref="AE9:AE12"/>
    <mergeCell ref="AF9:AF12"/>
    <mergeCell ref="AG9:AG12"/>
    <mergeCell ref="AD7:AD8"/>
    <mergeCell ref="AE7:AE8"/>
    <mergeCell ref="AF7:AF8"/>
    <mergeCell ref="AC7:AC8"/>
    <mergeCell ref="O7:O8"/>
    <mergeCell ref="P7:P8"/>
    <mergeCell ref="Q7:Q8"/>
    <mergeCell ref="S7:S8"/>
    <mergeCell ref="K7:K8"/>
    <mergeCell ref="AF17:AF18"/>
    <mergeCell ref="AG17:AG18"/>
    <mergeCell ref="AB7:AB8"/>
    <mergeCell ref="F7:F8"/>
    <mergeCell ref="G7:G8"/>
    <mergeCell ref="H7:H8"/>
    <mergeCell ref="I7:I8"/>
    <mergeCell ref="T7:T8"/>
    <mergeCell ref="W7:W8"/>
    <mergeCell ref="Y7:Y8"/>
    <mergeCell ref="Z7:Z8"/>
    <mergeCell ref="AA7:AA8"/>
    <mergeCell ref="U7:U8"/>
    <mergeCell ref="V7:V8"/>
    <mergeCell ref="X7:X8"/>
    <mergeCell ref="A7:A8"/>
    <mergeCell ref="B7:B8"/>
    <mergeCell ref="C7:C8"/>
    <mergeCell ref="D7:D8"/>
    <mergeCell ref="E7:E8"/>
    <mergeCell ref="C2:AD2"/>
    <mergeCell ref="C3:AD3"/>
    <mergeCell ref="C4:AD4"/>
    <mergeCell ref="C5:AD5"/>
    <mergeCell ref="A6:AD6"/>
    <mergeCell ref="A1:B4"/>
    <mergeCell ref="C1:AD1"/>
    <mergeCell ref="A5:B5"/>
    <mergeCell ref="E28:R28"/>
    <mergeCell ref="L7:L8"/>
    <mergeCell ref="R7:R8"/>
    <mergeCell ref="Q42:V42"/>
    <mergeCell ref="Q43:U43"/>
    <mergeCell ref="E13:T13"/>
    <mergeCell ref="E16:T16"/>
    <mergeCell ref="E41:U41"/>
    <mergeCell ref="E39:U39"/>
    <mergeCell ref="E36:U36"/>
    <mergeCell ref="E19:T19"/>
    <mergeCell ref="E21:E22"/>
    <mergeCell ref="F21:F22"/>
    <mergeCell ref="G21:G22"/>
    <mergeCell ref="E31:R31"/>
    <mergeCell ref="J7:J8"/>
  </mergeCells>
  <phoneticPr fontId="16" type="noConversion"/>
  <dataValidations count="1">
    <dataValidation type="list" allowBlank="1" showInputMessage="1" showErrorMessage="1" sqref="N42 N9:N12 N44:N300 N17:N18" xr:uid="{C9DF9D0E-3949-40AC-B72B-CE33CF246254}">
      <formula1>$AE$10:$AE$11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6"/>
  <sheetViews>
    <sheetView topLeftCell="S11" zoomScale="70" zoomScaleNormal="70" workbookViewId="0">
      <selection activeCell="M8" sqref="M8"/>
    </sheetView>
  </sheetViews>
  <sheetFormatPr baseColWidth="10" defaultColWidth="11" defaultRowHeight="11.25"/>
  <cols>
    <col min="1" max="1" width="20.85546875" style="128" customWidth="1"/>
    <col min="2" max="2" width="30.7109375" style="128" customWidth="1"/>
    <col min="3" max="3" width="33.7109375" style="128" customWidth="1"/>
    <col min="4" max="4" width="32" style="128" customWidth="1"/>
    <col min="5" max="6" width="28.7109375" style="128" customWidth="1"/>
    <col min="7" max="7" width="41.42578125" style="128" customWidth="1"/>
    <col min="8" max="8" width="45.5703125" style="128" customWidth="1"/>
    <col min="9" max="9" width="48.5703125" style="128" customWidth="1"/>
    <col min="10" max="10" width="48.7109375" style="128" customWidth="1"/>
    <col min="11" max="11" width="38.85546875" style="128" customWidth="1"/>
    <col min="12" max="12" width="45.85546875" style="128" customWidth="1"/>
    <col min="13" max="13" width="57.7109375" style="128" customWidth="1"/>
    <col min="14" max="14" width="65.7109375" style="128" customWidth="1"/>
    <col min="15" max="16" width="11" style="128"/>
    <col min="17" max="17" width="0" style="128" hidden="1" customWidth="1"/>
    <col min="18" max="16384" width="11" style="128"/>
  </cols>
  <sheetData>
    <row r="1" spans="1:17" s="1" customFormat="1" ht="15">
      <c r="A1" s="514"/>
      <c r="B1" s="515"/>
      <c r="C1" s="478" t="s">
        <v>0</v>
      </c>
      <c r="D1" s="520"/>
      <c r="E1" s="520"/>
      <c r="F1" s="520"/>
      <c r="G1" s="520"/>
      <c r="H1" s="520"/>
      <c r="I1" s="520"/>
      <c r="J1" s="520"/>
      <c r="K1" s="520"/>
      <c r="L1" s="520"/>
      <c r="M1" s="479"/>
      <c r="N1" s="129" t="s">
        <v>210</v>
      </c>
    </row>
    <row r="2" spans="1:17" s="1" customFormat="1" ht="15">
      <c r="A2" s="516"/>
      <c r="B2" s="517"/>
      <c r="C2" s="478" t="s">
        <v>1</v>
      </c>
      <c r="D2" s="520"/>
      <c r="E2" s="520"/>
      <c r="F2" s="520"/>
      <c r="G2" s="520"/>
      <c r="H2" s="520"/>
      <c r="I2" s="520"/>
      <c r="J2" s="520"/>
      <c r="K2" s="520"/>
      <c r="L2" s="520"/>
      <c r="M2" s="479"/>
      <c r="N2" s="129" t="s">
        <v>2</v>
      </c>
    </row>
    <row r="3" spans="1:17" s="1" customFormat="1" ht="15">
      <c r="A3" s="516"/>
      <c r="B3" s="517"/>
      <c r="C3" s="478" t="s">
        <v>3</v>
      </c>
      <c r="D3" s="520"/>
      <c r="E3" s="520"/>
      <c r="F3" s="520"/>
      <c r="G3" s="520"/>
      <c r="H3" s="520"/>
      <c r="I3" s="520"/>
      <c r="J3" s="520"/>
      <c r="K3" s="520"/>
      <c r="L3" s="520"/>
      <c r="M3" s="479"/>
      <c r="N3" s="129" t="s">
        <v>209</v>
      </c>
    </row>
    <row r="4" spans="1:17" s="1" customFormat="1" ht="15">
      <c r="A4" s="518"/>
      <c r="B4" s="519"/>
      <c r="C4" s="478" t="s">
        <v>157</v>
      </c>
      <c r="D4" s="520"/>
      <c r="E4" s="520"/>
      <c r="F4" s="520"/>
      <c r="G4" s="520"/>
      <c r="H4" s="520"/>
      <c r="I4" s="520"/>
      <c r="J4" s="520"/>
      <c r="K4" s="520"/>
      <c r="L4" s="520"/>
      <c r="M4" s="479"/>
      <c r="N4" s="129" t="s">
        <v>211</v>
      </c>
    </row>
    <row r="5" spans="1:17" s="1" customFormat="1" ht="15">
      <c r="A5" s="512" t="s">
        <v>4</v>
      </c>
      <c r="B5" s="513"/>
      <c r="C5" s="512"/>
      <c r="D5" s="521"/>
      <c r="E5" s="521"/>
      <c r="F5" s="521"/>
      <c r="G5" s="521"/>
      <c r="H5" s="521"/>
      <c r="I5" s="521"/>
      <c r="J5" s="521"/>
      <c r="K5" s="521"/>
      <c r="L5" s="521"/>
      <c r="M5" s="521"/>
      <c r="N5" s="521"/>
    </row>
    <row r="6" spans="1:17" s="1" customFormat="1" ht="15">
      <c r="A6" s="508" t="s">
        <v>153</v>
      </c>
      <c r="B6" s="508"/>
      <c r="C6" s="508"/>
      <c r="D6" s="508"/>
      <c r="E6" s="508"/>
      <c r="F6" s="508"/>
      <c r="G6" s="508"/>
      <c r="H6" s="508"/>
      <c r="I6" s="508"/>
      <c r="J6" s="508"/>
      <c r="K6" s="508"/>
      <c r="L6" s="509"/>
      <c r="M6" s="504" t="s">
        <v>94</v>
      </c>
      <c r="N6" s="505"/>
    </row>
    <row r="7" spans="1:17" s="1" customFormat="1" ht="15">
      <c r="A7" s="510"/>
      <c r="B7" s="510"/>
      <c r="C7" s="510"/>
      <c r="D7" s="510"/>
      <c r="E7" s="510"/>
      <c r="F7" s="510"/>
      <c r="G7" s="510"/>
      <c r="H7" s="510"/>
      <c r="I7" s="510"/>
      <c r="J7" s="510"/>
      <c r="K7" s="510"/>
      <c r="L7" s="511"/>
      <c r="M7" s="506"/>
      <c r="N7" s="507"/>
    </row>
    <row r="8" spans="1:17" s="22" customFormat="1" ht="30">
      <c r="A8" s="130" t="s">
        <v>98</v>
      </c>
      <c r="B8" s="130" t="s">
        <v>187</v>
      </c>
      <c r="C8" s="130" t="s">
        <v>170</v>
      </c>
      <c r="D8" s="130" t="s">
        <v>84</v>
      </c>
      <c r="E8" s="130" t="s">
        <v>85</v>
      </c>
      <c r="F8" s="130" t="s">
        <v>86</v>
      </c>
      <c r="G8" s="130" t="s">
        <v>165</v>
      </c>
      <c r="H8" s="130" t="s">
        <v>167</v>
      </c>
      <c r="I8" s="130" t="s">
        <v>166</v>
      </c>
      <c r="J8" s="130" t="s">
        <v>156</v>
      </c>
      <c r="K8" s="130" t="s">
        <v>95</v>
      </c>
      <c r="L8" s="130" t="s">
        <v>87</v>
      </c>
      <c r="M8" s="130" t="s">
        <v>25</v>
      </c>
      <c r="N8" s="130" t="s">
        <v>26</v>
      </c>
    </row>
    <row r="9" spans="1:17" s="216" customFormat="1" ht="180">
      <c r="A9" s="40" t="s">
        <v>279</v>
      </c>
      <c r="B9" s="210" t="s">
        <v>339</v>
      </c>
      <c r="C9" s="210" t="s">
        <v>341</v>
      </c>
      <c r="D9" s="211" t="s">
        <v>501</v>
      </c>
      <c r="E9" s="212" t="s">
        <v>502</v>
      </c>
      <c r="F9" s="211" t="s">
        <v>503</v>
      </c>
      <c r="G9" s="213" t="s">
        <v>517</v>
      </c>
      <c r="H9" s="214" t="s">
        <v>518</v>
      </c>
      <c r="I9" s="215" t="s">
        <v>506</v>
      </c>
      <c r="J9" s="215" t="s">
        <v>507</v>
      </c>
      <c r="K9" s="211" t="s">
        <v>342</v>
      </c>
      <c r="L9" s="211" t="s">
        <v>594</v>
      </c>
      <c r="M9" s="211" t="s">
        <v>508</v>
      </c>
      <c r="N9" s="211" t="s">
        <v>509</v>
      </c>
    </row>
    <row r="10" spans="1:17" s="216" customFormat="1" ht="180">
      <c r="A10" s="40" t="s">
        <v>279</v>
      </c>
      <c r="B10" s="210" t="s">
        <v>339</v>
      </c>
      <c r="C10" s="210" t="s">
        <v>341</v>
      </c>
      <c r="D10" s="211" t="s">
        <v>501</v>
      </c>
      <c r="E10" s="212" t="s">
        <v>502</v>
      </c>
      <c r="F10" s="211" t="s">
        <v>503</v>
      </c>
      <c r="G10" s="213" t="s">
        <v>517</v>
      </c>
      <c r="H10" s="214" t="s">
        <v>518</v>
      </c>
      <c r="I10" s="215" t="s">
        <v>506</v>
      </c>
      <c r="J10" s="215" t="s">
        <v>507</v>
      </c>
      <c r="K10" s="211" t="s">
        <v>342</v>
      </c>
      <c r="L10" s="211" t="s">
        <v>594</v>
      </c>
      <c r="M10" s="211" t="s">
        <v>510</v>
      </c>
      <c r="N10" s="211" t="s">
        <v>511</v>
      </c>
    </row>
    <row r="11" spans="1:17" s="216" customFormat="1" ht="180">
      <c r="A11" s="40" t="s">
        <v>279</v>
      </c>
      <c r="B11" s="210" t="s">
        <v>339</v>
      </c>
      <c r="C11" s="210" t="s">
        <v>341</v>
      </c>
      <c r="D11" s="211" t="s">
        <v>501</v>
      </c>
      <c r="E11" s="212" t="s">
        <v>502</v>
      </c>
      <c r="F11" s="211" t="s">
        <v>503</v>
      </c>
      <c r="G11" s="213" t="s">
        <v>517</v>
      </c>
      <c r="H11" s="214" t="s">
        <v>518</v>
      </c>
      <c r="I11" s="215" t="s">
        <v>506</v>
      </c>
      <c r="J11" s="212" t="s">
        <v>507</v>
      </c>
      <c r="K11" s="211" t="s">
        <v>342</v>
      </c>
      <c r="L11" s="211" t="s">
        <v>594</v>
      </c>
      <c r="M11" s="211" t="s">
        <v>514</v>
      </c>
      <c r="N11" s="211" t="s">
        <v>515</v>
      </c>
      <c r="Q11" s="216" t="s">
        <v>88</v>
      </c>
    </row>
    <row r="12" spans="1:17" s="216" customFormat="1" ht="180">
      <c r="A12" s="40" t="s">
        <v>279</v>
      </c>
      <c r="B12" s="210" t="s">
        <v>339</v>
      </c>
      <c r="C12" s="210" t="s">
        <v>341</v>
      </c>
      <c r="D12" s="211" t="s">
        <v>501</v>
      </c>
      <c r="E12" s="212" t="s">
        <v>502</v>
      </c>
      <c r="F12" s="211" t="s">
        <v>503</v>
      </c>
      <c r="G12" s="213" t="s">
        <v>517</v>
      </c>
      <c r="H12" s="214" t="s">
        <v>518</v>
      </c>
      <c r="I12" s="215" t="s">
        <v>506</v>
      </c>
      <c r="J12" s="212" t="s">
        <v>507</v>
      </c>
      <c r="K12" s="211" t="s">
        <v>342</v>
      </c>
      <c r="L12" s="211" t="s">
        <v>594</v>
      </c>
      <c r="M12" s="211" t="s">
        <v>595</v>
      </c>
      <c r="N12" s="211" t="s">
        <v>516</v>
      </c>
    </row>
    <row r="13" spans="1:17" s="216" customFormat="1" ht="180">
      <c r="A13" s="40" t="s">
        <v>279</v>
      </c>
      <c r="B13" s="210" t="s">
        <v>339</v>
      </c>
      <c r="C13" s="210" t="s">
        <v>341</v>
      </c>
      <c r="D13" s="211" t="s">
        <v>501</v>
      </c>
      <c r="E13" s="212" t="s">
        <v>502</v>
      </c>
      <c r="F13" s="211" t="s">
        <v>503</v>
      </c>
      <c r="G13" s="213" t="s">
        <v>512</v>
      </c>
      <c r="H13" s="213" t="s">
        <v>513</v>
      </c>
      <c r="I13" s="215" t="s">
        <v>506</v>
      </c>
      <c r="J13" s="215" t="s">
        <v>507</v>
      </c>
      <c r="K13" s="211" t="s">
        <v>342</v>
      </c>
      <c r="L13" s="211" t="s">
        <v>594</v>
      </c>
      <c r="M13" s="211" t="s">
        <v>519</v>
      </c>
      <c r="N13" s="211" t="s">
        <v>520</v>
      </c>
      <c r="Q13" s="216" t="s">
        <v>89</v>
      </c>
    </row>
    <row r="14" spans="1:17" s="216" customFormat="1" ht="180">
      <c r="A14" s="40" t="s">
        <v>279</v>
      </c>
      <c r="B14" s="210" t="s">
        <v>339</v>
      </c>
      <c r="C14" s="210" t="s">
        <v>341</v>
      </c>
      <c r="D14" s="211" t="s">
        <v>501</v>
      </c>
      <c r="E14" s="212" t="s">
        <v>502</v>
      </c>
      <c r="F14" s="211" t="s">
        <v>503</v>
      </c>
      <c r="G14" s="213" t="s">
        <v>512</v>
      </c>
      <c r="H14" s="213" t="s">
        <v>513</v>
      </c>
      <c r="I14" s="215" t="s">
        <v>506</v>
      </c>
      <c r="J14" s="215" t="s">
        <v>507</v>
      </c>
      <c r="K14" s="211" t="s">
        <v>342</v>
      </c>
      <c r="L14" s="211" t="s">
        <v>594</v>
      </c>
      <c r="M14" s="217" t="s">
        <v>521</v>
      </c>
      <c r="N14" s="211" t="s">
        <v>522</v>
      </c>
    </row>
    <row r="15" spans="1:17" s="216" customFormat="1" ht="180">
      <c r="A15" s="40" t="s">
        <v>280</v>
      </c>
      <c r="B15" s="210" t="s">
        <v>339</v>
      </c>
      <c r="C15" s="210" t="s">
        <v>341</v>
      </c>
      <c r="D15" s="211" t="s">
        <v>501</v>
      </c>
      <c r="E15" s="212" t="s">
        <v>502</v>
      </c>
      <c r="F15" s="211" t="s">
        <v>503</v>
      </c>
      <c r="G15" s="214" t="s">
        <v>504</v>
      </c>
      <c r="H15" s="213" t="s">
        <v>505</v>
      </c>
      <c r="I15" s="215" t="s">
        <v>506</v>
      </c>
      <c r="J15" s="215" t="s">
        <v>507</v>
      </c>
      <c r="K15" s="211" t="s">
        <v>342</v>
      </c>
      <c r="L15" s="211" t="s">
        <v>594</v>
      </c>
      <c r="M15" s="211" t="s">
        <v>523</v>
      </c>
      <c r="N15" s="211" t="s">
        <v>524</v>
      </c>
      <c r="Q15" s="216" t="s">
        <v>90</v>
      </c>
    </row>
    <row r="16" spans="1:17" s="131" customFormat="1" ht="255">
      <c r="A16" s="40" t="s">
        <v>281</v>
      </c>
      <c r="B16" s="153" t="s">
        <v>339</v>
      </c>
      <c r="C16" s="153" t="s">
        <v>341</v>
      </c>
      <c r="D16" s="157" t="s">
        <v>525</v>
      </c>
      <c r="E16" s="157" t="s">
        <v>502</v>
      </c>
      <c r="F16" s="156" t="s">
        <v>526</v>
      </c>
      <c r="G16" s="133" t="s">
        <v>527</v>
      </c>
      <c r="H16" s="218" t="s">
        <v>528</v>
      </c>
      <c r="I16" s="157" t="s">
        <v>529</v>
      </c>
      <c r="J16" s="157" t="s">
        <v>507</v>
      </c>
      <c r="K16" s="156" t="s">
        <v>343</v>
      </c>
      <c r="L16" s="211" t="s">
        <v>594</v>
      </c>
      <c r="M16" s="153" t="s">
        <v>530</v>
      </c>
      <c r="N16" s="153" t="s">
        <v>531</v>
      </c>
      <c r="Q16" s="131" t="s">
        <v>91</v>
      </c>
    </row>
    <row r="17" spans="1:14" s="131" customFormat="1" ht="255">
      <c r="A17" s="40" t="s">
        <v>281</v>
      </c>
      <c r="B17" s="219" t="s">
        <v>339</v>
      </c>
      <c r="C17" s="153" t="s">
        <v>341</v>
      </c>
      <c r="D17" s="157" t="s">
        <v>525</v>
      </c>
      <c r="E17" s="157" t="s">
        <v>502</v>
      </c>
      <c r="F17" s="156" t="s">
        <v>526</v>
      </c>
      <c r="G17" s="133" t="s">
        <v>532</v>
      </c>
      <c r="H17" s="218" t="s">
        <v>533</v>
      </c>
      <c r="I17" s="157" t="s">
        <v>529</v>
      </c>
      <c r="J17" s="157" t="s">
        <v>507</v>
      </c>
      <c r="K17" s="156" t="s">
        <v>343</v>
      </c>
      <c r="L17" s="211" t="s">
        <v>594</v>
      </c>
      <c r="M17" s="153" t="s">
        <v>530</v>
      </c>
      <c r="N17" s="153" t="s">
        <v>531</v>
      </c>
    </row>
    <row r="18" spans="1:14" s="131" customFormat="1" ht="255">
      <c r="A18" s="40" t="s">
        <v>281</v>
      </c>
      <c r="B18" s="153" t="s">
        <v>339</v>
      </c>
      <c r="C18" s="153" t="s">
        <v>341</v>
      </c>
      <c r="D18" s="157" t="s">
        <v>525</v>
      </c>
      <c r="E18" s="157" t="s">
        <v>502</v>
      </c>
      <c r="F18" s="156" t="s">
        <v>526</v>
      </c>
      <c r="G18" s="133" t="s">
        <v>534</v>
      </c>
      <c r="H18" s="218" t="s">
        <v>535</v>
      </c>
      <c r="I18" s="157" t="s">
        <v>529</v>
      </c>
      <c r="J18" s="157" t="s">
        <v>507</v>
      </c>
      <c r="K18" s="156" t="s">
        <v>343</v>
      </c>
      <c r="L18" s="211" t="s">
        <v>594</v>
      </c>
      <c r="M18" s="153" t="s">
        <v>530</v>
      </c>
      <c r="N18" s="156" t="s">
        <v>531</v>
      </c>
    </row>
    <row r="19" spans="1:14" s="131" customFormat="1" ht="150">
      <c r="A19" s="40" t="s">
        <v>282</v>
      </c>
      <c r="B19" s="156" t="s">
        <v>339</v>
      </c>
      <c r="C19" s="219" t="s">
        <v>341</v>
      </c>
      <c r="D19" s="153" t="s">
        <v>536</v>
      </c>
      <c r="E19" s="157" t="s">
        <v>502</v>
      </c>
      <c r="F19" s="220" t="s">
        <v>537</v>
      </c>
      <c r="G19" s="154" t="s">
        <v>538</v>
      </c>
      <c r="H19" s="218" t="s">
        <v>539</v>
      </c>
      <c r="I19" s="157" t="s">
        <v>540</v>
      </c>
      <c r="J19" s="157" t="s">
        <v>541</v>
      </c>
      <c r="K19" s="156" t="s">
        <v>344</v>
      </c>
      <c r="L19" s="211" t="s">
        <v>594</v>
      </c>
      <c r="M19" s="153" t="s">
        <v>542</v>
      </c>
      <c r="N19" s="153" t="s">
        <v>543</v>
      </c>
    </row>
    <row r="20" spans="1:14" s="131" customFormat="1" ht="120">
      <c r="A20" s="40" t="s">
        <v>282</v>
      </c>
      <c r="B20" s="156" t="s">
        <v>339</v>
      </c>
      <c r="C20" s="219" t="s">
        <v>341</v>
      </c>
      <c r="D20" s="153" t="s">
        <v>536</v>
      </c>
      <c r="E20" s="157" t="s">
        <v>502</v>
      </c>
      <c r="F20" s="220" t="s">
        <v>526</v>
      </c>
      <c r="G20" s="154" t="s">
        <v>544</v>
      </c>
      <c r="H20" s="218" t="s">
        <v>545</v>
      </c>
      <c r="I20" s="157" t="s">
        <v>506</v>
      </c>
      <c r="J20" s="157" t="s">
        <v>541</v>
      </c>
      <c r="K20" s="156" t="s">
        <v>344</v>
      </c>
      <c r="L20" s="211" t="s">
        <v>594</v>
      </c>
      <c r="M20" s="153" t="s">
        <v>542</v>
      </c>
      <c r="N20" s="153" t="s">
        <v>543</v>
      </c>
    </row>
    <row r="21" spans="1:14" s="131" customFormat="1" ht="128.25">
      <c r="A21" s="40" t="s">
        <v>281</v>
      </c>
      <c r="B21" s="158" t="s">
        <v>339</v>
      </c>
      <c r="C21" s="153" t="s">
        <v>341</v>
      </c>
      <c r="D21" s="157" t="s">
        <v>525</v>
      </c>
      <c r="E21" s="157" t="s">
        <v>502</v>
      </c>
      <c r="F21" s="156" t="s">
        <v>526</v>
      </c>
      <c r="G21" s="154" t="s">
        <v>546</v>
      </c>
      <c r="H21" s="218" t="s">
        <v>547</v>
      </c>
      <c r="I21" s="156" t="s">
        <v>529</v>
      </c>
      <c r="J21" s="157" t="s">
        <v>541</v>
      </c>
      <c r="K21" s="156" t="s">
        <v>345</v>
      </c>
      <c r="L21" s="211" t="s">
        <v>594</v>
      </c>
      <c r="M21" s="153" t="s">
        <v>548</v>
      </c>
      <c r="N21" s="153" t="s">
        <v>549</v>
      </c>
    </row>
    <row r="22" spans="1:14" s="131" customFormat="1" ht="128.25">
      <c r="A22" s="40" t="s">
        <v>281</v>
      </c>
      <c r="B22" s="158" t="s">
        <v>339</v>
      </c>
      <c r="C22" s="153" t="s">
        <v>341</v>
      </c>
      <c r="D22" s="157" t="s">
        <v>525</v>
      </c>
      <c r="E22" s="157" t="s">
        <v>502</v>
      </c>
      <c r="F22" s="156" t="s">
        <v>526</v>
      </c>
      <c r="G22" s="154" t="s">
        <v>550</v>
      </c>
      <c r="H22" s="218" t="s">
        <v>551</v>
      </c>
      <c r="I22" s="156" t="s">
        <v>529</v>
      </c>
      <c r="J22" s="157" t="s">
        <v>541</v>
      </c>
      <c r="K22" s="156" t="s">
        <v>345</v>
      </c>
      <c r="L22" s="211" t="s">
        <v>594</v>
      </c>
      <c r="M22" s="153" t="s">
        <v>548</v>
      </c>
      <c r="N22" s="153" t="s">
        <v>549</v>
      </c>
    </row>
    <row r="23" spans="1:14" s="131" customFormat="1" ht="150">
      <c r="A23" s="40" t="s">
        <v>281</v>
      </c>
      <c r="B23" s="156" t="s">
        <v>339</v>
      </c>
      <c r="C23" s="157" t="s">
        <v>341</v>
      </c>
      <c r="D23" s="156" t="s">
        <v>552</v>
      </c>
      <c r="E23" s="157" t="s">
        <v>502</v>
      </c>
      <c r="F23" s="156" t="s">
        <v>526</v>
      </c>
      <c r="G23" s="156" t="s">
        <v>553</v>
      </c>
      <c r="H23" s="156" t="s">
        <v>554</v>
      </c>
      <c r="I23" s="157" t="s">
        <v>529</v>
      </c>
      <c r="J23" s="157" t="s">
        <v>541</v>
      </c>
      <c r="K23" s="153" t="s">
        <v>346</v>
      </c>
      <c r="L23" s="211" t="s">
        <v>594</v>
      </c>
      <c r="M23" s="156" t="s">
        <v>555</v>
      </c>
      <c r="N23" s="156" t="s">
        <v>556</v>
      </c>
    </row>
    <row r="24" spans="1:14" s="131" customFormat="1" ht="255">
      <c r="A24" s="40" t="s">
        <v>281</v>
      </c>
      <c r="B24" s="156" t="s">
        <v>339</v>
      </c>
      <c r="C24" s="157" t="s">
        <v>341</v>
      </c>
      <c r="D24" s="157" t="s">
        <v>525</v>
      </c>
      <c r="E24" s="156" t="s">
        <v>502</v>
      </c>
      <c r="F24" s="156" t="s">
        <v>526</v>
      </c>
      <c r="G24" s="153" t="s">
        <v>557</v>
      </c>
      <c r="H24" s="153" t="s">
        <v>558</v>
      </c>
      <c r="I24" s="157" t="s">
        <v>529</v>
      </c>
      <c r="J24" s="155" t="s">
        <v>541</v>
      </c>
      <c r="K24" s="153" t="s">
        <v>346</v>
      </c>
      <c r="L24" s="211" t="s">
        <v>594</v>
      </c>
      <c r="M24" s="156" t="s">
        <v>559</v>
      </c>
      <c r="N24" s="156" t="s">
        <v>560</v>
      </c>
    </row>
    <row r="25" spans="1:14" s="131" customFormat="1" ht="128.25">
      <c r="A25" s="40" t="s">
        <v>281</v>
      </c>
      <c r="B25" s="156" t="s">
        <v>339</v>
      </c>
      <c r="C25" s="157" t="s">
        <v>341</v>
      </c>
      <c r="D25" s="157" t="s">
        <v>525</v>
      </c>
      <c r="E25" s="156" t="s">
        <v>502</v>
      </c>
      <c r="F25" s="156" t="s">
        <v>526</v>
      </c>
      <c r="G25" s="153" t="s">
        <v>557</v>
      </c>
      <c r="H25" s="153" t="s">
        <v>558</v>
      </c>
      <c r="I25" s="157" t="s">
        <v>529</v>
      </c>
      <c r="J25" s="155" t="s">
        <v>541</v>
      </c>
      <c r="K25" s="153" t="s">
        <v>346</v>
      </c>
      <c r="L25" s="211" t="s">
        <v>594</v>
      </c>
      <c r="M25" s="153" t="s">
        <v>561</v>
      </c>
      <c r="N25" s="156" t="s">
        <v>562</v>
      </c>
    </row>
    <row r="26" spans="1:14" s="131" customFormat="1" ht="128.25">
      <c r="A26" s="40" t="s">
        <v>281</v>
      </c>
      <c r="B26" s="156" t="s">
        <v>339</v>
      </c>
      <c r="C26" s="156" t="s">
        <v>341</v>
      </c>
      <c r="D26" s="157" t="s">
        <v>525</v>
      </c>
      <c r="E26" s="157" t="s">
        <v>502</v>
      </c>
      <c r="F26" s="156" t="s">
        <v>526</v>
      </c>
      <c r="G26" s="156" t="s">
        <v>563</v>
      </c>
      <c r="H26" s="156" t="s">
        <v>564</v>
      </c>
      <c r="I26" s="157" t="s">
        <v>529</v>
      </c>
      <c r="J26" s="157" t="s">
        <v>541</v>
      </c>
      <c r="K26" s="156" t="s">
        <v>347</v>
      </c>
      <c r="L26" s="211" t="s">
        <v>594</v>
      </c>
      <c r="M26" s="153" t="s">
        <v>565</v>
      </c>
      <c r="N26" s="156" t="s">
        <v>566</v>
      </c>
    </row>
    <row r="27" spans="1:14" s="131" customFormat="1" ht="210">
      <c r="A27" s="40" t="s">
        <v>283</v>
      </c>
      <c r="B27" s="156" t="s">
        <v>339</v>
      </c>
      <c r="C27" s="156" t="s">
        <v>341</v>
      </c>
      <c r="D27" s="156" t="s">
        <v>567</v>
      </c>
      <c r="E27" s="157" t="s">
        <v>502</v>
      </c>
      <c r="F27" s="132" t="s">
        <v>568</v>
      </c>
      <c r="G27" s="156" t="s">
        <v>569</v>
      </c>
      <c r="H27" s="156" t="s">
        <v>570</v>
      </c>
      <c r="I27" s="157" t="s">
        <v>529</v>
      </c>
      <c r="J27" s="157" t="s">
        <v>541</v>
      </c>
      <c r="K27" s="156" t="s">
        <v>348</v>
      </c>
      <c r="L27" s="211" t="s">
        <v>594</v>
      </c>
      <c r="M27" s="153" t="s">
        <v>571</v>
      </c>
      <c r="N27" s="154" t="s">
        <v>572</v>
      </c>
    </row>
    <row r="28" spans="1:14" s="131" customFormat="1" ht="210">
      <c r="A28" s="40" t="s">
        <v>283</v>
      </c>
      <c r="B28" s="156" t="s">
        <v>339</v>
      </c>
      <c r="C28" s="156" t="s">
        <v>341</v>
      </c>
      <c r="D28" s="156" t="s">
        <v>567</v>
      </c>
      <c r="E28" s="157" t="s">
        <v>502</v>
      </c>
      <c r="F28" s="156" t="s">
        <v>573</v>
      </c>
      <c r="G28" s="156" t="s">
        <v>574</v>
      </c>
      <c r="H28" s="156" t="s">
        <v>575</v>
      </c>
      <c r="I28" s="157" t="s">
        <v>529</v>
      </c>
      <c r="J28" s="157" t="s">
        <v>541</v>
      </c>
      <c r="K28" s="156" t="s">
        <v>349</v>
      </c>
      <c r="L28" s="211" t="s">
        <v>594</v>
      </c>
      <c r="M28" s="156" t="s">
        <v>576</v>
      </c>
      <c r="N28" s="154" t="s">
        <v>577</v>
      </c>
    </row>
    <row r="29" spans="1:14" s="131" customFormat="1" ht="128.25">
      <c r="A29" s="40" t="s">
        <v>281</v>
      </c>
      <c r="B29" s="153" t="s">
        <v>340</v>
      </c>
      <c r="C29" s="155" t="s">
        <v>341</v>
      </c>
      <c r="D29" s="157" t="s">
        <v>525</v>
      </c>
      <c r="E29" s="153" t="s">
        <v>502</v>
      </c>
      <c r="F29" s="153" t="s">
        <v>526</v>
      </c>
      <c r="G29" s="156" t="s">
        <v>578</v>
      </c>
      <c r="H29" s="153" t="s">
        <v>579</v>
      </c>
      <c r="I29" s="155" t="s">
        <v>529</v>
      </c>
      <c r="J29" s="155" t="s">
        <v>541</v>
      </c>
      <c r="K29" s="156" t="s">
        <v>350</v>
      </c>
      <c r="L29" s="211" t="s">
        <v>594</v>
      </c>
      <c r="M29" s="153" t="s">
        <v>580</v>
      </c>
      <c r="N29" s="156" t="s">
        <v>581</v>
      </c>
    </row>
    <row r="30" spans="1:14" s="131" customFormat="1" ht="128.25">
      <c r="A30" s="40" t="s">
        <v>281</v>
      </c>
      <c r="B30" s="153" t="s">
        <v>340</v>
      </c>
      <c r="C30" s="155" t="s">
        <v>341</v>
      </c>
      <c r="D30" s="157" t="s">
        <v>525</v>
      </c>
      <c r="E30" s="153" t="s">
        <v>502</v>
      </c>
      <c r="F30" s="153" t="s">
        <v>526</v>
      </c>
      <c r="G30" s="156" t="s">
        <v>578</v>
      </c>
      <c r="H30" s="153" t="s">
        <v>579</v>
      </c>
      <c r="I30" s="155" t="s">
        <v>529</v>
      </c>
      <c r="J30" s="155" t="s">
        <v>541</v>
      </c>
      <c r="K30" s="156" t="s">
        <v>350</v>
      </c>
      <c r="L30" s="211" t="s">
        <v>594</v>
      </c>
      <c r="M30" s="153" t="s">
        <v>582</v>
      </c>
      <c r="N30" s="156" t="s">
        <v>583</v>
      </c>
    </row>
    <row r="31" spans="1:14" s="131" customFormat="1" ht="105" customHeight="1">
      <c r="A31" s="40" t="s">
        <v>283</v>
      </c>
      <c r="B31" s="153" t="s">
        <v>340</v>
      </c>
      <c r="C31" s="155" t="s">
        <v>341</v>
      </c>
      <c r="D31" s="153" t="s">
        <v>567</v>
      </c>
      <c r="E31" s="157" t="s">
        <v>502</v>
      </c>
      <c r="F31" s="153" t="s">
        <v>573</v>
      </c>
      <c r="G31" s="153" t="s">
        <v>584</v>
      </c>
      <c r="H31" s="153" t="s">
        <v>585</v>
      </c>
      <c r="I31" s="155" t="s">
        <v>529</v>
      </c>
      <c r="J31" s="155" t="s">
        <v>541</v>
      </c>
      <c r="K31" s="156" t="s">
        <v>350</v>
      </c>
      <c r="L31" s="211" t="s">
        <v>594</v>
      </c>
      <c r="M31" s="153" t="s">
        <v>441</v>
      </c>
      <c r="N31" s="156" t="s">
        <v>577</v>
      </c>
    </row>
    <row r="32" spans="1:14" s="131" customFormat="1" ht="210">
      <c r="A32" s="40" t="s">
        <v>283</v>
      </c>
      <c r="B32" s="153" t="s">
        <v>340</v>
      </c>
      <c r="C32" s="155" t="s">
        <v>341</v>
      </c>
      <c r="D32" s="156" t="s">
        <v>567</v>
      </c>
      <c r="E32" s="157" t="s">
        <v>502</v>
      </c>
      <c r="F32" s="153" t="s">
        <v>573</v>
      </c>
      <c r="G32" s="153" t="s">
        <v>584</v>
      </c>
      <c r="H32" s="153" t="s">
        <v>585</v>
      </c>
      <c r="I32" s="155" t="s">
        <v>529</v>
      </c>
      <c r="J32" s="155" t="s">
        <v>541</v>
      </c>
      <c r="K32" s="156" t="s">
        <v>350</v>
      </c>
      <c r="L32" s="211" t="s">
        <v>594</v>
      </c>
      <c r="M32" s="153" t="s">
        <v>443</v>
      </c>
      <c r="N32" s="156" t="s">
        <v>577</v>
      </c>
    </row>
    <row r="33" spans="1:14" s="131" customFormat="1" ht="210">
      <c r="A33" s="40" t="s">
        <v>283</v>
      </c>
      <c r="B33" s="153" t="s">
        <v>340</v>
      </c>
      <c r="C33" s="155" t="s">
        <v>341</v>
      </c>
      <c r="D33" s="156" t="s">
        <v>567</v>
      </c>
      <c r="E33" s="157" t="s">
        <v>502</v>
      </c>
      <c r="F33" s="153" t="s">
        <v>573</v>
      </c>
      <c r="G33" s="156" t="s">
        <v>586</v>
      </c>
      <c r="H33" s="156" t="s">
        <v>587</v>
      </c>
      <c r="I33" s="157" t="s">
        <v>529</v>
      </c>
      <c r="J33" s="157" t="s">
        <v>541</v>
      </c>
      <c r="K33" s="156" t="s">
        <v>350</v>
      </c>
      <c r="L33" s="211" t="s">
        <v>594</v>
      </c>
      <c r="M33" s="153" t="s">
        <v>588</v>
      </c>
      <c r="N33" s="156" t="s">
        <v>577</v>
      </c>
    </row>
    <row r="34" spans="1:14" s="131" customFormat="1" ht="128.25">
      <c r="A34" s="40" t="s">
        <v>281</v>
      </c>
      <c r="B34" s="156" t="s">
        <v>340</v>
      </c>
      <c r="C34" s="157" t="s">
        <v>341</v>
      </c>
      <c r="D34" s="157" t="s">
        <v>525</v>
      </c>
      <c r="E34" s="157" t="s">
        <v>502</v>
      </c>
      <c r="F34" s="156" t="s">
        <v>526</v>
      </c>
      <c r="G34" s="156" t="s">
        <v>563</v>
      </c>
      <c r="H34" s="156" t="s">
        <v>589</v>
      </c>
      <c r="I34" s="157" t="s">
        <v>529</v>
      </c>
      <c r="J34" s="157" t="s">
        <v>541</v>
      </c>
      <c r="K34" s="157" t="s">
        <v>351</v>
      </c>
      <c r="L34" s="211" t="s">
        <v>594</v>
      </c>
      <c r="M34" s="156" t="s">
        <v>590</v>
      </c>
      <c r="N34" s="156" t="s">
        <v>591</v>
      </c>
    </row>
    <row r="35" spans="1:14" s="131" customFormat="1" ht="128.25">
      <c r="A35" s="40" t="s">
        <v>281</v>
      </c>
      <c r="B35" s="156" t="s">
        <v>340</v>
      </c>
      <c r="C35" s="156" t="s">
        <v>341</v>
      </c>
      <c r="D35" s="157" t="s">
        <v>525</v>
      </c>
      <c r="E35" s="157" t="s">
        <v>502</v>
      </c>
      <c r="F35" s="156" t="s">
        <v>526</v>
      </c>
      <c r="G35" s="156" t="s">
        <v>563</v>
      </c>
      <c r="H35" s="156" t="s">
        <v>589</v>
      </c>
      <c r="I35" s="157" t="s">
        <v>529</v>
      </c>
      <c r="J35" s="157" t="s">
        <v>541</v>
      </c>
      <c r="K35" s="157" t="s">
        <v>351</v>
      </c>
      <c r="L35" s="211" t="s">
        <v>594</v>
      </c>
      <c r="M35" s="156" t="s">
        <v>590</v>
      </c>
      <c r="N35" s="156" t="s">
        <v>591</v>
      </c>
    </row>
    <row r="36" spans="1:14" s="131" customFormat="1" ht="128.25">
      <c r="A36" s="40" t="s">
        <v>281</v>
      </c>
      <c r="B36" s="156" t="s">
        <v>340</v>
      </c>
      <c r="C36" s="156" t="s">
        <v>341</v>
      </c>
      <c r="D36" s="157" t="s">
        <v>525</v>
      </c>
      <c r="E36" s="157" t="s">
        <v>502</v>
      </c>
      <c r="F36" s="156" t="s">
        <v>526</v>
      </c>
      <c r="G36" s="156" t="s">
        <v>563</v>
      </c>
      <c r="H36" s="156" t="s">
        <v>589</v>
      </c>
      <c r="I36" s="157" t="s">
        <v>529</v>
      </c>
      <c r="J36" s="157" t="s">
        <v>541</v>
      </c>
      <c r="K36" s="157" t="s">
        <v>352</v>
      </c>
      <c r="L36" s="211" t="s">
        <v>594</v>
      </c>
      <c r="M36" s="156" t="s">
        <v>592</v>
      </c>
      <c r="N36" s="156" t="s">
        <v>593</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37:K118" xr:uid="{C9DB430D-A262-4D38-A150-968E7EDBB0EF}">
      <formula1>$Q$11:$Q$16</formula1>
    </dataValidation>
  </dataValidation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O144"/>
  <sheetViews>
    <sheetView topLeftCell="D8" zoomScale="60" zoomScaleNormal="60" zoomScaleSheetLayoutView="114" workbookViewId="0">
      <pane xSplit="1" ySplit="1" topLeftCell="AQ140" activePane="bottomRight" state="frozen"/>
      <selection activeCell="D8" sqref="D8"/>
      <selection pane="topRight" activeCell="E8" sqref="E8"/>
      <selection pane="bottomLeft" activeCell="D9" sqref="D9"/>
      <selection pane="bottomRight" activeCell="R143" sqref="R143"/>
    </sheetView>
  </sheetViews>
  <sheetFormatPr baseColWidth="10" defaultColWidth="11.5703125" defaultRowHeight="69.95" customHeight="1"/>
  <cols>
    <col min="1" max="1" width="40" style="167" customWidth="1"/>
    <col min="2" max="2" width="34.85546875" style="167" customWidth="1"/>
    <col min="3" max="3" width="23.28515625" style="167" customWidth="1"/>
    <col min="4" max="4" width="28.42578125" style="167" customWidth="1"/>
    <col min="5" max="5" width="35.7109375" style="167" customWidth="1"/>
    <col min="6" max="6" width="32.7109375" style="167" customWidth="1"/>
    <col min="7" max="7" width="41.140625" style="167" customWidth="1"/>
    <col min="8" max="8" width="47" style="167" customWidth="1"/>
    <col min="9" max="9" width="39.140625" style="167" customWidth="1"/>
    <col min="10" max="10" width="34.42578125" style="167" customWidth="1"/>
    <col min="11" max="11" width="31.85546875" style="170" hidden="1" customWidth="1"/>
    <col min="12" max="12" width="40.5703125" style="182" customWidth="1"/>
    <col min="13" max="13" width="0.28515625" style="167" customWidth="1"/>
    <col min="14" max="14" width="51.7109375" style="167" customWidth="1"/>
    <col min="15" max="15" width="34.7109375" style="167" customWidth="1"/>
    <col min="16" max="16" width="36.140625" style="167" customWidth="1"/>
    <col min="17" max="18" width="53.5703125" style="167" customWidth="1"/>
    <col min="19" max="19" width="47.7109375" style="167" customWidth="1"/>
    <col min="20" max="20" width="44" style="167" customWidth="1"/>
    <col min="21" max="21" width="35.7109375" style="167" customWidth="1"/>
    <col min="22" max="22" width="35.85546875" style="167" customWidth="1"/>
    <col min="23" max="23" width="31.7109375" style="167" customWidth="1"/>
    <col min="24" max="24" width="32.85546875" style="167" customWidth="1"/>
    <col min="25" max="25" width="29" style="167" customWidth="1"/>
    <col min="26" max="26" width="67.28515625" style="167" customWidth="1"/>
    <col min="27" max="27" width="31.28515625" style="167" customWidth="1"/>
    <col min="28" max="28" width="46.28515625" style="167" bestFit="1" customWidth="1"/>
    <col min="29" max="29" width="46.28515625" style="167" customWidth="1"/>
    <col min="30" max="30" width="29.28515625" style="167" bestFit="1" customWidth="1"/>
    <col min="31" max="31" width="50.42578125" style="167" customWidth="1"/>
    <col min="32" max="32" width="57.85546875" style="167" customWidth="1"/>
    <col min="33" max="33" width="44.85546875" style="167" customWidth="1"/>
    <col min="34" max="34" width="51.5703125" style="167" customWidth="1"/>
    <col min="35" max="38" width="30.85546875" style="167" hidden="1" customWidth="1"/>
    <col min="39" max="39" width="26.7109375" style="183" bestFit="1" customWidth="1"/>
    <col min="40" max="40" width="41" style="167" bestFit="1" customWidth="1"/>
    <col min="41" max="41" width="121" style="167" customWidth="1"/>
    <col min="42" max="42" width="50" style="167" customWidth="1"/>
    <col min="43" max="43" width="49.85546875" style="167" customWidth="1"/>
    <col min="44" max="44" width="50.28515625" style="167" customWidth="1"/>
    <col min="45" max="45" width="35.140625" style="4" customWidth="1"/>
    <col min="46" max="46" width="44.85546875" style="4" customWidth="1"/>
    <col min="47" max="47" width="33.42578125" style="4" customWidth="1"/>
    <col min="48" max="48" width="50" style="4" customWidth="1"/>
    <col min="49" max="50" width="11.28515625" style="4"/>
    <col min="51" max="51" width="56.85546875" style="4" customWidth="1"/>
    <col min="52" max="53" width="11.28515625" style="4" customWidth="1"/>
    <col min="54" max="54" width="11.5703125" style="167"/>
    <col min="55" max="119" width="11.5703125" style="4"/>
    <col min="120" max="16384" width="11.5703125" style="167"/>
  </cols>
  <sheetData>
    <row r="1" spans="1:119" s="4" customFormat="1" ht="15.75" customHeight="1">
      <c r="A1" s="452"/>
      <c r="B1" s="452"/>
      <c r="C1" s="460" t="s">
        <v>0</v>
      </c>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2"/>
      <c r="AN1" s="531" t="s">
        <v>210</v>
      </c>
      <c r="AO1" s="532"/>
      <c r="AP1" s="303"/>
      <c r="AQ1" s="303"/>
      <c r="AR1" s="303"/>
    </row>
    <row r="2" spans="1:119" s="4" customFormat="1" ht="33.75" customHeight="1">
      <c r="A2" s="452"/>
      <c r="B2" s="452"/>
      <c r="C2" s="460" t="s">
        <v>1</v>
      </c>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2"/>
      <c r="AN2" s="531" t="s">
        <v>2</v>
      </c>
      <c r="AO2" s="532"/>
      <c r="AP2" s="303"/>
      <c r="AQ2" s="303"/>
      <c r="AR2" s="303"/>
    </row>
    <row r="3" spans="1:119" s="4" customFormat="1" ht="24.75" customHeight="1">
      <c r="A3" s="452"/>
      <c r="B3" s="452"/>
      <c r="C3" s="460" t="s">
        <v>3</v>
      </c>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2"/>
      <c r="AN3" s="531" t="s">
        <v>209</v>
      </c>
      <c r="AO3" s="532"/>
      <c r="AP3" s="303"/>
      <c r="AQ3" s="303"/>
      <c r="AR3" s="303"/>
    </row>
    <row r="4" spans="1:119" s="4" customFormat="1" ht="36" customHeight="1">
      <c r="A4" s="452"/>
      <c r="B4" s="452"/>
      <c r="C4" s="460" t="s">
        <v>157</v>
      </c>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2"/>
      <c r="AN4" s="531" t="s">
        <v>212</v>
      </c>
      <c r="AO4" s="532"/>
      <c r="AP4" s="303"/>
      <c r="AQ4" s="303"/>
      <c r="AR4" s="303"/>
    </row>
    <row r="5" spans="1:119" s="4" customFormat="1" ht="18.75" customHeight="1">
      <c r="A5" s="539" t="s">
        <v>4</v>
      </c>
      <c r="B5" s="540"/>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c r="AK5" s="540"/>
      <c r="AL5" s="540"/>
      <c r="AM5" s="540"/>
      <c r="AN5" s="540"/>
      <c r="AO5" s="541"/>
      <c r="AP5" s="304"/>
      <c r="AQ5" s="304"/>
      <c r="AR5" s="304"/>
    </row>
    <row r="6" spans="1:119" ht="39.75" customHeight="1">
      <c r="A6" s="542" t="s">
        <v>168</v>
      </c>
      <c r="B6" s="542"/>
      <c r="C6" s="542"/>
      <c r="D6" s="542"/>
      <c r="E6" s="542"/>
      <c r="F6" s="542"/>
      <c r="G6" s="542"/>
      <c r="H6" s="542"/>
      <c r="I6" s="542"/>
      <c r="J6" s="542"/>
      <c r="K6" s="542"/>
      <c r="L6" s="542"/>
      <c r="M6" s="542"/>
      <c r="N6" s="542"/>
      <c r="O6" s="542"/>
      <c r="P6" s="542"/>
      <c r="Q6" s="542"/>
      <c r="R6" s="542"/>
      <c r="S6" s="542"/>
      <c r="T6" s="542"/>
      <c r="U6" s="542"/>
      <c r="V6" s="542"/>
      <c r="W6" s="542"/>
      <c r="X6" s="542"/>
      <c r="Y6" s="542"/>
      <c r="Z6" s="543"/>
      <c r="AA6" s="546" t="s">
        <v>93</v>
      </c>
      <c r="AB6" s="547"/>
      <c r="AC6" s="547"/>
      <c r="AD6" s="547"/>
      <c r="AE6" s="547"/>
      <c r="AF6" s="547"/>
      <c r="AG6" s="44"/>
      <c r="AH6" s="533" t="s">
        <v>5</v>
      </c>
      <c r="AI6" s="534"/>
      <c r="AJ6" s="534"/>
      <c r="AK6" s="534"/>
      <c r="AL6" s="534"/>
      <c r="AM6" s="534"/>
      <c r="AN6" s="534"/>
      <c r="AO6" s="535"/>
      <c r="AP6" s="305"/>
      <c r="AQ6" s="305"/>
      <c r="AR6" s="305"/>
    </row>
    <row r="7" spans="1:119" ht="30.75" customHeight="1">
      <c r="A7" s="544"/>
      <c r="B7" s="544"/>
      <c r="C7" s="544"/>
      <c r="D7" s="544"/>
      <c r="E7" s="544"/>
      <c r="F7" s="544"/>
      <c r="G7" s="544"/>
      <c r="H7" s="544"/>
      <c r="I7" s="544"/>
      <c r="J7" s="544"/>
      <c r="K7" s="544"/>
      <c r="L7" s="544"/>
      <c r="M7" s="544"/>
      <c r="N7" s="544"/>
      <c r="O7" s="544"/>
      <c r="P7" s="544"/>
      <c r="Q7" s="544"/>
      <c r="R7" s="544"/>
      <c r="S7" s="544"/>
      <c r="T7" s="544"/>
      <c r="U7" s="544"/>
      <c r="V7" s="544"/>
      <c r="W7" s="544"/>
      <c r="X7" s="544"/>
      <c r="Y7" s="544"/>
      <c r="Z7" s="545"/>
      <c r="AA7" s="548"/>
      <c r="AB7" s="549"/>
      <c r="AC7" s="549"/>
      <c r="AD7" s="549"/>
      <c r="AE7" s="549"/>
      <c r="AF7" s="549"/>
      <c r="AG7" s="48"/>
      <c r="AH7" s="536"/>
      <c r="AI7" s="537"/>
      <c r="AJ7" s="537"/>
      <c r="AK7" s="537"/>
      <c r="AL7" s="537"/>
      <c r="AM7" s="537"/>
      <c r="AN7" s="537"/>
      <c r="AO7" s="538"/>
      <c r="AP7" s="305"/>
      <c r="AQ7" s="305"/>
      <c r="AR7" s="305"/>
    </row>
    <row r="8" spans="1:119" ht="69.95" customHeight="1">
      <c r="A8" s="20" t="s">
        <v>98</v>
      </c>
      <c r="B8" s="20" t="s">
        <v>6</v>
      </c>
      <c r="C8" s="20" t="s">
        <v>190</v>
      </c>
      <c r="D8" s="2" t="s">
        <v>413</v>
      </c>
      <c r="E8" s="2" t="s">
        <v>9</v>
      </c>
      <c r="F8" s="20" t="s">
        <v>10</v>
      </c>
      <c r="G8" s="2" t="s">
        <v>147</v>
      </c>
      <c r="H8" s="2" t="s">
        <v>193</v>
      </c>
      <c r="I8" s="2" t="s">
        <v>148</v>
      </c>
      <c r="J8" s="45" t="s">
        <v>763</v>
      </c>
      <c r="K8" s="228" t="s">
        <v>198</v>
      </c>
      <c r="L8" s="21" t="s">
        <v>188</v>
      </c>
      <c r="M8" s="21" t="s">
        <v>205</v>
      </c>
      <c r="N8" s="21" t="s">
        <v>11</v>
      </c>
      <c r="O8" s="195" t="s">
        <v>646</v>
      </c>
      <c r="P8" s="195" t="s">
        <v>647</v>
      </c>
      <c r="Q8" s="46" t="s">
        <v>764</v>
      </c>
      <c r="R8" s="46" t="s">
        <v>781</v>
      </c>
      <c r="S8" s="21" t="s">
        <v>149</v>
      </c>
      <c r="T8" s="21" t="s">
        <v>150</v>
      </c>
      <c r="U8" s="20" t="s">
        <v>15</v>
      </c>
      <c r="V8" s="20" t="s">
        <v>16</v>
      </c>
      <c r="W8" s="20" t="s">
        <v>163</v>
      </c>
      <c r="X8" s="20" t="s">
        <v>35</v>
      </c>
      <c r="Y8" s="20" t="s">
        <v>103</v>
      </c>
      <c r="Z8" s="20" t="s">
        <v>104</v>
      </c>
      <c r="AA8" s="41" t="s">
        <v>21</v>
      </c>
      <c r="AB8" s="134" t="s">
        <v>152</v>
      </c>
      <c r="AC8" s="134" t="s">
        <v>203</v>
      </c>
      <c r="AD8" s="134" t="s">
        <v>22</v>
      </c>
      <c r="AE8" s="134" t="s">
        <v>23</v>
      </c>
      <c r="AF8" s="41" t="s">
        <v>24</v>
      </c>
      <c r="AG8" s="47" t="s">
        <v>409</v>
      </c>
      <c r="AH8" s="20" t="s">
        <v>18</v>
      </c>
      <c r="AI8" s="20" t="s">
        <v>151</v>
      </c>
      <c r="AJ8" s="47" t="s">
        <v>410</v>
      </c>
      <c r="AK8" s="47" t="s">
        <v>411</v>
      </c>
      <c r="AL8" s="47" t="s">
        <v>412</v>
      </c>
      <c r="AM8" s="20" t="s">
        <v>17</v>
      </c>
      <c r="AN8" s="20" t="s">
        <v>19</v>
      </c>
      <c r="AO8" s="47" t="s">
        <v>762</v>
      </c>
      <c r="AP8" s="47" t="s">
        <v>767</v>
      </c>
      <c r="AQ8" s="47" t="s">
        <v>776</v>
      </c>
      <c r="AR8" s="47" t="s">
        <v>768</v>
      </c>
      <c r="AS8" s="47" t="s">
        <v>777</v>
      </c>
      <c r="AT8" s="47" t="s">
        <v>778</v>
      </c>
      <c r="AU8" s="47" t="s">
        <v>779</v>
      </c>
      <c r="AV8" s="47" t="s">
        <v>780</v>
      </c>
    </row>
    <row r="9" spans="1:119" s="122" customFormat="1" ht="60">
      <c r="A9" s="49" t="s">
        <v>279</v>
      </c>
      <c r="B9" s="49" t="s">
        <v>218</v>
      </c>
      <c r="C9" s="50" t="s">
        <v>359</v>
      </c>
      <c r="D9" s="49" t="s">
        <v>227</v>
      </c>
      <c r="E9" s="49" t="s">
        <v>284</v>
      </c>
      <c r="F9" s="51">
        <v>2024130010112</v>
      </c>
      <c r="G9" s="150" t="s">
        <v>295</v>
      </c>
      <c r="H9" s="49" t="s">
        <v>305</v>
      </c>
      <c r="I9" s="49" t="s">
        <v>256</v>
      </c>
      <c r="J9" s="185">
        <v>0</v>
      </c>
      <c r="K9" s="127">
        <v>0.25</v>
      </c>
      <c r="L9" s="150" t="s">
        <v>498</v>
      </c>
      <c r="M9" s="52"/>
      <c r="N9" s="53" t="s">
        <v>636</v>
      </c>
      <c r="O9" s="53">
        <v>0</v>
      </c>
      <c r="P9" s="230">
        <v>4</v>
      </c>
      <c r="Q9" s="52">
        <v>0</v>
      </c>
      <c r="R9" s="344">
        <v>0</v>
      </c>
      <c r="S9" s="205">
        <v>45660</v>
      </c>
      <c r="T9" s="205">
        <v>46022</v>
      </c>
      <c r="U9" s="206">
        <f>+T9-S9</f>
        <v>362</v>
      </c>
      <c r="V9" s="52" t="s">
        <v>353</v>
      </c>
      <c r="W9" s="53" t="s">
        <v>356</v>
      </c>
      <c r="X9" s="53" t="s">
        <v>360</v>
      </c>
      <c r="Y9" s="53" t="s">
        <v>375</v>
      </c>
      <c r="Z9" s="53" t="s">
        <v>376</v>
      </c>
      <c r="AA9" s="54" t="s">
        <v>355</v>
      </c>
      <c r="AB9" s="53" t="s">
        <v>596</v>
      </c>
      <c r="AC9" s="207">
        <v>200000000</v>
      </c>
      <c r="AD9" s="52" t="s">
        <v>76</v>
      </c>
      <c r="AE9" s="52" t="s">
        <v>53</v>
      </c>
      <c r="AF9" s="52"/>
      <c r="AG9" s="52"/>
      <c r="AH9" s="569">
        <v>16069279515</v>
      </c>
      <c r="AI9" s="569"/>
      <c r="AJ9" s="52"/>
      <c r="AK9" s="52"/>
      <c r="AL9" s="52"/>
      <c r="AM9" s="550" t="s">
        <v>648</v>
      </c>
      <c r="AN9" s="53" t="s">
        <v>284</v>
      </c>
      <c r="AO9" s="52" t="s">
        <v>745</v>
      </c>
      <c r="AP9" s="676">
        <v>33466088720.580002</v>
      </c>
      <c r="AQ9" s="676">
        <v>11452568124.76</v>
      </c>
      <c r="AR9" s="614">
        <v>0.3422</v>
      </c>
      <c r="AS9" s="676">
        <v>6188370665</v>
      </c>
      <c r="AT9" s="676">
        <v>6188370665</v>
      </c>
      <c r="AU9" s="635">
        <f>+AS9/AP9</f>
        <v>0.18491466740164517</v>
      </c>
      <c r="AV9" s="635">
        <f>+AT9/AP9</f>
        <v>0.18491466740164517</v>
      </c>
      <c r="AW9" s="4"/>
      <c r="AX9" s="4"/>
      <c r="AY9" s="4"/>
      <c r="AZ9" s="4"/>
      <c r="BA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row>
    <row r="10" spans="1:119" s="122" customFormat="1" ht="60">
      <c r="A10" s="49" t="s">
        <v>279</v>
      </c>
      <c r="B10" s="49" t="s">
        <v>218</v>
      </c>
      <c r="C10" s="50" t="s">
        <v>359</v>
      </c>
      <c r="D10" s="49" t="s">
        <v>227</v>
      </c>
      <c r="E10" s="49" t="s">
        <v>284</v>
      </c>
      <c r="F10" s="51">
        <v>2024130010112</v>
      </c>
      <c r="G10" s="150" t="s">
        <v>295</v>
      </c>
      <c r="H10" s="49" t="s">
        <v>305</v>
      </c>
      <c r="I10" s="49" t="s">
        <v>256</v>
      </c>
      <c r="J10" s="185">
        <v>0</v>
      </c>
      <c r="K10" s="127">
        <v>0.25</v>
      </c>
      <c r="L10" s="150" t="s">
        <v>497</v>
      </c>
      <c r="M10" s="52"/>
      <c r="N10" s="53" t="s">
        <v>636</v>
      </c>
      <c r="O10" s="53">
        <v>0</v>
      </c>
      <c r="P10" s="230">
        <v>4</v>
      </c>
      <c r="Q10" s="52">
        <v>0</v>
      </c>
      <c r="R10" s="344">
        <v>0</v>
      </c>
      <c r="S10" s="205">
        <v>45660</v>
      </c>
      <c r="T10" s="205">
        <v>46022</v>
      </c>
      <c r="U10" s="206">
        <f>+T10-S10</f>
        <v>362</v>
      </c>
      <c r="V10" s="52" t="s">
        <v>353</v>
      </c>
      <c r="W10" s="53" t="s">
        <v>356</v>
      </c>
      <c r="X10" s="53" t="s">
        <v>360</v>
      </c>
      <c r="Y10" s="53" t="s">
        <v>375</v>
      </c>
      <c r="Z10" s="53" t="s">
        <v>376</v>
      </c>
      <c r="AA10" s="54" t="s">
        <v>355</v>
      </c>
      <c r="AB10" s="53" t="s">
        <v>596</v>
      </c>
      <c r="AC10" s="207">
        <v>200000000</v>
      </c>
      <c r="AD10" s="52" t="s">
        <v>76</v>
      </c>
      <c r="AE10" s="52" t="s">
        <v>53</v>
      </c>
      <c r="AF10" s="52"/>
      <c r="AG10" s="52"/>
      <c r="AH10" s="570"/>
      <c r="AI10" s="570"/>
      <c r="AJ10" s="119">
        <v>4860261721.3199997</v>
      </c>
      <c r="AK10" s="52"/>
      <c r="AL10" s="52"/>
      <c r="AM10" s="551"/>
      <c r="AN10" s="53" t="s">
        <v>284</v>
      </c>
      <c r="AO10" s="52" t="s">
        <v>745</v>
      </c>
      <c r="AP10" s="677"/>
      <c r="AQ10" s="677"/>
      <c r="AR10" s="615"/>
      <c r="AS10" s="677"/>
      <c r="AT10" s="677"/>
      <c r="AU10" s="636"/>
      <c r="AV10" s="636"/>
      <c r="AW10" s="4"/>
      <c r="AX10" s="4"/>
      <c r="AY10" s="4"/>
      <c r="AZ10" s="4"/>
      <c r="BA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row>
    <row r="11" spans="1:119" s="122" customFormat="1" ht="60">
      <c r="A11" s="49" t="s">
        <v>279</v>
      </c>
      <c r="B11" s="49" t="s">
        <v>218</v>
      </c>
      <c r="C11" s="50" t="s">
        <v>359</v>
      </c>
      <c r="D11" s="49" t="s">
        <v>227</v>
      </c>
      <c r="E11" s="49" t="s">
        <v>284</v>
      </c>
      <c r="F11" s="51">
        <v>2024130010112</v>
      </c>
      <c r="G11" s="150" t="s">
        <v>295</v>
      </c>
      <c r="H11" s="49" t="s">
        <v>305</v>
      </c>
      <c r="I11" s="49" t="s">
        <v>256</v>
      </c>
      <c r="J11" s="185">
        <v>0</v>
      </c>
      <c r="K11" s="127">
        <v>0.25</v>
      </c>
      <c r="L11" s="150" t="s">
        <v>497</v>
      </c>
      <c r="N11" s="53" t="s">
        <v>636</v>
      </c>
      <c r="O11" s="53">
        <v>0</v>
      </c>
      <c r="P11" s="230">
        <v>4</v>
      </c>
      <c r="Q11" s="52">
        <v>0</v>
      </c>
      <c r="R11" s="344">
        <v>0</v>
      </c>
      <c r="S11" s="205">
        <v>45660</v>
      </c>
      <c r="T11" s="205">
        <v>46022</v>
      </c>
      <c r="U11" s="206">
        <f t="shared" ref="U11:U40" si="0">+T11-S11</f>
        <v>362</v>
      </c>
      <c r="V11" s="52" t="s">
        <v>353</v>
      </c>
      <c r="W11" s="53" t="s">
        <v>356</v>
      </c>
      <c r="X11" s="53" t="s">
        <v>360</v>
      </c>
      <c r="Y11" s="53" t="s">
        <v>375</v>
      </c>
      <c r="Z11" s="53" t="s">
        <v>376</v>
      </c>
      <c r="AA11" s="54" t="s">
        <v>355</v>
      </c>
      <c r="AB11" s="53" t="s">
        <v>706</v>
      </c>
      <c r="AC11" s="207">
        <v>2900000000</v>
      </c>
      <c r="AD11" s="52" t="s">
        <v>54</v>
      </c>
      <c r="AE11" s="52" t="s">
        <v>53</v>
      </c>
      <c r="AF11" s="52"/>
      <c r="AG11" s="52"/>
      <c r="AH11" s="570"/>
      <c r="AI11" s="570"/>
      <c r="AJ11" s="52"/>
      <c r="AK11" s="52"/>
      <c r="AL11" s="52"/>
      <c r="AM11" s="551"/>
      <c r="AN11" s="53" t="s">
        <v>284</v>
      </c>
      <c r="AO11" s="52" t="s">
        <v>745</v>
      </c>
      <c r="AP11" s="677"/>
      <c r="AQ11" s="677"/>
      <c r="AR11" s="615"/>
      <c r="AS11" s="677"/>
      <c r="AT11" s="677"/>
      <c r="AU11" s="636"/>
      <c r="AV11" s="636"/>
      <c r="AW11" s="4"/>
      <c r="AX11" s="4"/>
      <c r="AY11" s="4"/>
      <c r="AZ11" s="4"/>
      <c r="BA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row>
    <row r="12" spans="1:119" s="122" customFormat="1" ht="60">
      <c r="A12" s="49" t="s">
        <v>279</v>
      </c>
      <c r="B12" s="49" t="s">
        <v>218</v>
      </c>
      <c r="C12" s="50" t="s">
        <v>359</v>
      </c>
      <c r="D12" s="49" t="s">
        <v>228</v>
      </c>
      <c r="E12" s="49" t="s">
        <v>284</v>
      </c>
      <c r="F12" s="51">
        <v>2024130010112</v>
      </c>
      <c r="G12" s="150" t="s">
        <v>295</v>
      </c>
      <c r="H12" s="49" t="s">
        <v>305</v>
      </c>
      <c r="I12" s="49" t="s">
        <v>257</v>
      </c>
      <c r="J12" s="185">
        <v>0.35</v>
      </c>
      <c r="K12" s="127">
        <v>0.25</v>
      </c>
      <c r="L12" s="150" t="s">
        <v>500</v>
      </c>
      <c r="M12" s="52"/>
      <c r="N12" s="150" t="s">
        <v>704</v>
      </c>
      <c r="O12" s="150">
        <v>0.27</v>
      </c>
      <c r="P12" s="230">
        <v>0.73</v>
      </c>
      <c r="Q12" s="52">
        <v>0.35</v>
      </c>
      <c r="R12" s="346">
        <f t="shared" ref="R12:R22" si="1">+Q12/P12</f>
        <v>0.47945205479452052</v>
      </c>
      <c r="S12" s="205">
        <v>45660</v>
      </c>
      <c r="T12" s="205">
        <v>46022</v>
      </c>
      <c r="U12" s="206">
        <f t="shared" si="0"/>
        <v>362</v>
      </c>
      <c r="V12" s="52" t="s">
        <v>353</v>
      </c>
      <c r="W12" s="53" t="s">
        <v>356</v>
      </c>
      <c r="X12" s="53" t="s">
        <v>360</v>
      </c>
      <c r="Y12" s="56" t="s">
        <v>374</v>
      </c>
      <c r="Z12" s="55" t="s">
        <v>377</v>
      </c>
      <c r="AA12" s="54" t="s">
        <v>355</v>
      </c>
      <c r="AB12" s="53" t="s">
        <v>596</v>
      </c>
      <c r="AC12" s="207">
        <v>10000000</v>
      </c>
      <c r="AD12" s="52" t="s">
        <v>76</v>
      </c>
      <c r="AE12" s="52" t="s">
        <v>53</v>
      </c>
      <c r="AF12" s="52"/>
      <c r="AG12" s="52"/>
      <c r="AH12" s="570"/>
      <c r="AI12" s="570"/>
      <c r="AJ12" s="52"/>
      <c r="AK12" s="52"/>
      <c r="AL12" s="52"/>
      <c r="AM12" s="551"/>
      <c r="AN12" s="53" t="s">
        <v>284</v>
      </c>
      <c r="AO12" s="52" t="s">
        <v>745</v>
      </c>
      <c r="AP12" s="677"/>
      <c r="AQ12" s="677"/>
      <c r="AR12" s="615"/>
      <c r="AS12" s="677"/>
      <c r="AT12" s="677"/>
      <c r="AU12" s="636"/>
      <c r="AV12" s="636"/>
      <c r="AW12" s="4"/>
      <c r="AX12" s="4"/>
      <c r="AY12" s="4"/>
      <c r="AZ12" s="4"/>
      <c r="BA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row>
    <row r="13" spans="1:119" s="122" customFormat="1" ht="180">
      <c r="A13" s="49" t="s">
        <v>279</v>
      </c>
      <c r="B13" s="49" t="s">
        <v>218</v>
      </c>
      <c r="C13" s="50" t="s">
        <v>359</v>
      </c>
      <c r="D13" s="49" t="s">
        <v>229</v>
      </c>
      <c r="E13" s="49" t="s">
        <v>284</v>
      </c>
      <c r="F13" s="51">
        <v>2024130010112</v>
      </c>
      <c r="G13" s="150" t="s">
        <v>295</v>
      </c>
      <c r="H13" s="49" t="s">
        <v>305</v>
      </c>
      <c r="I13" s="56" t="s">
        <v>258</v>
      </c>
      <c r="J13" s="185">
        <v>1</v>
      </c>
      <c r="K13" s="127">
        <v>0.25</v>
      </c>
      <c r="L13" s="150" t="s">
        <v>499</v>
      </c>
      <c r="M13" s="52"/>
      <c r="N13" s="53" t="s">
        <v>637</v>
      </c>
      <c r="O13" s="53">
        <v>2</v>
      </c>
      <c r="P13" s="230">
        <v>4</v>
      </c>
      <c r="Q13" s="52">
        <v>1</v>
      </c>
      <c r="R13" s="345">
        <f t="shared" si="1"/>
        <v>0.25</v>
      </c>
      <c r="S13" s="205">
        <v>45660</v>
      </c>
      <c r="T13" s="205">
        <v>46022</v>
      </c>
      <c r="U13" s="206">
        <f t="shared" si="0"/>
        <v>362</v>
      </c>
      <c r="V13" s="52" t="s">
        <v>353</v>
      </c>
      <c r="W13" s="53" t="s">
        <v>356</v>
      </c>
      <c r="X13" s="53" t="s">
        <v>360</v>
      </c>
      <c r="Y13" s="56" t="s">
        <v>374</v>
      </c>
      <c r="Z13" s="55" t="s">
        <v>377</v>
      </c>
      <c r="AA13" s="54" t="s">
        <v>355</v>
      </c>
      <c r="AB13" s="53" t="s">
        <v>705</v>
      </c>
      <c r="AC13" s="207">
        <v>100000000</v>
      </c>
      <c r="AD13" s="52" t="s">
        <v>54</v>
      </c>
      <c r="AE13" s="52" t="s">
        <v>53</v>
      </c>
      <c r="AF13" s="52"/>
      <c r="AG13" s="52"/>
      <c r="AH13" s="570"/>
      <c r="AI13" s="570"/>
      <c r="AJ13" s="52"/>
      <c r="AK13" s="52"/>
      <c r="AL13" s="52"/>
      <c r="AM13" s="551"/>
      <c r="AN13" s="53" t="s">
        <v>284</v>
      </c>
      <c r="AO13" s="306" t="s">
        <v>747</v>
      </c>
      <c r="AP13" s="677"/>
      <c r="AQ13" s="677"/>
      <c r="AR13" s="615"/>
      <c r="AS13" s="677"/>
      <c r="AT13" s="677"/>
      <c r="AU13" s="636"/>
      <c r="AV13" s="636"/>
      <c r="AW13" s="4"/>
      <c r="AX13" s="4"/>
      <c r="AY13" s="4"/>
      <c r="AZ13" s="4"/>
      <c r="BA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row>
    <row r="14" spans="1:119" s="122" customFormat="1" ht="327.75">
      <c r="A14" s="49" t="s">
        <v>280</v>
      </c>
      <c r="B14" s="49" t="s">
        <v>218</v>
      </c>
      <c r="C14" s="50" t="s">
        <v>359</v>
      </c>
      <c r="D14" s="49" t="s">
        <v>230</v>
      </c>
      <c r="E14" s="49" t="s">
        <v>284</v>
      </c>
      <c r="F14" s="51">
        <v>2024130010112</v>
      </c>
      <c r="G14" s="150" t="s">
        <v>295</v>
      </c>
      <c r="H14" s="49" t="s">
        <v>308</v>
      </c>
      <c r="I14" s="185" t="s">
        <v>414</v>
      </c>
      <c r="J14" s="185">
        <v>83</v>
      </c>
      <c r="K14" s="127">
        <v>0.25</v>
      </c>
      <c r="L14" s="383" t="s">
        <v>492</v>
      </c>
      <c r="M14" s="52"/>
      <c r="N14" s="382" t="s">
        <v>802</v>
      </c>
      <c r="O14" s="53">
        <v>368</v>
      </c>
      <c r="P14" s="230">
        <v>300</v>
      </c>
      <c r="Q14" s="52">
        <v>83</v>
      </c>
      <c r="R14" s="345">
        <f t="shared" si="1"/>
        <v>0.27666666666666667</v>
      </c>
      <c r="S14" s="205">
        <v>45660</v>
      </c>
      <c r="T14" s="205">
        <v>46022</v>
      </c>
      <c r="U14" s="206">
        <f t="shared" si="0"/>
        <v>362</v>
      </c>
      <c r="V14" s="52" t="s">
        <v>353</v>
      </c>
      <c r="W14" s="53" t="s">
        <v>356</v>
      </c>
      <c r="X14" s="53" t="s">
        <v>360</v>
      </c>
      <c r="Y14" s="53" t="s">
        <v>379</v>
      </c>
      <c r="Z14" s="53" t="s">
        <v>380</v>
      </c>
      <c r="AA14" s="54" t="s">
        <v>355</v>
      </c>
      <c r="AB14" s="53" t="s">
        <v>596</v>
      </c>
      <c r="AC14" s="207">
        <v>200000000</v>
      </c>
      <c r="AD14" s="52" t="s">
        <v>76</v>
      </c>
      <c r="AE14" s="52" t="s">
        <v>53</v>
      </c>
      <c r="AF14" s="52"/>
      <c r="AG14" s="52"/>
      <c r="AH14" s="570"/>
      <c r="AI14" s="570"/>
      <c r="AJ14" s="52"/>
      <c r="AK14" s="52"/>
      <c r="AL14" s="52"/>
      <c r="AM14" s="551"/>
      <c r="AN14" s="53" t="s">
        <v>284</v>
      </c>
      <c r="AO14" s="49" t="s">
        <v>746</v>
      </c>
      <c r="AP14" s="677"/>
      <c r="AQ14" s="677"/>
      <c r="AR14" s="615"/>
      <c r="AS14" s="677"/>
      <c r="AT14" s="677"/>
      <c r="AU14" s="636"/>
      <c r="AV14" s="636"/>
      <c r="AW14" s="4"/>
      <c r="AX14" s="4"/>
      <c r="AY14" s="4"/>
      <c r="AZ14" s="4"/>
      <c r="BA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row>
    <row r="15" spans="1:119" s="122" customFormat="1" ht="180">
      <c r="A15" s="159" t="s">
        <v>280</v>
      </c>
      <c r="B15" s="49" t="s">
        <v>218</v>
      </c>
      <c r="C15" s="50" t="s">
        <v>359</v>
      </c>
      <c r="D15" s="49" t="s">
        <v>230</v>
      </c>
      <c r="E15" s="159" t="s">
        <v>284</v>
      </c>
      <c r="F15" s="160">
        <v>2024130010112</v>
      </c>
      <c r="G15" s="150" t="s">
        <v>295</v>
      </c>
      <c r="H15" s="49" t="s">
        <v>308</v>
      </c>
      <c r="I15" s="185" t="s">
        <v>414</v>
      </c>
      <c r="J15" s="185">
        <v>83</v>
      </c>
      <c r="K15" s="127">
        <v>0.25</v>
      </c>
      <c r="L15" s="382" t="s">
        <v>326</v>
      </c>
      <c r="M15" s="384"/>
      <c r="N15" s="382" t="s">
        <v>803</v>
      </c>
      <c r="O15" s="52">
        <v>368</v>
      </c>
      <c r="P15" s="230">
        <v>300</v>
      </c>
      <c r="Q15" s="52">
        <v>83</v>
      </c>
      <c r="R15" s="346">
        <f t="shared" si="1"/>
        <v>0.27666666666666667</v>
      </c>
      <c r="S15" s="205">
        <v>45660</v>
      </c>
      <c r="T15" s="205">
        <v>46022</v>
      </c>
      <c r="U15" s="206">
        <f t="shared" si="0"/>
        <v>362</v>
      </c>
      <c r="V15" s="52" t="s">
        <v>353</v>
      </c>
      <c r="W15" s="53" t="s">
        <v>356</v>
      </c>
      <c r="X15" s="53" t="s">
        <v>360</v>
      </c>
      <c r="Y15" s="53" t="s">
        <v>379</v>
      </c>
      <c r="Z15" s="53" t="s">
        <v>380</v>
      </c>
      <c r="AA15" s="54" t="s">
        <v>355</v>
      </c>
      <c r="AB15" s="53" t="s">
        <v>596</v>
      </c>
      <c r="AC15" s="207">
        <v>100000000</v>
      </c>
      <c r="AD15" s="52" t="s">
        <v>76</v>
      </c>
      <c r="AE15" s="52" t="s">
        <v>53</v>
      </c>
      <c r="AF15" s="52"/>
      <c r="AG15" s="52"/>
      <c r="AH15" s="570"/>
      <c r="AI15" s="570"/>
      <c r="AJ15" s="119">
        <v>100000000</v>
      </c>
      <c r="AK15" s="52"/>
      <c r="AL15" s="52"/>
      <c r="AM15" s="551"/>
      <c r="AN15" s="53" t="s">
        <v>284</v>
      </c>
      <c r="AO15" s="306" t="s">
        <v>747</v>
      </c>
      <c r="AP15" s="677"/>
      <c r="AQ15" s="677"/>
      <c r="AR15" s="615"/>
      <c r="AS15" s="677"/>
      <c r="AT15" s="677"/>
      <c r="AU15" s="636"/>
      <c r="AV15" s="636"/>
      <c r="AW15" s="4"/>
      <c r="AX15" s="4"/>
      <c r="AY15" s="4"/>
      <c r="AZ15" s="4"/>
      <c r="BA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row>
    <row r="16" spans="1:119" s="122" customFormat="1" ht="234">
      <c r="A16" s="159" t="s">
        <v>280</v>
      </c>
      <c r="B16" s="49" t="s">
        <v>218</v>
      </c>
      <c r="C16" s="50" t="s">
        <v>359</v>
      </c>
      <c r="D16" s="49" t="s">
        <v>230</v>
      </c>
      <c r="E16" s="159" t="s">
        <v>284</v>
      </c>
      <c r="F16" s="160">
        <v>2024130010112</v>
      </c>
      <c r="G16" s="150" t="s">
        <v>295</v>
      </c>
      <c r="H16" s="49" t="s">
        <v>308</v>
      </c>
      <c r="I16" s="56" t="s">
        <v>414</v>
      </c>
      <c r="J16" s="185">
        <v>83</v>
      </c>
      <c r="K16" s="127">
        <v>0.25</v>
      </c>
      <c r="L16" s="382" t="s">
        <v>493</v>
      </c>
      <c r="M16" s="384"/>
      <c r="N16" s="382" t="s">
        <v>804</v>
      </c>
      <c r="O16" s="52">
        <v>368</v>
      </c>
      <c r="P16" s="230">
        <v>300</v>
      </c>
      <c r="Q16" s="52">
        <v>83</v>
      </c>
      <c r="R16" s="346">
        <f t="shared" si="1"/>
        <v>0.27666666666666667</v>
      </c>
      <c r="S16" s="205">
        <v>45660</v>
      </c>
      <c r="T16" s="205">
        <v>46022</v>
      </c>
      <c r="U16" s="206">
        <f t="shared" ref="U16:U24" si="2">+T16-S16</f>
        <v>362</v>
      </c>
      <c r="V16" s="52" t="s">
        <v>353</v>
      </c>
      <c r="W16" s="53" t="s">
        <v>356</v>
      </c>
      <c r="X16" s="53" t="s">
        <v>360</v>
      </c>
      <c r="Y16" s="53" t="s">
        <v>379</v>
      </c>
      <c r="Z16" s="53" t="s">
        <v>380</v>
      </c>
      <c r="AA16" s="54" t="s">
        <v>355</v>
      </c>
      <c r="AB16" s="53" t="s">
        <v>596</v>
      </c>
      <c r="AC16" s="207">
        <v>150000000</v>
      </c>
      <c r="AD16" s="52" t="s">
        <v>76</v>
      </c>
      <c r="AE16" s="52" t="s">
        <v>53</v>
      </c>
      <c r="AF16" s="52"/>
      <c r="AG16" s="52"/>
      <c r="AH16" s="570"/>
      <c r="AI16" s="570"/>
      <c r="AJ16" s="119">
        <v>100000000</v>
      </c>
      <c r="AK16" s="52"/>
      <c r="AL16" s="52"/>
      <c r="AM16" s="551"/>
      <c r="AN16" s="53" t="s">
        <v>284</v>
      </c>
      <c r="AO16" s="306" t="s">
        <v>748</v>
      </c>
      <c r="AP16" s="677"/>
      <c r="AQ16" s="677"/>
      <c r="AR16" s="615"/>
      <c r="AS16" s="677"/>
      <c r="AT16" s="677"/>
      <c r="AU16" s="636"/>
      <c r="AV16" s="636"/>
      <c r="AW16" s="4"/>
      <c r="AX16" s="4"/>
      <c r="AY16" s="4"/>
      <c r="AZ16" s="4"/>
      <c r="BA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row>
    <row r="17" spans="1:119" s="122" customFormat="1" ht="327.75">
      <c r="A17" s="159" t="s">
        <v>280</v>
      </c>
      <c r="B17" s="49" t="s">
        <v>218</v>
      </c>
      <c r="C17" s="50" t="s">
        <v>359</v>
      </c>
      <c r="D17" s="49" t="s">
        <v>230</v>
      </c>
      <c r="E17" s="159" t="s">
        <v>284</v>
      </c>
      <c r="F17" s="160">
        <v>2024130010112</v>
      </c>
      <c r="G17" s="150" t="s">
        <v>295</v>
      </c>
      <c r="H17" s="49" t="s">
        <v>308</v>
      </c>
      <c r="I17" s="56" t="s">
        <v>414</v>
      </c>
      <c r="J17" s="185">
        <v>83</v>
      </c>
      <c r="K17" s="127">
        <v>0.25</v>
      </c>
      <c r="L17" s="382" t="s">
        <v>494</v>
      </c>
      <c r="M17" s="52"/>
      <c r="N17" s="53" t="s">
        <v>805</v>
      </c>
      <c r="O17" s="52">
        <v>368</v>
      </c>
      <c r="P17" s="230">
        <v>300</v>
      </c>
      <c r="Q17" s="52">
        <v>83</v>
      </c>
      <c r="R17" s="346">
        <f t="shared" si="1"/>
        <v>0.27666666666666667</v>
      </c>
      <c r="S17" s="205">
        <v>45660</v>
      </c>
      <c r="T17" s="205">
        <v>46022</v>
      </c>
      <c r="U17" s="206">
        <f t="shared" si="2"/>
        <v>362</v>
      </c>
      <c r="V17" s="52" t="s">
        <v>353</v>
      </c>
      <c r="W17" s="53" t="s">
        <v>356</v>
      </c>
      <c r="X17" s="53" t="s">
        <v>360</v>
      </c>
      <c r="Y17" s="53" t="s">
        <v>379</v>
      </c>
      <c r="Z17" s="53" t="s">
        <v>380</v>
      </c>
      <c r="AA17" s="54" t="s">
        <v>355</v>
      </c>
      <c r="AB17" s="53" t="s">
        <v>596</v>
      </c>
      <c r="AC17" s="207">
        <v>1150000000</v>
      </c>
      <c r="AD17" s="52" t="s">
        <v>76</v>
      </c>
      <c r="AE17" s="52" t="s">
        <v>53</v>
      </c>
      <c r="AF17" s="52"/>
      <c r="AG17" s="52"/>
      <c r="AH17" s="570"/>
      <c r="AI17" s="570"/>
      <c r="AJ17" s="119">
        <v>100000000</v>
      </c>
      <c r="AK17" s="52"/>
      <c r="AL17" s="52"/>
      <c r="AM17" s="551"/>
      <c r="AN17" s="53" t="s">
        <v>284</v>
      </c>
      <c r="AO17" s="49" t="s">
        <v>746</v>
      </c>
      <c r="AP17" s="677"/>
      <c r="AQ17" s="677"/>
      <c r="AR17" s="615"/>
      <c r="AS17" s="677"/>
      <c r="AT17" s="677"/>
      <c r="AU17" s="636"/>
      <c r="AV17" s="636"/>
      <c r="AW17" s="4"/>
      <c r="AX17" s="4"/>
      <c r="AY17" s="4"/>
      <c r="AZ17" s="4"/>
      <c r="BA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row>
    <row r="18" spans="1:119" s="122" customFormat="1" ht="180">
      <c r="A18" s="159" t="s">
        <v>280</v>
      </c>
      <c r="B18" s="49" t="s">
        <v>218</v>
      </c>
      <c r="C18" s="50" t="s">
        <v>359</v>
      </c>
      <c r="D18" s="49" t="s">
        <v>230</v>
      </c>
      <c r="E18" s="159" t="s">
        <v>284</v>
      </c>
      <c r="F18" s="160">
        <v>2024130010112</v>
      </c>
      <c r="G18" s="150" t="s">
        <v>295</v>
      </c>
      <c r="H18" s="49" t="s">
        <v>308</v>
      </c>
      <c r="I18" s="56" t="s">
        <v>414</v>
      </c>
      <c r="J18" s="185">
        <v>83</v>
      </c>
      <c r="K18" s="127">
        <v>0.25</v>
      </c>
      <c r="L18" s="382" t="s">
        <v>494</v>
      </c>
      <c r="M18" s="52"/>
      <c r="N18" s="53" t="s">
        <v>806</v>
      </c>
      <c r="O18" s="52">
        <v>368</v>
      </c>
      <c r="P18" s="230">
        <v>300</v>
      </c>
      <c r="Q18" s="52">
        <v>83</v>
      </c>
      <c r="R18" s="346">
        <f t="shared" si="1"/>
        <v>0.27666666666666667</v>
      </c>
      <c r="S18" s="205">
        <v>45660</v>
      </c>
      <c r="T18" s="205">
        <v>46022</v>
      </c>
      <c r="U18" s="206">
        <f t="shared" si="2"/>
        <v>362</v>
      </c>
      <c r="V18" s="52" t="s">
        <v>353</v>
      </c>
      <c r="W18" s="53" t="s">
        <v>356</v>
      </c>
      <c r="X18" s="53" t="s">
        <v>360</v>
      </c>
      <c r="Y18" s="53" t="s">
        <v>379</v>
      </c>
      <c r="Z18" s="53" t="s">
        <v>380</v>
      </c>
      <c r="AA18" s="54" t="s">
        <v>355</v>
      </c>
      <c r="AB18" s="53" t="s">
        <v>707</v>
      </c>
      <c r="AC18" s="207">
        <v>220000000</v>
      </c>
      <c r="AD18" s="52" t="s">
        <v>64</v>
      </c>
      <c r="AE18" s="52" t="s">
        <v>53</v>
      </c>
      <c r="AF18" s="52"/>
      <c r="AG18" s="52"/>
      <c r="AH18" s="570"/>
      <c r="AI18" s="570"/>
      <c r="AJ18" s="119">
        <v>100000000</v>
      </c>
      <c r="AK18" s="52"/>
      <c r="AL18" s="52"/>
      <c r="AM18" s="551"/>
      <c r="AN18" s="53" t="s">
        <v>284</v>
      </c>
      <c r="AO18" s="306" t="s">
        <v>747</v>
      </c>
      <c r="AP18" s="677"/>
      <c r="AQ18" s="677"/>
      <c r="AR18" s="615"/>
      <c r="AS18" s="677"/>
      <c r="AT18" s="677"/>
      <c r="AU18" s="636"/>
      <c r="AV18" s="636"/>
      <c r="AW18" s="4"/>
      <c r="AX18" s="4"/>
      <c r="AY18" s="4"/>
      <c r="AZ18" s="4"/>
      <c r="BA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row>
    <row r="19" spans="1:119" s="122" customFormat="1" ht="234">
      <c r="A19" s="159" t="s">
        <v>280</v>
      </c>
      <c r="B19" s="49" t="s">
        <v>218</v>
      </c>
      <c r="C19" s="50" t="s">
        <v>359</v>
      </c>
      <c r="D19" s="49" t="s">
        <v>230</v>
      </c>
      <c r="E19" s="159" t="s">
        <v>284</v>
      </c>
      <c r="F19" s="160">
        <v>2024130010112</v>
      </c>
      <c r="G19" s="150" t="s">
        <v>295</v>
      </c>
      <c r="H19" s="49" t="s">
        <v>308</v>
      </c>
      <c r="I19" s="56" t="s">
        <v>414</v>
      </c>
      <c r="J19" s="185">
        <v>83</v>
      </c>
      <c r="K19" s="127">
        <v>0.25</v>
      </c>
      <c r="L19" s="53" t="s">
        <v>494</v>
      </c>
      <c r="M19" s="52"/>
      <c r="N19" s="53" t="s">
        <v>807</v>
      </c>
      <c r="O19" s="52">
        <v>368</v>
      </c>
      <c r="P19" s="230">
        <v>300</v>
      </c>
      <c r="Q19" s="52">
        <v>83</v>
      </c>
      <c r="R19" s="346">
        <f t="shared" si="1"/>
        <v>0.27666666666666667</v>
      </c>
      <c r="S19" s="205">
        <v>45660</v>
      </c>
      <c r="T19" s="205">
        <v>46022</v>
      </c>
      <c r="U19" s="206">
        <f t="shared" si="2"/>
        <v>362</v>
      </c>
      <c r="V19" s="52" t="s">
        <v>353</v>
      </c>
      <c r="W19" s="53" t="s">
        <v>356</v>
      </c>
      <c r="X19" s="53" t="s">
        <v>360</v>
      </c>
      <c r="Y19" s="53" t="s">
        <v>379</v>
      </c>
      <c r="Z19" s="53" t="s">
        <v>380</v>
      </c>
      <c r="AA19" s="54" t="s">
        <v>355</v>
      </c>
      <c r="AB19" s="53" t="s">
        <v>708</v>
      </c>
      <c r="AC19" s="207">
        <v>3000000000</v>
      </c>
      <c r="AD19" s="53" t="s">
        <v>502</v>
      </c>
      <c r="AE19" s="52" t="s">
        <v>53</v>
      </c>
      <c r="AF19" s="52"/>
      <c r="AG19" s="52"/>
      <c r="AH19" s="570"/>
      <c r="AI19" s="570"/>
      <c r="AJ19" s="119">
        <v>100000000</v>
      </c>
      <c r="AK19" s="52"/>
      <c r="AL19" s="52"/>
      <c r="AM19" s="551"/>
      <c r="AN19" s="53" t="s">
        <v>284</v>
      </c>
      <c r="AO19" s="306" t="s">
        <v>748</v>
      </c>
      <c r="AP19" s="677"/>
      <c r="AQ19" s="677"/>
      <c r="AR19" s="615"/>
      <c r="AS19" s="677"/>
      <c r="AT19" s="677"/>
      <c r="AU19" s="636"/>
      <c r="AV19" s="636"/>
      <c r="AW19" s="4"/>
      <c r="AX19" s="4"/>
      <c r="AY19" s="4"/>
      <c r="AZ19" s="4"/>
      <c r="BA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row>
    <row r="20" spans="1:119" s="122" customFormat="1" ht="327.75">
      <c r="A20" s="159" t="s">
        <v>280</v>
      </c>
      <c r="B20" s="49" t="s">
        <v>218</v>
      </c>
      <c r="C20" s="50" t="s">
        <v>359</v>
      </c>
      <c r="D20" s="49" t="s">
        <v>230</v>
      </c>
      <c r="E20" s="159" t="s">
        <v>284</v>
      </c>
      <c r="F20" s="160">
        <v>2024130010112</v>
      </c>
      <c r="G20" s="150" t="s">
        <v>295</v>
      </c>
      <c r="H20" s="49" t="s">
        <v>308</v>
      </c>
      <c r="I20" s="56" t="s">
        <v>414</v>
      </c>
      <c r="J20" s="185">
        <v>83</v>
      </c>
      <c r="K20" s="127">
        <v>0.25</v>
      </c>
      <c r="L20" s="53" t="s">
        <v>494</v>
      </c>
      <c r="M20" s="52"/>
      <c r="N20" s="53" t="s">
        <v>806</v>
      </c>
      <c r="O20" s="52">
        <v>368</v>
      </c>
      <c r="P20" s="230">
        <v>300</v>
      </c>
      <c r="Q20" s="52">
        <v>83</v>
      </c>
      <c r="R20" s="346">
        <f t="shared" si="1"/>
        <v>0.27666666666666667</v>
      </c>
      <c r="S20" s="205">
        <v>45660</v>
      </c>
      <c r="T20" s="205">
        <v>46022</v>
      </c>
      <c r="U20" s="206">
        <f t="shared" si="2"/>
        <v>362</v>
      </c>
      <c r="V20" s="52" t="s">
        <v>353</v>
      </c>
      <c r="W20" s="53" t="s">
        <v>356</v>
      </c>
      <c r="X20" s="53" t="s">
        <v>360</v>
      </c>
      <c r="Y20" s="53" t="s">
        <v>379</v>
      </c>
      <c r="Z20" s="53" t="s">
        <v>380</v>
      </c>
      <c r="AA20" s="54" t="s">
        <v>355</v>
      </c>
      <c r="AB20" s="53" t="s">
        <v>709</v>
      </c>
      <c r="AC20" s="207">
        <v>2000000000</v>
      </c>
      <c r="AD20" s="52" t="s">
        <v>54</v>
      </c>
      <c r="AE20" s="52" t="s">
        <v>53</v>
      </c>
      <c r="AF20" s="52"/>
      <c r="AG20" s="52"/>
      <c r="AH20" s="570"/>
      <c r="AI20" s="570"/>
      <c r="AJ20" s="119">
        <v>100000000</v>
      </c>
      <c r="AK20" s="52"/>
      <c r="AL20" s="52"/>
      <c r="AM20" s="551"/>
      <c r="AN20" s="53" t="s">
        <v>284</v>
      </c>
      <c r="AO20" s="49" t="s">
        <v>746</v>
      </c>
      <c r="AP20" s="677"/>
      <c r="AQ20" s="677"/>
      <c r="AR20" s="615"/>
      <c r="AS20" s="677"/>
      <c r="AT20" s="677"/>
      <c r="AU20" s="636"/>
      <c r="AV20" s="636"/>
      <c r="AW20" s="4"/>
      <c r="AX20" s="4"/>
      <c r="AY20" s="4"/>
      <c r="AZ20" s="4"/>
      <c r="BA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row>
    <row r="21" spans="1:119" s="122" customFormat="1" ht="180">
      <c r="A21" s="159" t="s">
        <v>280</v>
      </c>
      <c r="B21" s="49" t="s">
        <v>218</v>
      </c>
      <c r="C21" s="50" t="s">
        <v>359</v>
      </c>
      <c r="D21" s="49" t="s">
        <v>230</v>
      </c>
      <c r="E21" s="159" t="s">
        <v>284</v>
      </c>
      <c r="F21" s="160">
        <v>2024130010112</v>
      </c>
      <c r="G21" s="150" t="s">
        <v>295</v>
      </c>
      <c r="H21" s="49" t="s">
        <v>308</v>
      </c>
      <c r="I21" s="56" t="s">
        <v>414</v>
      </c>
      <c r="J21" s="185">
        <v>83</v>
      </c>
      <c r="K21" s="127">
        <v>0.25</v>
      </c>
      <c r="L21" s="53" t="s">
        <v>496</v>
      </c>
      <c r="M21" s="52"/>
      <c r="N21" s="53" t="s">
        <v>638</v>
      </c>
      <c r="O21" s="52">
        <v>368</v>
      </c>
      <c r="P21" s="230">
        <v>300</v>
      </c>
      <c r="Q21" s="52">
        <v>83</v>
      </c>
      <c r="R21" s="346">
        <f t="shared" si="1"/>
        <v>0.27666666666666667</v>
      </c>
      <c r="S21" s="205">
        <v>45660</v>
      </c>
      <c r="T21" s="205">
        <v>46022</v>
      </c>
      <c r="U21" s="206">
        <f t="shared" si="2"/>
        <v>362</v>
      </c>
      <c r="V21" s="52" t="s">
        <v>353</v>
      </c>
      <c r="W21" s="53" t="s">
        <v>356</v>
      </c>
      <c r="X21" s="53" t="s">
        <v>360</v>
      </c>
      <c r="Y21" s="53" t="s">
        <v>379</v>
      </c>
      <c r="Z21" s="53" t="s">
        <v>380</v>
      </c>
      <c r="AA21" s="54" t="s">
        <v>355</v>
      </c>
      <c r="AB21" s="53" t="s">
        <v>596</v>
      </c>
      <c r="AC21" s="207">
        <v>400000000</v>
      </c>
      <c r="AD21" s="52" t="s">
        <v>76</v>
      </c>
      <c r="AE21" s="52" t="s">
        <v>53</v>
      </c>
      <c r="AF21" s="52"/>
      <c r="AG21" s="52"/>
      <c r="AH21" s="570"/>
      <c r="AI21" s="570"/>
      <c r="AJ21" s="119">
        <v>100000000</v>
      </c>
      <c r="AK21" s="52"/>
      <c r="AL21" s="52"/>
      <c r="AM21" s="551"/>
      <c r="AN21" s="53" t="s">
        <v>284</v>
      </c>
      <c r="AO21" s="306" t="s">
        <v>747</v>
      </c>
      <c r="AP21" s="677"/>
      <c r="AQ21" s="677"/>
      <c r="AR21" s="615"/>
      <c r="AS21" s="677"/>
      <c r="AT21" s="677"/>
      <c r="AU21" s="636"/>
      <c r="AV21" s="636"/>
      <c r="AW21" s="4"/>
      <c r="AX21" s="4"/>
      <c r="AY21" s="4"/>
      <c r="AZ21" s="4"/>
      <c r="BA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row>
    <row r="22" spans="1:119" s="122" customFormat="1" ht="234">
      <c r="A22" s="159" t="s">
        <v>280</v>
      </c>
      <c r="B22" s="49" t="s">
        <v>218</v>
      </c>
      <c r="C22" s="50" t="s">
        <v>359</v>
      </c>
      <c r="D22" s="49" t="s">
        <v>230</v>
      </c>
      <c r="E22" s="159" t="s">
        <v>284</v>
      </c>
      <c r="F22" s="160">
        <v>2024130010112</v>
      </c>
      <c r="G22" s="150" t="s">
        <v>295</v>
      </c>
      <c r="H22" s="49" t="s">
        <v>308</v>
      </c>
      <c r="I22" s="56" t="s">
        <v>414</v>
      </c>
      <c r="J22" s="185">
        <v>83</v>
      </c>
      <c r="K22" s="127">
        <v>0.25</v>
      </c>
      <c r="L22" s="53" t="s">
        <v>495</v>
      </c>
      <c r="M22" s="52"/>
      <c r="N22" s="53" t="s">
        <v>638</v>
      </c>
      <c r="O22" s="52">
        <v>368</v>
      </c>
      <c r="P22" s="230">
        <v>300</v>
      </c>
      <c r="Q22" s="52">
        <v>83</v>
      </c>
      <c r="R22" s="346">
        <f t="shared" si="1"/>
        <v>0.27666666666666667</v>
      </c>
      <c r="S22" s="205">
        <v>45660</v>
      </c>
      <c r="T22" s="205">
        <v>46022</v>
      </c>
      <c r="U22" s="206">
        <f t="shared" si="2"/>
        <v>362</v>
      </c>
      <c r="V22" s="52" t="s">
        <v>353</v>
      </c>
      <c r="W22" s="53" t="s">
        <v>356</v>
      </c>
      <c r="X22" s="53" t="s">
        <v>360</v>
      </c>
      <c r="Y22" s="53" t="s">
        <v>379</v>
      </c>
      <c r="Z22" s="53" t="s">
        <v>380</v>
      </c>
      <c r="AA22" s="54" t="s">
        <v>355</v>
      </c>
      <c r="AB22" s="53" t="s">
        <v>596</v>
      </c>
      <c r="AC22" s="207">
        <v>1300000000</v>
      </c>
      <c r="AD22" s="52" t="s">
        <v>76</v>
      </c>
      <c r="AE22" s="52" t="s">
        <v>53</v>
      </c>
      <c r="AF22" s="52"/>
      <c r="AG22" s="52"/>
      <c r="AH22" s="570"/>
      <c r="AI22" s="570"/>
      <c r="AJ22" s="119">
        <v>100000000</v>
      </c>
      <c r="AK22" s="52"/>
      <c r="AL22" s="52"/>
      <c r="AM22" s="551"/>
      <c r="AN22" s="53" t="s">
        <v>284</v>
      </c>
      <c r="AO22" s="306" t="s">
        <v>748</v>
      </c>
      <c r="AP22" s="677"/>
      <c r="AQ22" s="677"/>
      <c r="AR22" s="615"/>
      <c r="AS22" s="677"/>
      <c r="AT22" s="677"/>
      <c r="AU22" s="636"/>
      <c r="AV22" s="636"/>
      <c r="AW22" s="4"/>
      <c r="AX22" s="4"/>
      <c r="AY22" s="4"/>
      <c r="AZ22" s="4"/>
      <c r="BA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row>
    <row r="23" spans="1:119" s="122" customFormat="1" ht="327.75">
      <c r="A23" s="159" t="s">
        <v>280</v>
      </c>
      <c r="B23" s="49" t="s">
        <v>218</v>
      </c>
      <c r="C23" s="50" t="s">
        <v>359</v>
      </c>
      <c r="D23" s="49" t="s">
        <v>230</v>
      </c>
      <c r="E23" s="159" t="s">
        <v>284</v>
      </c>
      <c r="F23" s="160">
        <v>2024130010112</v>
      </c>
      <c r="G23" s="150" t="s">
        <v>295</v>
      </c>
      <c r="H23" s="49" t="s">
        <v>308</v>
      </c>
      <c r="I23" s="56" t="s">
        <v>414</v>
      </c>
      <c r="J23" s="185">
        <v>83</v>
      </c>
      <c r="K23" s="127">
        <v>0.25</v>
      </c>
      <c r="L23" s="53" t="s">
        <v>495</v>
      </c>
      <c r="M23" s="52"/>
      <c r="N23" s="53" t="s">
        <v>638</v>
      </c>
      <c r="O23" s="52">
        <v>368</v>
      </c>
      <c r="P23" s="230">
        <v>300</v>
      </c>
      <c r="Q23" s="52">
        <v>83</v>
      </c>
      <c r="R23" s="346">
        <f t="shared" ref="R23:R38" si="3">+Q23/P23</f>
        <v>0.27666666666666667</v>
      </c>
      <c r="S23" s="205">
        <v>45660</v>
      </c>
      <c r="T23" s="205">
        <v>46022</v>
      </c>
      <c r="U23" s="206">
        <f t="shared" si="2"/>
        <v>362</v>
      </c>
      <c r="V23" s="52" t="s">
        <v>353</v>
      </c>
      <c r="W23" s="53" t="s">
        <v>356</v>
      </c>
      <c r="X23" s="53" t="s">
        <v>360</v>
      </c>
      <c r="Y23" s="53" t="s">
        <v>379</v>
      </c>
      <c r="Z23" s="53" t="s">
        <v>380</v>
      </c>
      <c r="AA23" s="54" t="s">
        <v>355</v>
      </c>
      <c r="AB23" s="53" t="s">
        <v>597</v>
      </c>
      <c r="AC23" s="207">
        <v>200000000</v>
      </c>
      <c r="AD23" s="52" t="s">
        <v>77</v>
      </c>
      <c r="AE23" s="52" t="s">
        <v>53</v>
      </c>
      <c r="AF23" s="52"/>
      <c r="AG23" s="52"/>
      <c r="AH23" s="570"/>
      <c r="AI23" s="570"/>
      <c r="AJ23" s="119">
        <v>100000000</v>
      </c>
      <c r="AK23" s="52"/>
      <c r="AL23" s="52"/>
      <c r="AM23" s="551"/>
      <c r="AN23" s="53" t="s">
        <v>284</v>
      </c>
      <c r="AO23" s="49" t="s">
        <v>746</v>
      </c>
      <c r="AP23" s="677"/>
      <c r="AQ23" s="677"/>
      <c r="AR23" s="615"/>
      <c r="AS23" s="677"/>
      <c r="AT23" s="677"/>
      <c r="AU23" s="636"/>
      <c r="AV23" s="636"/>
      <c r="AW23" s="4"/>
      <c r="AX23" s="4"/>
      <c r="AY23" s="4"/>
      <c r="AZ23" s="4"/>
      <c r="BA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row>
    <row r="24" spans="1:119" s="122" customFormat="1" ht="180">
      <c r="A24" s="159" t="s">
        <v>280</v>
      </c>
      <c r="B24" s="49" t="s">
        <v>218</v>
      </c>
      <c r="C24" s="50" t="s">
        <v>359</v>
      </c>
      <c r="D24" s="49" t="s">
        <v>230</v>
      </c>
      <c r="E24" s="159" t="s">
        <v>284</v>
      </c>
      <c r="F24" s="160">
        <v>2024130010112</v>
      </c>
      <c r="G24" s="150" t="s">
        <v>295</v>
      </c>
      <c r="H24" s="49" t="s">
        <v>308</v>
      </c>
      <c r="I24" s="56" t="s">
        <v>414</v>
      </c>
      <c r="J24" s="185">
        <v>83</v>
      </c>
      <c r="K24" s="127">
        <v>0.25</v>
      </c>
      <c r="L24" s="53" t="s">
        <v>495</v>
      </c>
      <c r="M24" s="52"/>
      <c r="N24" s="53" t="s">
        <v>638</v>
      </c>
      <c r="O24" s="52">
        <v>368</v>
      </c>
      <c r="P24" s="230">
        <v>300</v>
      </c>
      <c r="Q24" s="52">
        <v>83</v>
      </c>
      <c r="R24" s="346">
        <f t="shared" si="3"/>
        <v>0.27666666666666667</v>
      </c>
      <c r="S24" s="205">
        <v>45660</v>
      </c>
      <c r="T24" s="205">
        <v>46022</v>
      </c>
      <c r="U24" s="206">
        <f t="shared" si="2"/>
        <v>362</v>
      </c>
      <c r="V24" s="52" t="s">
        <v>353</v>
      </c>
      <c r="W24" s="53" t="s">
        <v>356</v>
      </c>
      <c r="X24" s="53" t="s">
        <v>360</v>
      </c>
      <c r="Y24" s="53" t="s">
        <v>379</v>
      </c>
      <c r="Z24" s="53" t="s">
        <v>380</v>
      </c>
      <c r="AA24" s="54" t="s">
        <v>355</v>
      </c>
      <c r="AB24" s="53" t="s">
        <v>710</v>
      </c>
      <c r="AC24" s="207">
        <v>50000000</v>
      </c>
      <c r="AD24" s="52" t="s">
        <v>77</v>
      </c>
      <c r="AE24" s="52" t="s">
        <v>53</v>
      </c>
      <c r="AF24" s="52"/>
      <c r="AG24" s="52"/>
      <c r="AH24" s="570"/>
      <c r="AI24" s="570"/>
      <c r="AJ24" s="119">
        <v>100000000</v>
      </c>
      <c r="AK24" s="52"/>
      <c r="AL24" s="52"/>
      <c r="AM24" s="551"/>
      <c r="AN24" s="53" t="s">
        <v>284</v>
      </c>
      <c r="AO24" s="306" t="s">
        <v>747</v>
      </c>
      <c r="AP24" s="677"/>
      <c r="AQ24" s="677"/>
      <c r="AR24" s="615"/>
      <c r="AS24" s="677"/>
      <c r="AT24" s="677"/>
      <c r="AU24" s="636"/>
      <c r="AV24" s="636"/>
      <c r="AW24" s="4"/>
      <c r="AX24" s="4"/>
      <c r="AY24" s="4"/>
      <c r="AZ24" s="4"/>
      <c r="BA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row>
    <row r="25" spans="1:119" s="122" customFormat="1" ht="234">
      <c r="A25" s="159" t="s">
        <v>280</v>
      </c>
      <c r="B25" s="49" t="s">
        <v>218</v>
      </c>
      <c r="C25" s="50" t="s">
        <v>359</v>
      </c>
      <c r="D25" s="49" t="s">
        <v>230</v>
      </c>
      <c r="E25" s="159" t="s">
        <v>284</v>
      </c>
      <c r="F25" s="160">
        <v>2024130010112</v>
      </c>
      <c r="G25" s="150" t="s">
        <v>295</v>
      </c>
      <c r="H25" s="49" t="s">
        <v>308</v>
      </c>
      <c r="I25" s="56" t="s">
        <v>414</v>
      </c>
      <c r="J25" s="185">
        <v>83</v>
      </c>
      <c r="K25" s="127">
        <v>0.25</v>
      </c>
      <c r="L25" s="53" t="s">
        <v>495</v>
      </c>
      <c r="M25" s="52"/>
      <c r="N25" s="53" t="s">
        <v>638</v>
      </c>
      <c r="O25" s="53">
        <v>368</v>
      </c>
      <c r="P25" s="230">
        <v>300</v>
      </c>
      <c r="Q25" s="52">
        <v>83</v>
      </c>
      <c r="R25" s="346">
        <f t="shared" si="3"/>
        <v>0.27666666666666667</v>
      </c>
      <c r="S25" s="205">
        <v>45660</v>
      </c>
      <c r="T25" s="205">
        <v>46022</v>
      </c>
      <c r="U25" s="206">
        <f t="shared" si="0"/>
        <v>362</v>
      </c>
      <c r="V25" s="52" t="s">
        <v>353</v>
      </c>
      <c r="W25" s="53" t="s">
        <v>356</v>
      </c>
      <c r="X25" s="53" t="s">
        <v>360</v>
      </c>
      <c r="Y25" s="53" t="s">
        <v>379</v>
      </c>
      <c r="Z25" s="53" t="s">
        <v>380</v>
      </c>
      <c r="AA25" s="54" t="s">
        <v>355</v>
      </c>
      <c r="AB25" s="53" t="s">
        <v>711</v>
      </c>
      <c r="AC25" s="207">
        <v>10000000</v>
      </c>
      <c r="AD25" s="52" t="s">
        <v>77</v>
      </c>
      <c r="AE25" s="52" t="s">
        <v>53</v>
      </c>
      <c r="AF25" s="52"/>
      <c r="AG25" s="52"/>
      <c r="AH25" s="570"/>
      <c r="AI25" s="570"/>
      <c r="AJ25" s="52"/>
      <c r="AK25" s="52"/>
      <c r="AL25" s="52"/>
      <c r="AM25" s="551"/>
      <c r="AN25" s="53" t="s">
        <v>284</v>
      </c>
      <c r="AO25" s="306" t="s">
        <v>748</v>
      </c>
      <c r="AP25" s="677"/>
      <c r="AQ25" s="677"/>
      <c r="AR25" s="615"/>
      <c r="AS25" s="677"/>
      <c r="AT25" s="677"/>
      <c r="AU25" s="636"/>
      <c r="AV25" s="636"/>
      <c r="AW25" s="4"/>
      <c r="AX25" s="4"/>
      <c r="AY25" s="4"/>
      <c r="AZ25" s="4"/>
      <c r="BA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row>
    <row r="26" spans="1:119" s="122" customFormat="1" ht="327.75">
      <c r="A26" s="159" t="s">
        <v>280</v>
      </c>
      <c r="B26" s="49" t="s">
        <v>218</v>
      </c>
      <c r="C26" s="50" t="s">
        <v>359</v>
      </c>
      <c r="D26" s="49" t="s">
        <v>230</v>
      </c>
      <c r="E26" s="159" t="s">
        <v>284</v>
      </c>
      <c r="F26" s="160">
        <v>2024130010112</v>
      </c>
      <c r="G26" s="150" t="s">
        <v>295</v>
      </c>
      <c r="H26" s="49" t="s">
        <v>308</v>
      </c>
      <c r="I26" s="56" t="s">
        <v>414</v>
      </c>
      <c r="J26" s="185">
        <v>83</v>
      </c>
      <c r="K26" s="127">
        <v>0.25</v>
      </c>
      <c r="L26" s="53" t="s">
        <v>495</v>
      </c>
      <c r="M26" s="52"/>
      <c r="N26" s="53" t="s">
        <v>638</v>
      </c>
      <c r="O26" s="52">
        <v>368</v>
      </c>
      <c r="P26" s="230">
        <v>300</v>
      </c>
      <c r="Q26" s="52">
        <v>83</v>
      </c>
      <c r="R26" s="346">
        <f t="shared" si="3"/>
        <v>0.27666666666666667</v>
      </c>
      <c r="S26" s="205">
        <v>45660</v>
      </c>
      <c r="T26" s="205">
        <v>46022</v>
      </c>
      <c r="U26" s="206">
        <f t="shared" si="0"/>
        <v>362</v>
      </c>
      <c r="V26" s="52" t="s">
        <v>353</v>
      </c>
      <c r="W26" s="53" t="s">
        <v>356</v>
      </c>
      <c r="X26" s="53" t="s">
        <v>360</v>
      </c>
      <c r="Y26" s="53" t="s">
        <v>379</v>
      </c>
      <c r="Z26" s="53" t="s">
        <v>380</v>
      </c>
      <c r="AA26" s="54" t="s">
        <v>355</v>
      </c>
      <c r="AB26" s="53" t="s">
        <v>712</v>
      </c>
      <c r="AC26" s="207">
        <v>55000000</v>
      </c>
      <c r="AD26" s="52" t="s">
        <v>77</v>
      </c>
      <c r="AE26" s="52" t="s">
        <v>53</v>
      </c>
      <c r="AF26" s="52"/>
      <c r="AG26" s="52"/>
      <c r="AH26" s="570"/>
      <c r="AI26" s="570"/>
      <c r="AJ26" s="52"/>
      <c r="AK26" s="52"/>
      <c r="AL26" s="52"/>
      <c r="AM26" s="551"/>
      <c r="AN26" s="53" t="s">
        <v>284</v>
      </c>
      <c r="AO26" s="49" t="s">
        <v>746</v>
      </c>
      <c r="AP26" s="677"/>
      <c r="AQ26" s="677"/>
      <c r="AR26" s="615"/>
      <c r="AS26" s="677"/>
      <c r="AT26" s="677"/>
      <c r="AU26" s="636"/>
      <c r="AV26" s="636"/>
      <c r="AW26" s="4"/>
      <c r="AX26" s="4"/>
      <c r="AY26" s="4"/>
      <c r="AZ26" s="4"/>
      <c r="BA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row>
    <row r="27" spans="1:119" s="122" customFormat="1" ht="180">
      <c r="A27" s="159" t="s">
        <v>280</v>
      </c>
      <c r="B27" s="49" t="s">
        <v>218</v>
      </c>
      <c r="C27" s="50" t="s">
        <v>359</v>
      </c>
      <c r="D27" s="49" t="s">
        <v>230</v>
      </c>
      <c r="E27" s="159" t="s">
        <v>284</v>
      </c>
      <c r="F27" s="160">
        <v>2024130010112</v>
      </c>
      <c r="G27" s="150" t="s">
        <v>295</v>
      </c>
      <c r="H27" s="49" t="s">
        <v>308</v>
      </c>
      <c r="I27" s="56" t="s">
        <v>414</v>
      </c>
      <c r="J27" s="185">
        <v>83</v>
      </c>
      <c r="K27" s="127">
        <v>0.25</v>
      </c>
      <c r="L27" s="53" t="s">
        <v>495</v>
      </c>
      <c r="M27" s="52"/>
      <c r="N27" s="53" t="s">
        <v>638</v>
      </c>
      <c r="O27" s="53">
        <v>368</v>
      </c>
      <c r="P27" s="230">
        <v>300</v>
      </c>
      <c r="Q27" s="52">
        <v>83</v>
      </c>
      <c r="R27" s="346">
        <f t="shared" si="3"/>
        <v>0.27666666666666667</v>
      </c>
      <c r="S27" s="205">
        <v>45660</v>
      </c>
      <c r="T27" s="205">
        <v>46022</v>
      </c>
      <c r="U27" s="206">
        <f t="shared" si="0"/>
        <v>362</v>
      </c>
      <c r="V27" s="52" t="s">
        <v>353</v>
      </c>
      <c r="W27" s="53" t="s">
        <v>356</v>
      </c>
      <c r="X27" s="53" t="s">
        <v>360</v>
      </c>
      <c r="Y27" s="53" t="s">
        <v>379</v>
      </c>
      <c r="Z27" s="53" t="s">
        <v>380</v>
      </c>
      <c r="AA27" s="54" t="s">
        <v>355</v>
      </c>
      <c r="AB27" s="53" t="s">
        <v>713</v>
      </c>
      <c r="AC27" s="207">
        <v>220000000</v>
      </c>
      <c r="AD27" s="52" t="s">
        <v>77</v>
      </c>
      <c r="AE27" s="52" t="s">
        <v>53</v>
      </c>
      <c r="AF27" s="52"/>
      <c r="AG27" s="52"/>
      <c r="AH27" s="570"/>
      <c r="AI27" s="570"/>
      <c r="AJ27" s="119">
        <v>540871914</v>
      </c>
      <c r="AK27" s="52"/>
      <c r="AL27" s="52"/>
      <c r="AM27" s="551"/>
      <c r="AN27" s="53" t="s">
        <v>284</v>
      </c>
      <c r="AO27" s="306" t="s">
        <v>747</v>
      </c>
      <c r="AP27" s="677"/>
      <c r="AQ27" s="677"/>
      <c r="AR27" s="615"/>
      <c r="AS27" s="677"/>
      <c r="AT27" s="677"/>
      <c r="AU27" s="636"/>
      <c r="AV27" s="636"/>
      <c r="AW27" s="4"/>
      <c r="AX27" s="4"/>
      <c r="AY27" s="4"/>
      <c r="AZ27" s="4"/>
      <c r="BA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row>
    <row r="28" spans="1:119" s="122" customFormat="1" ht="234">
      <c r="A28" s="49" t="s">
        <v>280</v>
      </c>
      <c r="B28" s="49" t="s">
        <v>218</v>
      </c>
      <c r="C28" s="50" t="s">
        <v>359</v>
      </c>
      <c r="D28" s="49" t="s">
        <v>230</v>
      </c>
      <c r="E28" s="49" t="s">
        <v>284</v>
      </c>
      <c r="F28" s="51">
        <v>2024130010112</v>
      </c>
      <c r="G28" s="150" t="s">
        <v>295</v>
      </c>
      <c r="H28" s="49" t="s">
        <v>308</v>
      </c>
      <c r="I28" s="56" t="s">
        <v>414</v>
      </c>
      <c r="J28" s="185">
        <v>83</v>
      </c>
      <c r="K28" s="127">
        <v>0.25</v>
      </c>
      <c r="L28" s="53" t="s">
        <v>495</v>
      </c>
      <c r="M28" s="52"/>
      <c r="N28" s="53" t="s">
        <v>638</v>
      </c>
      <c r="O28" s="53">
        <v>368</v>
      </c>
      <c r="P28" s="230">
        <v>300</v>
      </c>
      <c r="Q28" s="52">
        <v>83</v>
      </c>
      <c r="R28" s="346">
        <f t="shared" si="3"/>
        <v>0.27666666666666667</v>
      </c>
      <c r="S28" s="205">
        <v>45660</v>
      </c>
      <c r="T28" s="205">
        <v>46022</v>
      </c>
      <c r="U28" s="206">
        <f t="shared" si="0"/>
        <v>362</v>
      </c>
      <c r="V28" s="52" t="s">
        <v>353</v>
      </c>
      <c r="W28" s="53" t="s">
        <v>356</v>
      </c>
      <c r="X28" s="53" t="s">
        <v>360</v>
      </c>
      <c r="Y28" s="53" t="s">
        <v>379</v>
      </c>
      <c r="Z28" s="53" t="s">
        <v>380</v>
      </c>
      <c r="AA28" s="54" t="s">
        <v>355</v>
      </c>
      <c r="AB28" s="53" t="s">
        <v>607</v>
      </c>
      <c r="AC28" s="207">
        <v>280000000</v>
      </c>
      <c r="AD28" s="52" t="s">
        <v>77</v>
      </c>
      <c r="AE28" s="52" t="s">
        <v>53</v>
      </c>
      <c r="AF28" s="52"/>
      <c r="AG28" s="52"/>
      <c r="AH28" s="570"/>
      <c r="AI28" s="570"/>
      <c r="AJ28" s="52"/>
      <c r="AK28" s="52"/>
      <c r="AL28" s="52"/>
      <c r="AM28" s="551"/>
      <c r="AN28" s="53" t="s">
        <v>284</v>
      </c>
      <c r="AO28" s="306" t="s">
        <v>748</v>
      </c>
      <c r="AP28" s="677"/>
      <c r="AQ28" s="677"/>
      <c r="AR28" s="615"/>
      <c r="AS28" s="677"/>
      <c r="AT28" s="677"/>
      <c r="AU28" s="636"/>
      <c r="AV28" s="636"/>
      <c r="AW28" s="4"/>
      <c r="AX28" s="4"/>
      <c r="AY28" s="4"/>
      <c r="AZ28" s="4"/>
      <c r="BA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row>
    <row r="29" spans="1:119" s="122" customFormat="1" ht="327.75">
      <c r="A29" s="159" t="s">
        <v>280</v>
      </c>
      <c r="B29" s="49" t="s">
        <v>218</v>
      </c>
      <c r="C29" s="50" t="s">
        <v>359</v>
      </c>
      <c r="D29" s="49" t="s">
        <v>230</v>
      </c>
      <c r="E29" s="159" t="s">
        <v>284</v>
      </c>
      <c r="F29" s="160">
        <v>2024130010112</v>
      </c>
      <c r="G29" s="150" t="s">
        <v>295</v>
      </c>
      <c r="H29" s="49" t="s">
        <v>308</v>
      </c>
      <c r="I29" s="56" t="s">
        <v>414</v>
      </c>
      <c r="J29" s="185">
        <v>83</v>
      </c>
      <c r="K29" s="127">
        <v>0.25</v>
      </c>
      <c r="L29" s="53" t="s">
        <v>495</v>
      </c>
      <c r="M29" s="52"/>
      <c r="N29" s="53" t="s">
        <v>638</v>
      </c>
      <c r="O29" s="53">
        <v>368</v>
      </c>
      <c r="P29" s="230">
        <v>300</v>
      </c>
      <c r="Q29" s="52">
        <v>83</v>
      </c>
      <c r="R29" s="346">
        <f t="shared" si="3"/>
        <v>0.27666666666666667</v>
      </c>
      <c r="S29" s="205">
        <v>45660</v>
      </c>
      <c r="T29" s="205">
        <v>46022</v>
      </c>
      <c r="U29" s="206">
        <f t="shared" si="0"/>
        <v>362</v>
      </c>
      <c r="V29" s="52" t="s">
        <v>353</v>
      </c>
      <c r="W29" s="53" t="s">
        <v>356</v>
      </c>
      <c r="X29" s="53" t="s">
        <v>360</v>
      </c>
      <c r="Y29" s="53" t="s">
        <v>379</v>
      </c>
      <c r="Z29" s="53" t="s">
        <v>380</v>
      </c>
      <c r="AA29" s="54" t="s">
        <v>355</v>
      </c>
      <c r="AB29" s="53" t="s">
        <v>714</v>
      </c>
      <c r="AC29" s="207">
        <v>300000000</v>
      </c>
      <c r="AD29" s="52" t="s">
        <v>64</v>
      </c>
      <c r="AE29" s="52" t="s">
        <v>53</v>
      </c>
      <c r="AF29" s="52"/>
      <c r="AG29" s="52"/>
      <c r="AH29" s="570"/>
      <c r="AI29" s="570"/>
      <c r="AJ29" s="119">
        <v>100000000</v>
      </c>
      <c r="AK29" s="52"/>
      <c r="AL29" s="52"/>
      <c r="AM29" s="551"/>
      <c r="AN29" s="53" t="s">
        <v>284</v>
      </c>
      <c r="AO29" s="49" t="s">
        <v>746</v>
      </c>
      <c r="AP29" s="677"/>
      <c r="AQ29" s="677"/>
      <c r="AR29" s="615"/>
      <c r="AS29" s="677"/>
      <c r="AT29" s="677"/>
      <c r="AU29" s="636"/>
      <c r="AV29" s="636"/>
      <c r="AW29" s="4"/>
      <c r="AX29" s="4"/>
      <c r="AY29" s="4"/>
      <c r="AZ29" s="4"/>
      <c r="BA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row>
    <row r="30" spans="1:119" s="122" customFormat="1" ht="180">
      <c r="A30" s="159" t="s">
        <v>280</v>
      </c>
      <c r="B30" s="49" t="s">
        <v>218</v>
      </c>
      <c r="C30" s="50" t="s">
        <v>359</v>
      </c>
      <c r="D30" s="49" t="s">
        <v>230</v>
      </c>
      <c r="E30" s="159" t="s">
        <v>284</v>
      </c>
      <c r="F30" s="160">
        <v>2024130010112</v>
      </c>
      <c r="G30" s="150" t="s">
        <v>295</v>
      </c>
      <c r="H30" s="49" t="s">
        <v>308</v>
      </c>
      <c r="I30" s="56" t="s">
        <v>414</v>
      </c>
      <c r="J30" s="185">
        <v>83</v>
      </c>
      <c r="K30" s="127">
        <v>0.25</v>
      </c>
      <c r="L30" s="53" t="s">
        <v>495</v>
      </c>
      <c r="M30" s="52"/>
      <c r="N30" s="53" t="s">
        <v>638</v>
      </c>
      <c r="O30" s="53">
        <v>368</v>
      </c>
      <c r="P30" s="230">
        <v>300</v>
      </c>
      <c r="Q30" s="52"/>
      <c r="R30" s="346">
        <f t="shared" si="3"/>
        <v>0</v>
      </c>
      <c r="S30" s="205">
        <v>45660</v>
      </c>
      <c r="T30" s="205">
        <v>46022</v>
      </c>
      <c r="U30" s="206">
        <f t="shared" si="0"/>
        <v>362</v>
      </c>
      <c r="V30" s="52" t="s">
        <v>353</v>
      </c>
      <c r="W30" s="53" t="s">
        <v>356</v>
      </c>
      <c r="X30" s="53" t="s">
        <v>360</v>
      </c>
      <c r="Y30" s="53" t="s">
        <v>379</v>
      </c>
      <c r="Z30" s="53" t="s">
        <v>380</v>
      </c>
      <c r="AA30" s="54" t="s">
        <v>355</v>
      </c>
      <c r="AB30" s="53" t="s">
        <v>715</v>
      </c>
      <c r="AC30" s="208">
        <v>180000000</v>
      </c>
      <c r="AD30" s="52" t="s">
        <v>64</v>
      </c>
      <c r="AE30" s="52" t="s">
        <v>53</v>
      </c>
      <c r="AF30" s="52"/>
      <c r="AG30" s="52"/>
      <c r="AH30" s="570"/>
      <c r="AI30" s="570"/>
      <c r="AJ30" s="119"/>
      <c r="AK30" s="52"/>
      <c r="AL30" s="52"/>
      <c r="AM30" s="551"/>
      <c r="AN30" s="53" t="s">
        <v>284</v>
      </c>
      <c r="AO30" s="306" t="s">
        <v>747</v>
      </c>
      <c r="AP30" s="677"/>
      <c r="AQ30" s="677"/>
      <c r="AR30" s="615"/>
      <c r="AS30" s="677"/>
      <c r="AT30" s="677"/>
      <c r="AU30" s="636"/>
      <c r="AV30" s="636"/>
      <c r="AW30" s="4"/>
      <c r="AX30" s="4"/>
      <c r="AY30" s="4"/>
      <c r="AZ30" s="4"/>
      <c r="BA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row>
    <row r="31" spans="1:119" s="122" customFormat="1" ht="234">
      <c r="A31" s="159" t="s">
        <v>280</v>
      </c>
      <c r="B31" s="49" t="s">
        <v>218</v>
      </c>
      <c r="C31" s="50" t="s">
        <v>359</v>
      </c>
      <c r="D31" s="49" t="s">
        <v>230</v>
      </c>
      <c r="E31" s="159" t="s">
        <v>284</v>
      </c>
      <c r="F31" s="160">
        <v>2024130010112</v>
      </c>
      <c r="G31" s="150" t="s">
        <v>295</v>
      </c>
      <c r="H31" s="49" t="s">
        <v>308</v>
      </c>
      <c r="I31" s="56" t="s">
        <v>414</v>
      </c>
      <c r="J31" s="185">
        <v>368</v>
      </c>
      <c r="K31" s="127">
        <v>0.25</v>
      </c>
      <c r="L31" s="53" t="s">
        <v>495</v>
      </c>
      <c r="M31" s="52"/>
      <c r="N31" s="53" t="s">
        <v>638</v>
      </c>
      <c r="O31" s="53">
        <v>368</v>
      </c>
      <c r="P31" s="230">
        <v>300</v>
      </c>
      <c r="Q31" s="52">
        <v>83</v>
      </c>
      <c r="R31" s="346">
        <f t="shared" si="3"/>
        <v>0.27666666666666667</v>
      </c>
      <c r="S31" s="205">
        <v>45660</v>
      </c>
      <c r="T31" s="205">
        <v>46022</v>
      </c>
      <c r="U31" s="206">
        <f t="shared" si="0"/>
        <v>362</v>
      </c>
      <c r="V31" s="52" t="s">
        <v>353</v>
      </c>
      <c r="W31" s="53" t="s">
        <v>356</v>
      </c>
      <c r="X31" s="53" t="s">
        <v>360</v>
      </c>
      <c r="Y31" s="53" t="s">
        <v>379</v>
      </c>
      <c r="Z31" s="53" t="s">
        <v>380</v>
      </c>
      <c r="AA31" s="54" t="s">
        <v>355</v>
      </c>
      <c r="AB31" s="53" t="s">
        <v>716</v>
      </c>
      <c r="AC31" s="208">
        <v>1590000000</v>
      </c>
      <c r="AD31" s="52" t="s">
        <v>54</v>
      </c>
      <c r="AE31" s="53" t="s">
        <v>681</v>
      </c>
      <c r="AF31" s="52"/>
      <c r="AG31" s="52"/>
      <c r="AH31" s="570"/>
      <c r="AI31" s="570"/>
      <c r="AJ31" s="52"/>
      <c r="AK31" s="52"/>
      <c r="AL31" s="52"/>
      <c r="AM31" s="551"/>
      <c r="AN31" s="53" t="s">
        <v>284</v>
      </c>
      <c r="AO31" s="306" t="s">
        <v>748</v>
      </c>
      <c r="AP31" s="677"/>
      <c r="AQ31" s="677"/>
      <c r="AR31" s="615"/>
      <c r="AS31" s="677"/>
      <c r="AT31" s="677"/>
      <c r="AU31" s="636"/>
      <c r="AV31" s="636"/>
      <c r="AW31" s="4"/>
      <c r="AX31" s="4"/>
      <c r="AY31" s="4"/>
      <c r="AZ31" s="4"/>
      <c r="BA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row>
    <row r="32" spans="1:119" s="122" customFormat="1" ht="327.75">
      <c r="A32" s="159" t="s">
        <v>280</v>
      </c>
      <c r="B32" s="49" t="s">
        <v>218</v>
      </c>
      <c r="C32" s="50" t="s">
        <v>359</v>
      </c>
      <c r="D32" s="49" t="s">
        <v>230</v>
      </c>
      <c r="E32" s="159" t="s">
        <v>284</v>
      </c>
      <c r="F32" s="160">
        <v>2024130010112</v>
      </c>
      <c r="G32" s="150" t="s">
        <v>295</v>
      </c>
      <c r="H32" s="49" t="s">
        <v>308</v>
      </c>
      <c r="I32" s="56" t="s">
        <v>414</v>
      </c>
      <c r="J32" s="185">
        <v>83</v>
      </c>
      <c r="K32" s="127">
        <v>0.25</v>
      </c>
      <c r="L32" s="53" t="s">
        <v>495</v>
      </c>
      <c r="M32" s="52"/>
      <c r="N32" s="53" t="s">
        <v>638</v>
      </c>
      <c r="O32" s="52">
        <v>368</v>
      </c>
      <c r="P32" s="230">
        <v>300</v>
      </c>
      <c r="Q32" s="52">
        <v>83</v>
      </c>
      <c r="R32" s="346">
        <f t="shared" si="3"/>
        <v>0.27666666666666667</v>
      </c>
      <c r="S32" s="205">
        <v>45660</v>
      </c>
      <c r="T32" s="205">
        <v>46022</v>
      </c>
      <c r="U32" s="206">
        <f t="shared" si="0"/>
        <v>362</v>
      </c>
      <c r="V32" s="52" t="s">
        <v>353</v>
      </c>
      <c r="W32" s="53" t="s">
        <v>356</v>
      </c>
      <c r="X32" s="53" t="s">
        <v>360</v>
      </c>
      <c r="Y32" s="53" t="s">
        <v>379</v>
      </c>
      <c r="Z32" s="53" t="s">
        <v>380</v>
      </c>
      <c r="AA32" s="54" t="s">
        <v>355</v>
      </c>
      <c r="AB32" s="53" t="s">
        <v>717</v>
      </c>
      <c r="AC32" s="208">
        <v>340000000</v>
      </c>
      <c r="AD32" s="52" t="s">
        <v>64</v>
      </c>
      <c r="AE32" s="52" t="s">
        <v>53</v>
      </c>
      <c r="AF32" s="52"/>
      <c r="AG32" s="52"/>
      <c r="AH32" s="570"/>
      <c r="AI32" s="570"/>
      <c r="AJ32" s="119">
        <v>34212738</v>
      </c>
      <c r="AK32" s="52"/>
      <c r="AL32" s="52"/>
      <c r="AM32" s="551"/>
      <c r="AN32" s="53" t="s">
        <v>284</v>
      </c>
      <c r="AO32" s="49" t="s">
        <v>746</v>
      </c>
      <c r="AP32" s="677"/>
      <c r="AQ32" s="677"/>
      <c r="AR32" s="615"/>
      <c r="AS32" s="677"/>
      <c r="AT32" s="677"/>
      <c r="AU32" s="636"/>
      <c r="AV32" s="636"/>
      <c r="AW32" s="4"/>
      <c r="AX32" s="4"/>
      <c r="AY32" s="4"/>
      <c r="AZ32" s="4"/>
      <c r="BA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row>
    <row r="33" spans="1:119" s="122" customFormat="1" ht="180">
      <c r="A33" s="159" t="s">
        <v>280</v>
      </c>
      <c r="B33" s="49" t="s">
        <v>218</v>
      </c>
      <c r="C33" s="50" t="s">
        <v>359</v>
      </c>
      <c r="D33" s="49" t="s">
        <v>230</v>
      </c>
      <c r="E33" s="159" t="s">
        <v>284</v>
      </c>
      <c r="F33" s="160">
        <v>2024130010112</v>
      </c>
      <c r="G33" s="150" t="s">
        <v>295</v>
      </c>
      <c r="H33" s="49" t="s">
        <v>308</v>
      </c>
      <c r="I33" s="56" t="s">
        <v>414</v>
      </c>
      <c r="J33" s="185">
        <v>83</v>
      </c>
      <c r="K33" s="127">
        <v>0.25</v>
      </c>
      <c r="L33" s="53" t="s">
        <v>495</v>
      </c>
      <c r="M33" s="52"/>
      <c r="N33" s="53" t="s">
        <v>638</v>
      </c>
      <c r="O33" s="52">
        <v>368</v>
      </c>
      <c r="P33" s="230">
        <v>300</v>
      </c>
      <c r="Q33" s="52">
        <v>83</v>
      </c>
      <c r="R33" s="346">
        <f t="shared" si="3"/>
        <v>0.27666666666666667</v>
      </c>
      <c r="S33" s="205">
        <v>45660</v>
      </c>
      <c r="T33" s="205">
        <v>46022</v>
      </c>
      <c r="U33" s="206">
        <f t="shared" si="0"/>
        <v>362</v>
      </c>
      <c r="V33" s="52" t="s">
        <v>353</v>
      </c>
      <c r="W33" s="53" t="s">
        <v>356</v>
      </c>
      <c r="X33" s="53" t="s">
        <v>360</v>
      </c>
      <c r="Y33" s="53" t="s">
        <v>379</v>
      </c>
      <c r="Z33" s="53" t="s">
        <v>380</v>
      </c>
      <c r="AA33" s="54" t="s">
        <v>355</v>
      </c>
      <c r="AB33" s="53" t="s">
        <v>598</v>
      </c>
      <c r="AC33" s="208">
        <v>150000000</v>
      </c>
      <c r="AD33" s="52" t="s">
        <v>64</v>
      </c>
      <c r="AE33" s="52" t="s">
        <v>53</v>
      </c>
      <c r="AF33" s="52"/>
      <c r="AG33" s="52"/>
      <c r="AH33" s="570"/>
      <c r="AI33" s="570"/>
      <c r="AJ33" s="52"/>
      <c r="AK33" s="52"/>
      <c r="AL33" s="52"/>
      <c r="AM33" s="551"/>
      <c r="AN33" s="53" t="s">
        <v>284</v>
      </c>
      <c r="AO33" s="306" t="s">
        <v>747</v>
      </c>
      <c r="AP33" s="677"/>
      <c r="AQ33" s="677"/>
      <c r="AR33" s="615"/>
      <c r="AS33" s="677"/>
      <c r="AT33" s="677"/>
      <c r="AU33" s="636"/>
      <c r="AV33" s="636"/>
      <c r="AW33" s="4"/>
      <c r="AX33" s="4"/>
      <c r="AY33" s="4"/>
      <c r="AZ33" s="4"/>
      <c r="BA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row>
    <row r="34" spans="1:119" s="122" customFormat="1" ht="234">
      <c r="A34" s="49" t="s">
        <v>280</v>
      </c>
      <c r="B34" s="49" t="s">
        <v>218</v>
      </c>
      <c r="C34" s="50" t="s">
        <v>359</v>
      </c>
      <c r="D34" s="49" t="s">
        <v>230</v>
      </c>
      <c r="E34" s="49" t="s">
        <v>284</v>
      </c>
      <c r="F34" s="51">
        <v>2024130010112</v>
      </c>
      <c r="G34" s="150" t="s">
        <v>295</v>
      </c>
      <c r="H34" s="49" t="s">
        <v>308</v>
      </c>
      <c r="I34" s="56" t="s">
        <v>414</v>
      </c>
      <c r="J34" s="185">
        <v>83</v>
      </c>
      <c r="K34" s="127">
        <v>0.25</v>
      </c>
      <c r="L34" s="53" t="s">
        <v>495</v>
      </c>
      <c r="M34" s="52"/>
      <c r="N34" s="53" t="s">
        <v>638</v>
      </c>
      <c r="O34" s="52">
        <v>368</v>
      </c>
      <c r="P34" s="230">
        <v>300</v>
      </c>
      <c r="Q34" s="52">
        <v>83</v>
      </c>
      <c r="R34" s="346">
        <f t="shared" si="3"/>
        <v>0.27666666666666667</v>
      </c>
      <c r="S34" s="205">
        <v>45660</v>
      </c>
      <c r="T34" s="205">
        <v>46022</v>
      </c>
      <c r="U34" s="206">
        <f t="shared" ref="U34:U35" si="4">+T34-S34</f>
        <v>362</v>
      </c>
      <c r="V34" s="52" t="s">
        <v>353</v>
      </c>
      <c r="W34" s="53" t="s">
        <v>356</v>
      </c>
      <c r="X34" s="53" t="s">
        <v>360</v>
      </c>
      <c r="Y34" s="53" t="s">
        <v>379</v>
      </c>
      <c r="Z34" s="53" t="s">
        <v>380</v>
      </c>
      <c r="AA34" s="54" t="s">
        <v>355</v>
      </c>
      <c r="AB34" s="53" t="s">
        <v>718</v>
      </c>
      <c r="AC34" s="207">
        <v>564279515</v>
      </c>
      <c r="AD34" s="52" t="s">
        <v>54</v>
      </c>
      <c r="AE34" s="52" t="s">
        <v>53</v>
      </c>
      <c r="AF34" s="52"/>
      <c r="AG34" s="52"/>
      <c r="AH34" s="570"/>
      <c r="AI34" s="570"/>
      <c r="AJ34" s="52"/>
      <c r="AK34" s="52"/>
      <c r="AL34" s="52"/>
      <c r="AM34" s="551"/>
      <c r="AN34" s="53" t="s">
        <v>284</v>
      </c>
      <c r="AO34" s="306" t="s">
        <v>748</v>
      </c>
      <c r="AP34" s="677"/>
      <c r="AQ34" s="677"/>
      <c r="AR34" s="615"/>
      <c r="AS34" s="677"/>
      <c r="AT34" s="677"/>
      <c r="AU34" s="636"/>
      <c r="AV34" s="636"/>
      <c r="AW34" s="4"/>
      <c r="AX34" s="4"/>
      <c r="AY34" s="4"/>
      <c r="AZ34" s="4"/>
      <c r="BA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row>
    <row r="35" spans="1:119" s="122" customFormat="1" ht="327.75">
      <c r="A35" s="49" t="s">
        <v>280</v>
      </c>
      <c r="B35" s="49" t="s">
        <v>218</v>
      </c>
      <c r="C35" s="50" t="s">
        <v>359</v>
      </c>
      <c r="D35" s="49" t="s">
        <v>230</v>
      </c>
      <c r="E35" s="49" t="s">
        <v>284</v>
      </c>
      <c r="F35" s="51">
        <v>2024130010112</v>
      </c>
      <c r="G35" s="150" t="s">
        <v>295</v>
      </c>
      <c r="H35" s="49" t="s">
        <v>308</v>
      </c>
      <c r="I35" s="56" t="s">
        <v>414</v>
      </c>
      <c r="J35" s="185">
        <v>83</v>
      </c>
      <c r="K35" s="127">
        <v>0.25</v>
      </c>
      <c r="L35" s="53" t="s">
        <v>495</v>
      </c>
      <c r="M35" s="52"/>
      <c r="N35" s="53" t="s">
        <v>638</v>
      </c>
      <c r="O35" s="52">
        <v>368</v>
      </c>
      <c r="P35" s="230">
        <v>300</v>
      </c>
      <c r="Q35" s="52">
        <v>83</v>
      </c>
      <c r="R35" s="346">
        <f t="shared" si="3"/>
        <v>0.27666666666666667</v>
      </c>
      <c r="S35" s="205">
        <v>45660</v>
      </c>
      <c r="T35" s="205">
        <v>46022</v>
      </c>
      <c r="U35" s="206">
        <f t="shared" si="4"/>
        <v>362</v>
      </c>
      <c r="V35" s="52" t="s">
        <v>353</v>
      </c>
      <c r="W35" s="53" t="s">
        <v>356</v>
      </c>
      <c r="X35" s="53" t="s">
        <v>360</v>
      </c>
      <c r="Y35" s="53" t="s">
        <v>379</v>
      </c>
      <c r="Z35" s="53" t="s">
        <v>380</v>
      </c>
      <c r="AA35" s="54" t="s">
        <v>355</v>
      </c>
      <c r="AB35" s="53" t="s">
        <v>719</v>
      </c>
      <c r="AC35" s="207">
        <v>120000000</v>
      </c>
      <c r="AD35" s="52" t="s">
        <v>64</v>
      </c>
      <c r="AE35" s="52" t="s">
        <v>53</v>
      </c>
      <c r="AF35" s="52"/>
      <c r="AG35" s="52"/>
      <c r="AH35" s="570"/>
      <c r="AI35" s="570"/>
      <c r="AJ35" s="52"/>
      <c r="AK35" s="52"/>
      <c r="AL35" s="52"/>
      <c r="AM35" s="551"/>
      <c r="AN35" s="53" t="s">
        <v>284</v>
      </c>
      <c r="AO35" s="49" t="s">
        <v>746</v>
      </c>
      <c r="AP35" s="677"/>
      <c r="AQ35" s="677"/>
      <c r="AR35" s="615"/>
      <c r="AS35" s="677"/>
      <c r="AT35" s="677"/>
      <c r="AU35" s="636"/>
      <c r="AV35" s="636"/>
      <c r="AW35" s="4"/>
      <c r="AX35" s="4"/>
      <c r="AY35" s="4"/>
      <c r="AZ35" s="4"/>
      <c r="BA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row>
    <row r="36" spans="1:119" s="122" customFormat="1" ht="180">
      <c r="A36" s="49" t="s">
        <v>280</v>
      </c>
      <c r="B36" s="49" t="s">
        <v>218</v>
      </c>
      <c r="C36" s="50" t="s">
        <v>359</v>
      </c>
      <c r="D36" s="49" t="s">
        <v>230</v>
      </c>
      <c r="E36" s="49" t="s">
        <v>284</v>
      </c>
      <c r="F36" s="51">
        <v>2024130010112</v>
      </c>
      <c r="G36" s="150" t="s">
        <v>295</v>
      </c>
      <c r="H36" s="49" t="s">
        <v>308</v>
      </c>
      <c r="I36" s="56" t="s">
        <v>414</v>
      </c>
      <c r="J36" s="185">
        <v>83</v>
      </c>
      <c r="K36" s="127">
        <v>0.25</v>
      </c>
      <c r="L36" s="53" t="s">
        <v>495</v>
      </c>
      <c r="M36" s="52"/>
      <c r="N36" s="53" t="s">
        <v>638</v>
      </c>
      <c r="O36" s="53">
        <v>368</v>
      </c>
      <c r="P36" s="230">
        <v>300</v>
      </c>
      <c r="Q36" s="52">
        <v>83</v>
      </c>
      <c r="R36" s="346">
        <f t="shared" si="3"/>
        <v>0.27666666666666667</v>
      </c>
      <c r="S36" s="205">
        <v>45660</v>
      </c>
      <c r="T36" s="205">
        <v>46022</v>
      </c>
      <c r="U36" s="206">
        <f t="shared" si="0"/>
        <v>362</v>
      </c>
      <c r="V36" s="52" t="s">
        <v>353</v>
      </c>
      <c r="W36" s="53" t="s">
        <v>356</v>
      </c>
      <c r="X36" s="53" t="s">
        <v>360</v>
      </c>
      <c r="Y36" s="53" t="s">
        <v>379</v>
      </c>
      <c r="Z36" s="53" t="s">
        <v>380</v>
      </c>
      <c r="AA36" s="54" t="s">
        <v>355</v>
      </c>
      <c r="AB36" s="53" t="s">
        <v>720</v>
      </c>
      <c r="AC36" s="207">
        <v>10000000</v>
      </c>
      <c r="AD36" s="52" t="s">
        <v>77</v>
      </c>
      <c r="AE36" s="52" t="s">
        <v>53</v>
      </c>
      <c r="AF36" s="52"/>
      <c r="AG36" s="52"/>
      <c r="AH36" s="570"/>
      <c r="AI36" s="570"/>
      <c r="AJ36" s="52"/>
      <c r="AK36" s="52"/>
      <c r="AL36" s="52"/>
      <c r="AM36" s="551"/>
      <c r="AN36" s="53" t="s">
        <v>284</v>
      </c>
      <c r="AO36" s="306" t="s">
        <v>747</v>
      </c>
      <c r="AP36" s="677"/>
      <c r="AQ36" s="677"/>
      <c r="AR36" s="615"/>
      <c r="AS36" s="677"/>
      <c r="AT36" s="677"/>
      <c r="AU36" s="636"/>
      <c r="AV36" s="636"/>
      <c r="AW36" s="4"/>
      <c r="AX36" s="4"/>
      <c r="AY36" s="4"/>
      <c r="AZ36" s="4"/>
      <c r="BA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row>
    <row r="37" spans="1:119" s="122" customFormat="1" ht="234">
      <c r="A37" s="49" t="s">
        <v>280</v>
      </c>
      <c r="B37" s="49" t="s">
        <v>218</v>
      </c>
      <c r="C37" s="50" t="s">
        <v>359</v>
      </c>
      <c r="D37" s="49" t="s">
        <v>230</v>
      </c>
      <c r="E37" s="49" t="s">
        <v>284</v>
      </c>
      <c r="F37" s="51">
        <v>2024130010112</v>
      </c>
      <c r="G37" s="150" t="s">
        <v>295</v>
      </c>
      <c r="H37" s="49" t="s">
        <v>308</v>
      </c>
      <c r="I37" s="56" t="s">
        <v>414</v>
      </c>
      <c r="J37" s="185">
        <v>83</v>
      </c>
      <c r="K37" s="127">
        <v>0.25</v>
      </c>
      <c r="L37" s="53" t="s">
        <v>495</v>
      </c>
      <c r="M37" s="52"/>
      <c r="N37" s="53" t="s">
        <v>638</v>
      </c>
      <c r="O37" s="52">
        <v>368</v>
      </c>
      <c r="P37" s="230">
        <v>300</v>
      </c>
      <c r="Q37" s="52">
        <v>83</v>
      </c>
      <c r="R37" s="346">
        <f t="shared" si="3"/>
        <v>0.27666666666666667</v>
      </c>
      <c r="S37" s="205">
        <v>45660</v>
      </c>
      <c r="T37" s="205">
        <v>46022</v>
      </c>
      <c r="U37" s="206">
        <f t="shared" si="0"/>
        <v>362</v>
      </c>
      <c r="V37" s="52" t="s">
        <v>353</v>
      </c>
      <c r="W37" s="53" t="s">
        <v>356</v>
      </c>
      <c r="X37" s="53" t="s">
        <v>360</v>
      </c>
      <c r="Y37" s="53" t="s">
        <v>379</v>
      </c>
      <c r="Z37" s="53" t="s">
        <v>380</v>
      </c>
      <c r="AA37" s="54" t="s">
        <v>355</v>
      </c>
      <c r="AB37" s="53" t="s">
        <v>721</v>
      </c>
      <c r="AC37" s="207">
        <v>50000000</v>
      </c>
      <c r="AD37" s="52" t="s">
        <v>77</v>
      </c>
      <c r="AE37" s="52" t="s">
        <v>53</v>
      </c>
      <c r="AF37" s="52"/>
      <c r="AG37" s="52"/>
      <c r="AH37" s="570"/>
      <c r="AI37" s="570"/>
      <c r="AJ37" s="52"/>
      <c r="AK37" s="52"/>
      <c r="AL37" s="52"/>
      <c r="AM37" s="551"/>
      <c r="AN37" s="53" t="s">
        <v>284</v>
      </c>
      <c r="AO37" s="306" t="s">
        <v>748</v>
      </c>
      <c r="AP37" s="677"/>
      <c r="AQ37" s="677"/>
      <c r="AR37" s="615"/>
      <c r="AS37" s="677"/>
      <c r="AT37" s="677"/>
      <c r="AU37" s="636"/>
      <c r="AV37" s="636"/>
      <c r="AW37" s="4"/>
      <c r="AX37" s="4"/>
      <c r="AY37" s="4"/>
      <c r="AZ37" s="4"/>
      <c r="BA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row>
    <row r="38" spans="1:119" s="122" customFormat="1" ht="327.75">
      <c r="A38" s="49" t="s">
        <v>280</v>
      </c>
      <c r="B38" s="49" t="s">
        <v>218</v>
      </c>
      <c r="C38" s="50" t="s">
        <v>359</v>
      </c>
      <c r="D38" s="49" t="s">
        <v>230</v>
      </c>
      <c r="E38" s="49" t="s">
        <v>284</v>
      </c>
      <c r="F38" s="51">
        <v>2024130010112</v>
      </c>
      <c r="G38" s="150" t="s">
        <v>295</v>
      </c>
      <c r="H38" s="49" t="s">
        <v>308</v>
      </c>
      <c r="I38" s="56" t="s">
        <v>414</v>
      </c>
      <c r="J38" s="185">
        <v>83</v>
      </c>
      <c r="K38" s="127">
        <v>0.25</v>
      </c>
      <c r="L38" s="53" t="s">
        <v>495</v>
      </c>
      <c r="M38" s="52"/>
      <c r="N38" s="53" t="s">
        <v>638</v>
      </c>
      <c r="O38" s="53">
        <v>368</v>
      </c>
      <c r="P38" s="230">
        <v>300</v>
      </c>
      <c r="Q38" s="52">
        <v>83</v>
      </c>
      <c r="R38" s="346">
        <f t="shared" si="3"/>
        <v>0.27666666666666667</v>
      </c>
      <c r="S38" s="205">
        <v>45660</v>
      </c>
      <c r="T38" s="205">
        <v>46022</v>
      </c>
      <c r="U38" s="206">
        <f t="shared" si="0"/>
        <v>362</v>
      </c>
      <c r="V38" s="52" t="s">
        <v>353</v>
      </c>
      <c r="W38" s="53" t="s">
        <v>356</v>
      </c>
      <c r="X38" s="53" t="s">
        <v>360</v>
      </c>
      <c r="Y38" s="53" t="s">
        <v>379</v>
      </c>
      <c r="Z38" s="53" t="s">
        <v>380</v>
      </c>
      <c r="AA38" s="54" t="s">
        <v>355</v>
      </c>
      <c r="AB38" s="53" t="s">
        <v>722</v>
      </c>
      <c r="AC38" s="207">
        <v>20000000</v>
      </c>
      <c r="AD38" s="52" t="s">
        <v>77</v>
      </c>
      <c r="AE38" s="52" t="s">
        <v>53</v>
      </c>
      <c r="AF38" s="52"/>
      <c r="AG38" s="52"/>
      <c r="AH38" s="571"/>
      <c r="AI38" s="571"/>
      <c r="AJ38" s="119">
        <v>46382752</v>
      </c>
      <c r="AK38" s="52"/>
      <c r="AL38" s="52"/>
      <c r="AM38" s="552"/>
      <c r="AN38" s="53" t="s">
        <v>284</v>
      </c>
      <c r="AO38" s="49" t="s">
        <v>746</v>
      </c>
      <c r="AP38" s="678"/>
      <c r="AQ38" s="678"/>
      <c r="AR38" s="616"/>
      <c r="AS38" s="678"/>
      <c r="AT38" s="678"/>
      <c r="AU38" s="637"/>
      <c r="AV38" s="637"/>
      <c r="AW38" s="4"/>
      <c r="AX38" s="4"/>
      <c r="AY38" s="4"/>
      <c r="AZ38" s="4"/>
      <c r="BA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row>
    <row r="39" spans="1:119" s="122" customFormat="1" ht="57" customHeight="1">
      <c r="A39" s="49"/>
      <c r="B39" s="49"/>
      <c r="C39" s="50"/>
      <c r="D39" s="49"/>
      <c r="E39" s="522" t="s">
        <v>782</v>
      </c>
      <c r="F39" s="523"/>
      <c r="G39" s="523"/>
      <c r="H39" s="523"/>
      <c r="I39" s="523"/>
      <c r="J39" s="523"/>
      <c r="K39" s="523"/>
      <c r="L39" s="523"/>
      <c r="M39" s="523"/>
      <c r="N39" s="523"/>
      <c r="O39" s="523"/>
      <c r="P39" s="523"/>
      <c r="Q39" s="524"/>
      <c r="R39" s="347">
        <f>AVERAGE(R9:R38)</f>
        <v>0.24564840182648393</v>
      </c>
      <c r="S39" s="205"/>
      <c r="T39" s="205"/>
      <c r="U39" s="206"/>
      <c r="V39" s="52"/>
      <c r="W39" s="53"/>
      <c r="X39" s="53"/>
      <c r="Y39" s="53"/>
      <c r="Z39" s="53"/>
      <c r="AA39" s="54"/>
      <c r="AB39" s="53"/>
      <c r="AC39" s="207"/>
      <c r="AD39" s="52"/>
      <c r="AE39" s="52"/>
      <c r="AF39" s="52"/>
      <c r="AG39" s="52"/>
      <c r="AH39" s="312"/>
      <c r="AI39" s="312"/>
      <c r="AJ39" s="119"/>
      <c r="AK39" s="52"/>
      <c r="AL39" s="52"/>
      <c r="AM39" s="308"/>
      <c r="AN39" s="53"/>
      <c r="AO39" s="348" t="s">
        <v>783</v>
      </c>
      <c r="AP39" s="332">
        <f>SUM(AP9)</f>
        <v>33466088720.580002</v>
      </c>
      <c r="AQ39" s="332">
        <f t="shared" ref="AQ39:AT39" si="5">SUM(AQ9)</f>
        <v>11452568124.76</v>
      </c>
      <c r="AR39" s="342">
        <f t="shared" si="5"/>
        <v>0.3422</v>
      </c>
      <c r="AS39" s="332">
        <f t="shared" si="5"/>
        <v>6188370665</v>
      </c>
      <c r="AT39" s="332">
        <f t="shared" si="5"/>
        <v>6188370665</v>
      </c>
      <c r="AU39" s="342">
        <f>+AS39/AP39</f>
        <v>0.18491466740164517</v>
      </c>
      <c r="AV39" s="342">
        <f>+AT39/AP39</f>
        <v>0.18491466740164517</v>
      </c>
      <c r="AW39" s="4"/>
      <c r="AX39" s="4"/>
      <c r="AY39" s="4"/>
      <c r="AZ39" s="4"/>
      <c r="BA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row>
    <row r="40" spans="1:119" s="168" customFormat="1" ht="99.75">
      <c r="A40" s="161" t="s">
        <v>281</v>
      </c>
      <c r="B40" s="57" t="s">
        <v>219</v>
      </c>
      <c r="C40" s="58" t="s">
        <v>361</v>
      </c>
      <c r="D40" s="57" t="s">
        <v>337</v>
      </c>
      <c r="E40" s="161" t="s">
        <v>285</v>
      </c>
      <c r="F40" s="196">
        <v>2024130010133</v>
      </c>
      <c r="G40" s="197" t="s">
        <v>296</v>
      </c>
      <c r="H40" s="57" t="s">
        <v>306</v>
      </c>
      <c r="I40" s="402" t="s">
        <v>260</v>
      </c>
      <c r="J40" s="186">
        <v>5</v>
      </c>
      <c r="K40" s="127">
        <v>0.5</v>
      </c>
      <c r="L40" s="57" t="s">
        <v>314</v>
      </c>
      <c r="M40" s="60"/>
      <c r="N40" s="61" t="s">
        <v>676</v>
      </c>
      <c r="O40" s="61">
        <v>17</v>
      </c>
      <c r="P40" s="230">
        <v>1</v>
      </c>
      <c r="Q40" s="65">
        <v>5</v>
      </c>
      <c r="R40" s="349">
        <v>1</v>
      </c>
      <c r="S40" s="205">
        <v>45660</v>
      </c>
      <c r="T40" s="205">
        <v>46022</v>
      </c>
      <c r="U40" s="206">
        <f t="shared" si="0"/>
        <v>362</v>
      </c>
      <c r="V40" s="60">
        <v>385</v>
      </c>
      <c r="W40" s="61" t="s">
        <v>356</v>
      </c>
      <c r="X40" s="60" t="s">
        <v>363</v>
      </c>
      <c r="Y40" s="61" t="s">
        <v>381</v>
      </c>
      <c r="Z40" s="61" t="s">
        <v>382</v>
      </c>
      <c r="AA40" s="59" t="s">
        <v>355</v>
      </c>
      <c r="AB40" s="57" t="s">
        <v>599</v>
      </c>
      <c r="AC40" s="135">
        <v>75000000</v>
      </c>
      <c r="AD40" s="60" t="s">
        <v>76</v>
      </c>
      <c r="AE40" s="60" t="s">
        <v>53</v>
      </c>
      <c r="AF40" s="60"/>
      <c r="AG40" s="60"/>
      <c r="AH40" s="553">
        <v>2749532737</v>
      </c>
      <c r="AI40" s="553"/>
      <c r="AJ40" s="120"/>
      <c r="AK40" s="60"/>
      <c r="AL40" s="60"/>
      <c r="AM40" s="564" t="s">
        <v>649</v>
      </c>
      <c r="AN40" s="61" t="s">
        <v>285</v>
      </c>
      <c r="AO40" s="61" t="s">
        <v>754</v>
      </c>
      <c r="AP40" s="623">
        <v>2760697332.29</v>
      </c>
      <c r="AQ40" s="623">
        <v>1185418000</v>
      </c>
      <c r="AR40" s="626">
        <v>0.4294</v>
      </c>
      <c r="AS40" s="623">
        <v>0</v>
      </c>
      <c r="AT40" s="623">
        <v>0</v>
      </c>
      <c r="AU40" s="679">
        <v>0</v>
      </c>
      <c r="AV40" s="679">
        <v>0</v>
      </c>
      <c r="AW40" s="4"/>
      <c r="AX40" s="4"/>
      <c r="AY40" s="4"/>
      <c r="AZ40" s="4"/>
      <c r="BA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row>
    <row r="41" spans="1:119" s="168" customFormat="1" ht="99.75">
      <c r="A41" s="161" t="s">
        <v>281</v>
      </c>
      <c r="B41" s="57" t="s">
        <v>219</v>
      </c>
      <c r="C41" s="58" t="s">
        <v>361</v>
      </c>
      <c r="D41" s="57" t="s">
        <v>337</v>
      </c>
      <c r="E41" s="161" t="s">
        <v>285</v>
      </c>
      <c r="F41" s="196">
        <v>2024130010133</v>
      </c>
      <c r="G41" s="197" t="s">
        <v>296</v>
      </c>
      <c r="H41" s="57" t="s">
        <v>306</v>
      </c>
      <c r="I41" s="402" t="s">
        <v>260</v>
      </c>
      <c r="J41" s="186">
        <v>5</v>
      </c>
      <c r="K41" s="127">
        <v>0.5</v>
      </c>
      <c r="L41" s="57" t="s">
        <v>314</v>
      </c>
      <c r="M41" s="60"/>
      <c r="N41" s="61" t="s">
        <v>676</v>
      </c>
      <c r="O41" s="61">
        <v>17</v>
      </c>
      <c r="P41" s="230">
        <v>1</v>
      </c>
      <c r="Q41" s="65">
        <v>5</v>
      </c>
      <c r="R41" s="349">
        <v>1</v>
      </c>
      <c r="S41" s="205">
        <v>45660</v>
      </c>
      <c r="T41" s="205">
        <v>46022</v>
      </c>
      <c r="U41" s="206">
        <f t="shared" ref="U41:U94" si="6">+T41-S41</f>
        <v>362</v>
      </c>
      <c r="V41" s="60">
        <v>385</v>
      </c>
      <c r="W41" s="61" t="s">
        <v>356</v>
      </c>
      <c r="X41" s="60" t="s">
        <v>363</v>
      </c>
      <c r="Y41" s="61" t="s">
        <v>381</v>
      </c>
      <c r="Z41" s="61" t="s">
        <v>382</v>
      </c>
      <c r="AA41" s="59" t="s">
        <v>355</v>
      </c>
      <c r="AB41" s="57" t="s">
        <v>677</v>
      </c>
      <c r="AC41" s="135">
        <v>149532737</v>
      </c>
      <c r="AD41" s="61" t="s">
        <v>70</v>
      </c>
      <c r="AE41" s="60" t="s">
        <v>53</v>
      </c>
      <c r="AF41" s="60"/>
      <c r="AG41" s="60"/>
      <c r="AH41" s="554"/>
      <c r="AI41" s="554"/>
      <c r="AJ41" s="120">
        <v>5000000</v>
      </c>
      <c r="AK41" s="60"/>
      <c r="AL41" s="60"/>
      <c r="AM41" s="565"/>
      <c r="AN41" s="61" t="s">
        <v>285</v>
      </c>
      <c r="AO41" s="61" t="s">
        <v>754</v>
      </c>
      <c r="AP41" s="624"/>
      <c r="AQ41" s="624"/>
      <c r="AR41" s="627"/>
      <c r="AS41" s="624"/>
      <c r="AT41" s="624"/>
      <c r="AU41" s="624"/>
      <c r="AV41" s="624"/>
      <c r="AW41" s="4"/>
      <c r="AX41" s="4"/>
      <c r="AY41" s="4"/>
      <c r="AZ41" s="4"/>
      <c r="BA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row>
    <row r="42" spans="1:119" s="168" customFormat="1" ht="99.75">
      <c r="A42" s="161" t="s">
        <v>281</v>
      </c>
      <c r="B42" s="57" t="s">
        <v>219</v>
      </c>
      <c r="C42" s="58" t="s">
        <v>361</v>
      </c>
      <c r="D42" s="57" t="s">
        <v>337</v>
      </c>
      <c r="E42" s="161" t="s">
        <v>285</v>
      </c>
      <c r="F42" s="196">
        <v>2024130010133</v>
      </c>
      <c r="G42" s="197" t="s">
        <v>296</v>
      </c>
      <c r="H42" s="57" t="s">
        <v>306</v>
      </c>
      <c r="I42" s="402" t="s">
        <v>260</v>
      </c>
      <c r="J42" s="186">
        <v>5</v>
      </c>
      <c r="K42" s="127">
        <v>0.5</v>
      </c>
      <c r="L42" s="57" t="s">
        <v>302</v>
      </c>
      <c r="M42" s="60"/>
      <c r="N42" s="61" t="s">
        <v>808</v>
      </c>
      <c r="O42" s="61">
        <v>17</v>
      </c>
      <c r="P42" s="230">
        <v>385</v>
      </c>
      <c r="Q42" s="61">
        <v>5</v>
      </c>
      <c r="R42" s="350">
        <f>+Q42/P42</f>
        <v>1.2987012987012988E-2</v>
      </c>
      <c r="S42" s="205">
        <v>45660</v>
      </c>
      <c r="T42" s="205">
        <v>46022</v>
      </c>
      <c r="U42" s="206">
        <f t="shared" si="6"/>
        <v>362</v>
      </c>
      <c r="V42" s="60">
        <v>385</v>
      </c>
      <c r="W42" s="61" t="s">
        <v>356</v>
      </c>
      <c r="X42" s="60" t="s">
        <v>363</v>
      </c>
      <c r="Y42" s="61" t="s">
        <v>381</v>
      </c>
      <c r="Z42" s="61" t="s">
        <v>382</v>
      </c>
      <c r="AA42" s="59" t="s">
        <v>355</v>
      </c>
      <c r="AB42" s="57" t="s">
        <v>599</v>
      </c>
      <c r="AC42" s="135">
        <v>75000000</v>
      </c>
      <c r="AD42" s="60" t="s">
        <v>76</v>
      </c>
      <c r="AE42" s="60" t="s">
        <v>53</v>
      </c>
      <c r="AF42" s="60"/>
      <c r="AG42" s="60"/>
      <c r="AH42" s="554"/>
      <c r="AI42" s="554"/>
      <c r="AJ42" s="120">
        <v>50000000</v>
      </c>
      <c r="AK42" s="60"/>
      <c r="AL42" s="60"/>
      <c r="AM42" s="565"/>
      <c r="AN42" s="61" t="s">
        <v>285</v>
      </c>
      <c r="AO42" s="61" t="s">
        <v>754</v>
      </c>
      <c r="AP42" s="624"/>
      <c r="AQ42" s="624"/>
      <c r="AR42" s="627"/>
      <c r="AS42" s="624"/>
      <c r="AT42" s="624"/>
      <c r="AU42" s="624"/>
      <c r="AV42" s="624"/>
      <c r="AW42" s="4"/>
      <c r="AX42" s="4"/>
      <c r="AY42" s="4"/>
      <c r="AZ42" s="4"/>
      <c r="BA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row>
    <row r="43" spans="1:119" s="168" customFormat="1" ht="99.75">
      <c r="A43" s="57" t="s">
        <v>281</v>
      </c>
      <c r="B43" s="57" t="s">
        <v>219</v>
      </c>
      <c r="C43" s="58" t="s">
        <v>361</v>
      </c>
      <c r="D43" s="57" t="s">
        <v>337</v>
      </c>
      <c r="E43" s="57" t="s">
        <v>285</v>
      </c>
      <c r="F43" s="198">
        <v>2024130010133</v>
      </c>
      <c r="G43" s="197" t="s">
        <v>296</v>
      </c>
      <c r="H43" s="57" t="s">
        <v>306</v>
      </c>
      <c r="I43" s="402" t="s">
        <v>260</v>
      </c>
      <c r="J43" s="186">
        <v>5</v>
      </c>
      <c r="K43" s="127">
        <v>0.5</v>
      </c>
      <c r="L43" s="57" t="s">
        <v>302</v>
      </c>
      <c r="M43" s="60"/>
      <c r="N43" s="61" t="s">
        <v>808</v>
      </c>
      <c r="O43" s="61">
        <v>17</v>
      </c>
      <c r="P43" s="230">
        <v>385</v>
      </c>
      <c r="Q43" s="61">
        <v>5</v>
      </c>
      <c r="R43" s="350">
        <f>+Q43/P43</f>
        <v>1.2987012987012988E-2</v>
      </c>
      <c r="S43" s="205">
        <v>45660</v>
      </c>
      <c r="T43" s="205">
        <v>46022</v>
      </c>
      <c r="U43" s="206">
        <f t="shared" si="6"/>
        <v>362</v>
      </c>
      <c r="V43" s="60">
        <v>385</v>
      </c>
      <c r="W43" s="61" t="s">
        <v>356</v>
      </c>
      <c r="X43" s="60" t="s">
        <v>364</v>
      </c>
      <c r="Y43" s="62" t="s">
        <v>384</v>
      </c>
      <c r="Z43" s="199" t="s">
        <v>383</v>
      </c>
      <c r="AA43" s="59" t="s">
        <v>355</v>
      </c>
      <c r="AB43" s="57" t="s">
        <v>600</v>
      </c>
      <c r="AC43" s="135">
        <v>1150000000</v>
      </c>
      <c r="AD43" s="57" t="s">
        <v>678</v>
      </c>
      <c r="AE43" s="57" t="s">
        <v>681</v>
      </c>
      <c r="AF43" s="60"/>
      <c r="AG43" s="60"/>
      <c r="AH43" s="554"/>
      <c r="AI43" s="554"/>
      <c r="AJ43" s="60"/>
      <c r="AK43" s="60"/>
      <c r="AL43" s="60"/>
      <c r="AM43" s="565"/>
      <c r="AN43" s="61" t="s">
        <v>285</v>
      </c>
      <c r="AO43" s="61" t="s">
        <v>754</v>
      </c>
      <c r="AP43" s="624"/>
      <c r="AQ43" s="624"/>
      <c r="AR43" s="627"/>
      <c r="AS43" s="624"/>
      <c r="AT43" s="624"/>
      <c r="AU43" s="624"/>
      <c r="AV43" s="624"/>
      <c r="AW43" s="4"/>
      <c r="AX43" s="4"/>
      <c r="AY43" s="4"/>
      <c r="AZ43" s="4"/>
      <c r="BA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row>
    <row r="44" spans="1:119" s="168" customFormat="1" ht="99.75">
      <c r="A44" s="57" t="s">
        <v>281</v>
      </c>
      <c r="B44" s="57" t="s">
        <v>219</v>
      </c>
      <c r="C44" s="58" t="s">
        <v>361</v>
      </c>
      <c r="D44" s="57" t="s">
        <v>232</v>
      </c>
      <c r="E44" s="57" t="s">
        <v>285</v>
      </c>
      <c r="F44" s="198">
        <v>2024130010133</v>
      </c>
      <c r="G44" s="197" t="s">
        <v>296</v>
      </c>
      <c r="H44" s="57" t="s">
        <v>307</v>
      </c>
      <c r="I44" s="402" t="s">
        <v>261</v>
      </c>
      <c r="J44" s="186">
        <v>16</v>
      </c>
      <c r="K44" s="127">
        <v>0.5</v>
      </c>
      <c r="L44" s="57" t="s">
        <v>304</v>
      </c>
      <c r="M44" s="60"/>
      <c r="N44" s="61" t="s">
        <v>679</v>
      </c>
      <c r="O44" s="61">
        <v>19</v>
      </c>
      <c r="P44" s="230">
        <v>200</v>
      </c>
      <c r="Q44" s="60">
        <v>16</v>
      </c>
      <c r="R44" s="350">
        <f>+Q44/P44</f>
        <v>0.08</v>
      </c>
      <c r="S44" s="205">
        <v>45660</v>
      </c>
      <c r="T44" s="205">
        <v>46022</v>
      </c>
      <c r="U44" s="206">
        <f t="shared" si="6"/>
        <v>362</v>
      </c>
      <c r="V44" s="59">
        <v>200</v>
      </c>
      <c r="W44" s="61" t="s">
        <v>356</v>
      </c>
      <c r="X44" s="60" t="s">
        <v>364</v>
      </c>
      <c r="Y44" s="61" t="s">
        <v>374</v>
      </c>
      <c r="Z44" s="60" t="s">
        <v>377</v>
      </c>
      <c r="AA44" s="59" t="s">
        <v>355</v>
      </c>
      <c r="AB44" s="57" t="s">
        <v>599</v>
      </c>
      <c r="AC44" s="135">
        <v>75000000</v>
      </c>
      <c r="AD44" s="60" t="s">
        <v>76</v>
      </c>
      <c r="AE44" s="60" t="s">
        <v>53</v>
      </c>
      <c r="AF44" s="60"/>
      <c r="AG44" s="60"/>
      <c r="AH44" s="554"/>
      <c r="AI44" s="554"/>
      <c r="AJ44" s="60"/>
      <c r="AK44" s="60"/>
      <c r="AL44" s="60"/>
      <c r="AM44" s="565"/>
      <c r="AN44" s="61" t="s">
        <v>285</v>
      </c>
      <c r="AO44" s="61" t="s">
        <v>769</v>
      </c>
      <c r="AP44" s="624"/>
      <c r="AQ44" s="624"/>
      <c r="AR44" s="627"/>
      <c r="AS44" s="624"/>
      <c r="AT44" s="624"/>
      <c r="AU44" s="624"/>
      <c r="AV44" s="624"/>
      <c r="AW44" s="4"/>
      <c r="AX44" s="4"/>
      <c r="AY44" s="4"/>
      <c r="AZ44" s="4"/>
      <c r="BA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row>
    <row r="45" spans="1:119" s="168" customFormat="1" ht="99.75">
      <c r="A45" s="57" t="s">
        <v>281</v>
      </c>
      <c r="B45" s="57" t="s">
        <v>219</v>
      </c>
      <c r="C45" s="58" t="s">
        <v>361</v>
      </c>
      <c r="D45" s="57" t="s">
        <v>232</v>
      </c>
      <c r="E45" s="57" t="s">
        <v>285</v>
      </c>
      <c r="F45" s="198">
        <v>2024130010133</v>
      </c>
      <c r="G45" s="197" t="s">
        <v>296</v>
      </c>
      <c r="H45" s="57" t="s">
        <v>307</v>
      </c>
      <c r="I45" s="402" t="s">
        <v>261</v>
      </c>
      <c r="J45" s="186">
        <v>16</v>
      </c>
      <c r="K45" s="127">
        <v>0.5</v>
      </c>
      <c r="L45" s="57" t="s">
        <v>303</v>
      </c>
      <c r="M45" s="60"/>
      <c r="N45" s="61" t="s">
        <v>809</v>
      </c>
      <c r="O45" s="61">
        <v>19</v>
      </c>
      <c r="P45" s="230">
        <v>100</v>
      </c>
      <c r="Q45" s="60">
        <v>16</v>
      </c>
      <c r="R45" s="350">
        <f>+Q45/P45</f>
        <v>0.16</v>
      </c>
      <c r="S45" s="205">
        <v>45660</v>
      </c>
      <c r="T45" s="205">
        <v>46022</v>
      </c>
      <c r="U45" s="206">
        <f t="shared" si="6"/>
        <v>362</v>
      </c>
      <c r="V45" s="59">
        <v>100</v>
      </c>
      <c r="W45" s="61" t="s">
        <v>356</v>
      </c>
      <c r="X45" s="60" t="s">
        <v>364</v>
      </c>
      <c r="Y45" s="61" t="s">
        <v>374</v>
      </c>
      <c r="Z45" s="60" t="s">
        <v>377</v>
      </c>
      <c r="AA45" s="59" t="s">
        <v>355</v>
      </c>
      <c r="AB45" s="57" t="s">
        <v>599</v>
      </c>
      <c r="AC45" s="135">
        <v>75000000</v>
      </c>
      <c r="AD45" s="60" t="s">
        <v>76</v>
      </c>
      <c r="AE45" s="60" t="s">
        <v>53</v>
      </c>
      <c r="AF45" s="60"/>
      <c r="AG45" s="60"/>
      <c r="AH45" s="554"/>
      <c r="AI45" s="554"/>
      <c r="AJ45" s="120">
        <v>256887000</v>
      </c>
      <c r="AK45" s="60"/>
      <c r="AL45" s="60"/>
      <c r="AM45" s="565"/>
      <c r="AN45" s="61" t="s">
        <v>285</v>
      </c>
      <c r="AO45" s="61" t="s">
        <v>769</v>
      </c>
      <c r="AP45" s="624"/>
      <c r="AQ45" s="624"/>
      <c r="AR45" s="627"/>
      <c r="AS45" s="624"/>
      <c r="AT45" s="624"/>
      <c r="AU45" s="624"/>
      <c r="AV45" s="624"/>
      <c r="AW45" s="4"/>
      <c r="AX45" s="4"/>
      <c r="AY45" s="4"/>
      <c r="AZ45" s="4"/>
      <c r="BA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row>
    <row r="46" spans="1:119" s="168" customFormat="1" ht="99.75">
      <c r="A46" s="57" t="s">
        <v>281</v>
      </c>
      <c r="B46" s="57" t="s">
        <v>219</v>
      </c>
      <c r="C46" s="58" t="s">
        <v>361</v>
      </c>
      <c r="D46" s="57" t="s">
        <v>232</v>
      </c>
      <c r="E46" s="57" t="s">
        <v>285</v>
      </c>
      <c r="F46" s="198">
        <v>2024130010133</v>
      </c>
      <c r="G46" s="197" t="s">
        <v>296</v>
      </c>
      <c r="H46" s="57" t="s">
        <v>307</v>
      </c>
      <c r="I46" s="402" t="s">
        <v>261</v>
      </c>
      <c r="J46" s="186">
        <v>16</v>
      </c>
      <c r="K46" s="127">
        <v>0.5</v>
      </c>
      <c r="L46" s="57" t="s">
        <v>303</v>
      </c>
      <c r="M46" s="60"/>
      <c r="N46" s="61" t="s">
        <v>809</v>
      </c>
      <c r="O46" s="61">
        <v>19</v>
      </c>
      <c r="P46" s="230">
        <v>100</v>
      </c>
      <c r="Q46" s="60">
        <v>16</v>
      </c>
      <c r="R46" s="350">
        <f>+Q46/P46</f>
        <v>0.16</v>
      </c>
      <c r="S46" s="205">
        <v>45660</v>
      </c>
      <c r="T46" s="205">
        <v>46022</v>
      </c>
      <c r="U46" s="206">
        <f t="shared" si="6"/>
        <v>362</v>
      </c>
      <c r="V46" s="59">
        <v>100</v>
      </c>
      <c r="W46" s="61" t="s">
        <v>356</v>
      </c>
      <c r="X46" s="60" t="s">
        <v>364</v>
      </c>
      <c r="Y46" s="61" t="s">
        <v>385</v>
      </c>
      <c r="Z46" s="61" t="s">
        <v>386</v>
      </c>
      <c r="AA46" s="59" t="s">
        <v>355</v>
      </c>
      <c r="AB46" s="57" t="s">
        <v>680</v>
      </c>
      <c r="AC46" s="135">
        <v>1150000000</v>
      </c>
      <c r="AD46" s="57" t="s">
        <v>678</v>
      </c>
      <c r="AE46" s="57" t="s">
        <v>681</v>
      </c>
      <c r="AF46" s="169"/>
      <c r="AG46" s="60"/>
      <c r="AH46" s="555"/>
      <c r="AI46" s="555"/>
      <c r="AJ46" s="120">
        <v>26000000</v>
      </c>
      <c r="AK46" s="60"/>
      <c r="AL46" s="60"/>
      <c r="AM46" s="566"/>
      <c r="AN46" s="61" t="s">
        <v>285</v>
      </c>
      <c r="AO46" s="61" t="s">
        <v>769</v>
      </c>
      <c r="AP46" s="625"/>
      <c r="AQ46" s="625"/>
      <c r="AR46" s="628"/>
      <c r="AS46" s="625"/>
      <c r="AT46" s="625"/>
      <c r="AU46" s="625"/>
      <c r="AV46" s="625"/>
      <c r="AW46" s="4"/>
      <c r="AX46" s="4"/>
      <c r="AY46" s="4"/>
      <c r="AZ46" s="4"/>
      <c r="BA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row>
    <row r="47" spans="1:119" s="168" customFormat="1" ht="60" customHeight="1">
      <c r="A47" s="57"/>
      <c r="B47" s="57"/>
      <c r="C47" s="58"/>
      <c r="D47" s="57"/>
      <c r="E47" s="522" t="s">
        <v>784</v>
      </c>
      <c r="F47" s="523"/>
      <c r="G47" s="523"/>
      <c r="H47" s="523"/>
      <c r="I47" s="523"/>
      <c r="J47" s="523"/>
      <c r="K47" s="523"/>
      <c r="L47" s="523"/>
      <c r="M47" s="523"/>
      <c r="N47" s="523"/>
      <c r="O47" s="523"/>
      <c r="P47" s="523"/>
      <c r="Q47" s="524"/>
      <c r="R47" s="351">
        <f>AVERAGE(R40:R46)</f>
        <v>0.34656771799628949</v>
      </c>
      <c r="S47" s="205"/>
      <c r="T47" s="205"/>
      <c r="U47" s="206"/>
      <c r="V47" s="59"/>
      <c r="W47" s="61"/>
      <c r="X47" s="60"/>
      <c r="Y47" s="61"/>
      <c r="Z47" s="61"/>
      <c r="AA47" s="59"/>
      <c r="AB47" s="57"/>
      <c r="AC47" s="135"/>
      <c r="AD47" s="57"/>
      <c r="AE47" s="57"/>
      <c r="AF47" s="169"/>
      <c r="AG47" s="60"/>
      <c r="AH47" s="309"/>
      <c r="AI47" s="309"/>
      <c r="AJ47" s="120"/>
      <c r="AK47" s="60"/>
      <c r="AL47" s="60"/>
      <c r="AM47" s="310"/>
      <c r="AN47" s="61"/>
      <c r="AO47" s="348" t="s">
        <v>783</v>
      </c>
      <c r="AP47" s="334">
        <f>SUM(AP40)</f>
        <v>2760697332.29</v>
      </c>
      <c r="AQ47" s="334">
        <f t="shared" ref="AQ47:AT47" si="7">SUM(AQ40)</f>
        <v>1185418000</v>
      </c>
      <c r="AR47" s="352">
        <f t="shared" si="7"/>
        <v>0.4294</v>
      </c>
      <c r="AS47" s="334">
        <f t="shared" si="7"/>
        <v>0</v>
      </c>
      <c r="AT47" s="334">
        <f t="shared" si="7"/>
        <v>0</v>
      </c>
      <c r="AU47" s="353">
        <v>0</v>
      </c>
      <c r="AV47" s="353">
        <v>0</v>
      </c>
      <c r="AW47" s="4"/>
      <c r="AX47" s="4"/>
      <c r="AY47" s="4"/>
      <c r="AZ47" s="4"/>
      <c r="BA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row>
    <row r="48" spans="1:119" s="170" customFormat="1" ht="135">
      <c r="A48" s="43" t="s">
        <v>282</v>
      </c>
      <c r="B48" s="43" t="s">
        <v>220</v>
      </c>
      <c r="C48" s="63" t="s">
        <v>362</v>
      </c>
      <c r="D48" s="43" t="s">
        <v>234</v>
      </c>
      <c r="E48" s="43" t="s">
        <v>286</v>
      </c>
      <c r="F48" s="64">
        <v>2024130010147</v>
      </c>
      <c r="G48" s="65" t="s">
        <v>462</v>
      </c>
      <c r="H48" s="43" t="s">
        <v>464</v>
      </c>
      <c r="I48" s="43" t="s">
        <v>836</v>
      </c>
      <c r="J48" s="403">
        <v>4005</v>
      </c>
      <c r="K48" s="127">
        <v>0.3</v>
      </c>
      <c r="L48" s="43" t="s">
        <v>684</v>
      </c>
      <c r="M48" s="164"/>
      <c r="N48" s="65" t="s">
        <v>686</v>
      </c>
      <c r="O48" s="65"/>
      <c r="P48" s="230">
        <v>1</v>
      </c>
      <c r="Q48" s="164" t="s">
        <v>770</v>
      </c>
      <c r="R48" s="354">
        <f>0.5/1</f>
        <v>0.5</v>
      </c>
      <c r="S48" s="205">
        <v>45660</v>
      </c>
      <c r="T48" s="205">
        <v>46022</v>
      </c>
      <c r="U48" s="206">
        <f t="shared" si="6"/>
        <v>362</v>
      </c>
      <c r="V48" s="42">
        <v>5400</v>
      </c>
      <c r="W48" s="65" t="s">
        <v>356</v>
      </c>
      <c r="X48" s="65" t="s">
        <v>371</v>
      </c>
      <c r="Y48" s="43" t="s">
        <v>470</v>
      </c>
      <c r="Z48" s="43" t="s">
        <v>471</v>
      </c>
      <c r="AA48" s="42" t="s">
        <v>355</v>
      </c>
      <c r="AB48" s="43" t="s">
        <v>599</v>
      </c>
      <c r="AC48" s="136">
        <v>64500000</v>
      </c>
      <c r="AD48" s="164" t="s">
        <v>76</v>
      </c>
      <c r="AE48" s="164" t="s">
        <v>53</v>
      </c>
      <c r="AF48" s="164"/>
      <c r="AG48" s="164"/>
      <c r="AH48" s="567">
        <v>844891147</v>
      </c>
      <c r="AI48" s="567"/>
      <c r="AJ48" s="118">
        <v>0</v>
      </c>
      <c r="AK48" s="164"/>
      <c r="AL48" s="164"/>
      <c r="AM48" s="556" t="s">
        <v>650</v>
      </c>
      <c r="AN48" s="65" t="s">
        <v>286</v>
      </c>
      <c r="AO48" s="123" t="s">
        <v>743</v>
      </c>
      <c r="AP48" s="629">
        <v>899558349</v>
      </c>
      <c r="AQ48" s="629">
        <v>132500000</v>
      </c>
      <c r="AR48" s="632">
        <v>0.14729999999999999</v>
      </c>
      <c r="AS48" s="629">
        <v>0</v>
      </c>
      <c r="AT48" s="629">
        <v>0</v>
      </c>
      <c r="AU48" s="680">
        <v>0</v>
      </c>
      <c r="AV48" s="680">
        <v>0</v>
      </c>
      <c r="AW48" s="4"/>
      <c r="AX48" s="4"/>
      <c r="AY48" s="4"/>
      <c r="AZ48" s="4"/>
      <c r="BA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row>
    <row r="49" spans="1:119" s="170" customFormat="1" ht="135">
      <c r="A49" s="43" t="s">
        <v>282</v>
      </c>
      <c r="B49" s="43" t="s">
        <v>220</v>
      </c>
      <c r="C49" s="63" t="s">
        <v>362</v>
      </c>
      <c r="D49" s="43" t="s">
        <v>234</v>
      </c>
      <c r="E49" s="43" t="s">
        <v>286</v>
      </c>
      <c r="F49" s="64">
        <v>2024130010147</v>
      </c>
      <c r="G49" s="116" t="s">
        <v>477</v>
      </c>
      <c r="H49" s="43" t="s">
        <v>463</v>
      </c>
      <c r="I49" s="43" t="s">
        <v>263</v>
      </c>
      <c r="J49" s="187">
        <v>2</v>
      </c>
      <c r="K49" s="127">
        <v>0.3</v>
      </c>
      <c r="L49" s="43" t="s">
        <v>466</v>
      </c>
      <c r="M49" s="164"/>
      <c r="N49" s="65" t="s">
        <v>810</v>
      </c>
      <c r="O49" s="65">
        <v>4</v>
      </c>
      <c r="P49" s="230">
        <v>3</v>
      </c>
      <c r="Q49" s="164" t="s">
        <v>770</v>
      </c>
      <c r="R49" s="355">
        <f>0.5/3</f>
        <v>0.16666666666666666</v>
      </c>
      <c r="S49" s="205">
        <v>45660</v>
      </c>
      <c r="T49" s="205">
        <v>46022</v>
      </c>
      <c r="U49" s="206">
        <f t="shared" si="6"/>
        <v>362</v>
      </c>
      <c r="V49" s="42">
        <v>3</v>
      </c>
      <c r="W49" s="65" t="s">
        <v>356</v>
      </c>
      <c r="X49" s="65" t="s">
        <v>371</v>
      </c>
      <c r="Y49" s="43" t="s">
        <v>378</v>
      </c>
      <c r="Z49" s="43" t="s">
        <v>472</v>
      </c>
      <c r="AA49" s="42" t="s">
        <v>355</v>
      </c>
      <c r="AB49" s="43" t="s">
        <v>599</v>
      </c>
      <c r="AC49" s="136">
        <v>64500000</v>
      </c>
      <c r="AD49" s="164" t="s">
        <v>76</v>
      </c>
      <c r="AE49" s="164" t="s">
        <v>53</v>
      </c>
      <c r="AF49" s="164"/>
      <c r="AG49" s="164"/>
      <c r="AH49" s="568"/>
      <c r="AI49" s="568"/>
      <c r="AJ49" s="118">
        <v>0</v>
      </c>
      <c r="AK49" s="164"/>
      <c r="AL49" s="164"/>
      <c r="AM49" s="557"/>
      <c r="AN49" s="65" t="s">
        <v>286</v>
      </c>
      <c r="AO49" s="123" t="s">
        <v>743</v>
      </c>
      <c r="AP49" s="630"/>
      <c r="AQ49" s="630"/>
      <c r="AR49" s="633"/>
      <c r="AS49" s="630"/>
      <c r="AT49" s="630"/>
      <c r="AU49" s="630"/>
      <c r="AV49" s="630"/>
      <c r="AW49" s="4"/>
      <c r="AX49" s="4"/>
      <c r="AY49" s="4"/>
      <c r="AZ49" s="4"/>
      <c r="BA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row>
    <row r="50" spans="1:119" s="170" customFormat="1" ht="135">
      <c r="A50" s="43" t="s">
        <v>282</v>
      </c>
      <c r="B50" s="43" t="s">
        <v>220</v>
      </c>
      <c r="C50" s="63" t="s">
        <v>362</v>
      </c>
      <c r="D50" s="43" t="s">
        <v>234</v>
      </c>
      <c r="E50" s="43" t="s">
        <v>286</v>
      </c>
      <c r="F50" s="64">
        <v>2024130010147</v>
      </c>
      <c r="G50" s="116" t="s">
        <v>477</v>
      </c>
      <c r="H50" s="43" t="s">
        <v>463</v>
      </c>
      <c r="I50" s="43" t="s">
        <v>263</v>
      </c>
      <c r="J50" s="187">
        <v>2</v>
      </c>
      <c r="K50" s="127">
        <v>0.3</v>
      </c>
      <c r="L50" s="43" t="s">
        <v>466</v>
      </c>
      <c r="M50" s="164"/>
      <c r="N50" s="65" t="s">
        <v>810</v>
      </c>
      <c r="O50" s="65">
        <v>4</v>
      </c>
      <c r="P50" s="230">
        <v>3</v>
      </c>
      <c r="Q50" s="164" t="s">
        <v>770</v>
      </c>
      <c r="R50" s="355">
        <f t="shared" ref="R50:R56" si="8">0.5/3</f>
        <v>0.16666666666666666</v>
      </c>
      <c r="S50" s="205">
        <v>45660</v>
      </c>
      <c r="T50" s="205">
        <v>46022</v>
      </c>
      <c r="U50" s="206">
        <f t="shared" si="6"/>
        <v>362</v>
      </c>
      <c r="V50" s="42">
        <v>3</v>
      </c>
      <c r="W50" s="65" t="s">
        <v>356</v>
      </c>
      <c r="X50" s="65" t="s">
        <v>371</v>
      </c>
      <c r="Y50" s="43" t="s">
        <v>378</v>
      </c>
      <c r="Z50" s="43" t="s">
        <v>472</v>
      </c>
      <c r="AA50" s="42" t="s">
        <v>355</v>
      </c>
      <c r="AB50" s="43" t="s">
        <v>602</v>
      </c>
      <c r="AC50" s="136">
        <v>50000000</v>
      </c>
      <c r="AD50" s="65" t="s">
        <v>77</v>
      </c>
      <c r="AE50" s="164" t="s">
        <v>53</v>
      </c>
      <c r="AF50" s="164"/>
      <c r="AG50" s="164"/>
      <c r="AH50" s="568"/>
      <c r="AI50" s="568"/>
      <c r="AJ50" s="118">
        <v>0</v>
      </c>
      <c r="AK50" s="164"/>
      <c r="AL50" s="164"/>
      <c r="AM50" s="557"/>
      <c r="AN50" s="65" t="s">
        <v>286</v>
      </c>
      <c r="AO50" s="123" t="s">
        <v>743</v>
      </c>
      <c r="AP50" s="630"/>
      <c r="AQ50" s="630"/>
      <c r="AR50" s="633"/>
      <c r="AS50" s="630"/>
      <c r="AT50" s="630"/>
      <c r="AU50" s="630"/>
      <c r="AV50" s="630"/>
      <c r="AW50" s="4"/>
      <c r="AX50" s="4"/>
      <c r="AY50" s="4"/>
      <c r="AZ50" s="4"/>
      <c r="BA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row>
    <row r="51" spans="1:119" s="170" customFormat="1" ht="135">
      <c r="A51" s="43" t="s">
        <v>282</v>
      </c>
      <c r="B51" s="43" t="s">
        <v>220</v>
      </c>
      <c r="C51" s="63" t="s">
        <v>362</v>
      </c>
      <c r="D51" s="43" t="s">
        <v>234</v>
      </c>
      <c r="E51" s="43" t="s">
        <v>286</v>
      </c>
      <c r="F51" s="64">
        <v>2024130010147</v>
      </c>
      <c r="G51" s="116" t="s">
        <v>477</v>
      </c>
      <c r="H51" s="43" t="s">
        <v>463</v>
      </c>
      <c r="I51" s="43" t="s">
        <v>263</v>
      </c>
      <c r="J51" s="187">
        <v>2</v>
      </c>
      <c r="K51" s="127">
        <v>0.3</v>
      </c>
      <c r="L51" s="43" t="s">
        <v>466</v>
      </c>
      <c r="M51" s="164"/>
      <c r="N51" s="65" t="s">
        <v>810</v>
      </c>
      <c r="O51" s="65">
        <v>4</v>
      </c>
      <c r="P51" s="230">
        <v>3</v>
      </c>
      <c r="Q51" s="164" t="s">
        <v>770</v>
      </c>
      <c r="R51" s="355">
        <f t="shared" si="8"/>
        <v>0.16666666666666666</v>
      </c>
      <c r="S51" s="205">
        <v>45660</v>
      </c>
      <c r="T51" s="205">
        <v>46022</v>
      </c>
      <c r="U51" s="206">
        <f t="shared" si="6"/>
        <v>362</v>
      </c>
      <c r="V51" s="42">
        <v>3</v>
      </c>
      <c r="W51" s="65" t="s">
        <v>356</v>
      </c>
      <c r="X51" s="65" t="s">
        <v>371</v>
      </c>
      <c r="Y51" s="43" t="s">
        <v>378</v>
      </c>
      <c r="Z51" s="43" t="s">
        <v>472</v>
      </c>
      <c r="AA51" s="42" t="s">
        <v>355</v>
      </c>
      <c r="AB51" s="43" t="s">
        <v>601</v>
      </c>
      <c r="AC51" s="136">
        <v>70000000</v>
      </c>
      <c r="AD51" s="65" t="s">
        <v>70</v>
      </c>
      <c r="AE51" s="164" t="s">
        <v>53</v>
      </c>
      <c r="AF51" s="164"/>
      <c r="AG51" s="164"/>
      <c r="AH51" s="568"/>
      <c r="AI51" s="568"/>
      <c r="AJ51" s="118">
        <v>0</v>
      </c>
      <c r="AK51" s="164"/>
      <c r="AL51" s="164"/>
      <c r="AM51" s="557"/>
      <c r="AN51" s="65" t="s">
        <v>286</v>
      </c>
      <c r="AO51" s="123" t="s">
        <v>743</v>
      </c>
      <c r="AP51" s="630"/>
      <c r="AQ51" s="630"/>
      <c r="AR51" s="633"/>
      <c r="AS51" s="630"/>
      <c r="AT51" s="630"/>
      <c r="AU51" s="630"/>
      <c r="AV51" s="630"/>
      <c r="AW51" s="4"/>
      <c r="AX51" s="4"/>
      <c r="AY51" s="4"/>
      <c r="AZ51" s="4"/>
      <c r="BA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row>
    <row r="52" spans="1:119" s="170" customFormat="1" ht="135">
      <c r="A52" s="43" t="s">
        <v>282</v>
      </c>
      <c r="B52" s="43" t="s">
        <v>220</v>
      </c>
      <c r="C52" s="63" t="s">
        <v>362</v>
      </c>
      <c r="D52" s="43" t="s">
        <v>234</v>
      </c>
      <c r="E52" s="43" t="s">
        <v>286</v>
      </c>
      <c r="F52" s="64">
        <v>2024130010147</v>
      </c>
      <c r="G52" s="116" t="s">
        <v>477</v>
      </c>
      <c r="H52" s="43" t="s">
        <v>463</v>
      </c>
      <c r="I52" s="401" t="s">
        <v>263</v>
      </c>
      <c r="J52" s="187">
        <v>2</v>
      </c>
      <c r="K52" s="127">
        <v>0.3</v>
      </c>
      <c r="L52" s="43" t="s">
        <v>468</v>
      </c>
      <c r="M52" s="164"/>
      <c r="N52" s="65" t="s">
        <v>835</v>
      </c>
      <c r="O52" s="65">
        <v>4</v>
      </c>
      <c r="P52" s="230">
        <v>1</v>
      </c>
      <c r="Q52" s="164" t="s">
        <v>770</v>
      </c>
      <c r="R52" s="355">
        <f t="shared" si="8"/>
        <v>0.16666666666666666</v>
      </c>
      <c r="S52" s="205">
        <v>45660</v>
      </c>
      <c r="T52" s="205">
        <v>46022</v>
      </c>
      <c r="U52" s="206">
        <f t="shared" si="6"/>
        <v>362</v>
      </c>
      <c r="V52" s="42">
        <v>3</v>
      </c>
      <c r="W52" s="65" t="s">
        <v>356</v>
      </c>
      <c r="X52" s="65" t="s">
        <v>371</v>
      </c>
      <c r="Y52" s="43" t="s">
        <v>378</v>
      </c>
      <c r="Z52" s="43" t="s">
        <v>472</v>
      </c>
      <c r="AA52" s="42" t="s">
        <v>355</v>
      </c>
      <c r="AB52" s="43" t="s">
        <v>599</v>
      </c>
      <c r="AC52" s="136">
        <v>22500000</v>
      </c>
      <c r="AD52" s="164" t="s">
        <v>76</v>
      </c>
      <c r="AE52" s="164" t="s">
        <v>53</v>
      </c>
      <c r="AF52" s="164"/>
      <c r="AG52" s="164"/>
      <c r="AH52" s="568"/>
      <c r="AI52" s="568"/>
      <c r="AJ52" s="118">
        <v>0</v>
      </c>
      <c r="AK52" s="164"/>
      <c r="AL52" s="164"/>
      <c r="AM52" s="557"/>
      <c r="AN52" s="65" t="s">
        <v>286</v>
      </c>
      <c r="AO52" s="123" t="s">
        <v>743</v>
      </c>
      <c r="AP52" s="630"/>
      <c r="AQ52" s="630"/>
      <c r="AR52" s="633"/>
      <c r="AS52" s="630"/>
      <c r="AT52" s="630"/>
      <c r="AU52" s="630"/>
      <c r="AV52" s="630"/>
      <c r="AW52" s="4"/>
      <c r="AX52" s="4"/>
      <c r="AY52" s="4"/>
      <c r="AZ52" s="4"/>
      <c r="BA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row>
    <row r="53" spans="1:119" s="170" customFormat="1" ht="135">
      <c r="A53" s="43" t="s">
        <v>282</v>
      </c>
      <c r="B53" s="43" t="s">
        <v>220</v>
      </c>
      <c r="C53" s="63" t="s">
        <v>362</v>
      </c>
      <c r="D53" s="43" t="s">
        <v>234</v>
      </c>
      <c r="E53" s="43" t="s">
        <v>286</v>
      </c>
      <c r="F53" s="64">
        <v>2024130010147</v>
      </c>
      <c r="G53" s="116" t="s">
        <v>477</v>
      </c>
      <c r="H53" s="43" t="s">
        <v>463</v>
      </c>
      <c r="I53" s="43" t="s">
        <v>263</v>
      </c>
      <c r="J53" s="401">
        <v>2</v>
      </c>
      <c r="K53" s="127">
        <v>0.3</v>
      </c>
      <c r="L53" s="43" t="s">
        <v>468</v>
      </c>
      <c r="M53" s="164"/>
      <c r="N53" s="65" t="s">
        <v>835</v>
      </c>
      <c r="O53" s="65">
        <v>4</v>
      </c>
      <c r="P53" s="230">
        <v>1</v>
      </c>
      <c r="Q53" s="164" t="s">
        <v>770</v>
      </c>
      <c r="R53" s="355">
        <f t="shared" si="8"/>
        <v>0.16666666666666666</v>
      </c>
      <c r="S53" s="205">
        <v>45660</v>
      </c>
      <c r="T53" s="205">
        <v>46022</v>
      </c>
      <c r="U53" s="206">
        <f t="shared" si="6"/>
        <v>362</v>
      </c>
      <c r="V53" s="42">
        <v>3</v>
      </c>
      <c r="W53" s="65" t="s">
        <v>356</v>
      </c>
      <c r="X53" s="65" t="s">
        <v>371</v>
      </c>
      <c r="Y53" s="43" t="s">
        <v>378</v>
      </c>
      <c r="Z53" s="43" t="s">
        <v>472</v>
      </c>
      <c r="AA53" s="42" t="s">
        <v>355</v>
      </c>
      <c r="AB53" s="43" t="s">
        <v>603</v>
      </c>
      <c r="AC53" s="136">
        <v>12000000</v>
      </c>
      <c r="AD53" s="65" t="s">
        <v>77</v>
      </c>
      <c r="AE53" s="164" t="s">
        <v>53</v>
      </c>
      <c r="AF53" s="164"/>
      <c r="AG53" s="164"/>
      <c r="AH53" s="568"/>
      <c r="AI53" s="568"/>
      <c r="AJ53" s="118">
        <v>0</v>
      </c>
      <c r="AK53" s="164"/>
      <c r="AL53" s="164"/>
      <c r="AM53" s="557"/>
      <c r="AN53" s="65" t="s">
        <v>286</v>
      </c>
      <c r="AO53" s="123" t="s">
        <v>743</v>
      </c>
      <c r="AP53" s="630"/>
      <c r="AQ53" s="630"/>
      <c r="AR53" s="633"/>
      <c r="AS53" s="630"/>
      <c r="AT53" s="630"/>
      <c r="AU53" s="630"/>
      <c r="AV53" s="630"/>
      <c r="AW53" s="4"/>
      <c r="AX53" s="4"/>
      <c r="AY53" s="4"/>
      <c r="AZ53" s="4"/>
      <c r="BA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row>
    <row r="54" spans="1:119" s="170" customFormat="1" ht="135">
      <c r="A54" s="43" t="s">
        <v>282</v>
      </c>
      <c r="B54" s="43" t="s">
        <v>220</v>
      </c>
      <c r="C54" s="63" t="s">
        <v>362</v>
      </c>
      <c r="D54" s="43" t="s">
        <v>234</v>
      </c>
      <c r="E54" s="43" t="s">
        <v>286</v>
      </c>
      <c r="F54" s="64">
        <v>2024130010147</v>
      </c>
      <c r="G54" s="116" t="s">
        <v>477</v>
      </c>
      <c r="H54" s="43" t="s">
        <v>463</v>
      </c>
      <c r="I54" s="43" t="s">
        <v>263</v>
      </c>
      <c r="J54" s="187">
        <v>2</v>
      </c>
      <c r="K54" s="127">
        <v>0.3</v>
      </c>
      <c r="L54" s="43" t="s">
        <v>465</v>
      </c>
      <c r="M54" s="164"/>
      <c r="N54" s="65" t="s">
        <v>811</v>
      </c>
      <c r="O54" s="65">
        <v>4</v>
      </c>
      <c r="P54" s="230">
        <v>2</v>
      </c>
      <c r="Q54" s="164" t="s">
        <v>770</v>
      </c>
      <c r="R54" s="355">
        <f t="shared" si="8"/>
        <v>0.16666666666666666</v>
      </c>
      <c r="S54" s="205">
        <v>45660</v>
      </c>
      <c r="T54" s="205">
        <v>46022</v>
      </c>
      <c r="U54" s="206">
        <f t="shared" si="6"/>
        <v>362</v>
      </c>
      <c r="V54" s="42">
        <v>3</v>
      </c>
      <c r="W54" s="65" t="s">
        <v>356</v>
      </c>
      <c r="X54" s="65" t="s">
        <v>371</v>
      </c>
      <c r="Y54" s="43" t="s">
        <v>473</v>
      </c>
      <c r="Z54" s="43" t="s">
        <v>474</v>
      </c>
      <c r="AA54" s="42" t="s">
        <v>355</v>
      </c>
      <c r="AB54" s="43" t="s">
        <v>599</v>
      </c>
      <c r="AC54" s="136">
        <v>64500000</v>
      </c>
      <c r="AD54" s="164" t="s">
        <v>76</v>
      </c>
      <c r="AE54" s="164" t="s">
        <v>53</v>
      </c>
      <c r="AF54" s="164"/>
      <c r="AG54" s="164"/>
      <c r="AH54" s="568"/>
      <c r="AI54" s="568"/>
      <c r="AJ54" s="118">
        <v>0</v>
      </c>
      <c r="AK54" s="164"/>
      <c r="AL54" s="164"/>
      <c r="AM54" s="557"/>
      <c r="AN54" s="65" t="s">
        <v>286</v>
      </c>
      <c r="AO54" s="123" t="s">
        <v>743</v>
      </c>
      <c r="AP54" s="630"/>
      <c r="AQ54" s="630"/>
      <c r="AR54" s="633"/>
      <c r="AS54" s="630"/>
      <c r="AT54" s="630"/>
      <c r="AU54" s="630"/>
      <c r="AV54" s="630"/>
      <c r="AW54" s="4"/>
      <c r="AX54" s="4"/>
      <c r="AY54" s="4"/>
      <c r="AZ54" s="4"/>
      <c r="BA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row>
    <row r="55" spans="1:119" s="170" customFormat="1" ht="135">
      <c r="A55" s="43" t="s">
        <v>282</v>
      </c>
      <c r="B55" s="43" t="s">
        <v>220</v>
      </c>
      <c r="C55" s="63" t="s">
        <v>362</v>
      </c>
      <c r="D55" s="43" t="s">
        <v>234</v>
      </c>
      <c r="E55" s="43" t="s">
        <v>286</v>
      </c>
      <c r="F55" s="64">
        <v>2024130010147</v>
      </c>
      <c r="G55" s="116" t="s">
        <v>477</v>
      </c>
      <c r="H55" s="43" t="s">
        <v>463</v>
      </c>
      <c r="I55" s="43" t="s">
        <v>263</v>
      </c>
      <c r="J55" s="187">
        <v>2</v>
      </c>
      <c r="K55" s="127">
        <v>0.3</v>
      </c>
      <c r="L55" s="43" t="s">
        <v>467</v>
      </c>
      <c r="M55" s="164"/>
      <c r="N55" s="65" t="s">
        <v>812</v>
      </c>
      <c r="O55" s="65">
        <v>4</v>
      </c>
      <c r="P55" s="230">
        <v>1</v>
      </c>
      <c r="Q55" s="164" t="s">
        <v>770</v>
      </c>
      <c r="R55" s="355">
        <f t="shared" si="8"/>
        <v>0.16666666666666666</v>
      </c>
      <c r="S55" s="205">
        <v>45660</v>
      </c>
      <c r="T55" s="205">
        <v>46022</v>
      </c>
      <c r="U55" s="206">
        <f t="shared" si="6"/>
        <v>362</v>
      </c>
      <c r="V55" s="42">
        <v>3</v>
      </c>
      <c r="W55" s="65" t="s">
        <v>356</v>
      </c>
      <c r="X55" s="65" t="s">
        <v>371</v>
      </c>
      <c r="Y55" s="43" t="s">
        <v>473</v>
      </c>
      <c r="Z55" s="43" t="s">
        <v>474</v>
      </c>
      <c r="AA55" s="42" t="s">
        <v>355</v>
      </c>
      <c r="AB55" s="43" t="s">
        <v>599</v>
      </c>
      <c r="AC55" s="136">
        <v>36000000</v>
      </c>
      <c r="AD55" s="164" t="s">
        <v>76</v>
      </c>
      <c r="AE55" s="164" t="s">
        <v>53</v>
      </c>
      <c r="AF55" s="164"/>
      <c r="AG55" s="164"/>
      <c r="AH55" s="568"/>
      <c r="AI55" s="568"/>
      <c r="AJ55" s="118">
        <v>0</v>
      </c>
      <c r="AK55" s="164"/>
      <c r="AL55" s="164"/>
      <c r="AM55" s="557"/>
      <c r="AN55" s="65" t="s">
        <v>286</v>
      </c>
      <c r="AO55" s="123" t="s">
        <v>743</v>
      </c>
      <c r="AP55" s="630"/>
      <c r="AQ55" s="630"/>
      <c r="AR55" s="633"/>
      <c r="AS55" s="630"/>
      <c r="AT55" s="630"/>
      <c r="AU55" s="630"/>
      <c r="AV55" s="630"/>
      <c r="AW55" s="4"/>
      <c r="AX55" s="4"/>
      <c r="AY55" s="4"/>
      <c r="AZ55" s="4"/>
      <c r="BA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row>
    <row r="56" spans="1:119" s="170" customFormat="1" ht="135">
      <c r="A56" s="43" t="s">
        <v>282</v>
      </c>
      <c r="B56" s="43" t="s">
        <v>220</v>
      </c>
      <c r="C56" s="63" t="s">
        <v>365</v>
      </c>
      <c r="D56" s="43" t="s">
        <v>234</v>
      </c>
      <c r="E56" s="43" t="s">
        <v>286</v>
      </c>
      <c r="F56" s="64">
        <v>2024130010147</v>
      </c>
      <c r="G56" s="116" t="s">
        <v>477</v>
      </c>
      <c r="H56" s="43" t="s">
        <v>463</v>
      </c>
      <c r="I56" s="43" t="s">
        <v>263</v>
      </c>
      <c r="J56" s="187">
        <v>2</v>
      </c>
      <c r="K56" s="127">
        <v>0.3</v>
      </c>
      <c r="L56" s="43" t="s">
        <v>467</v>
      </c>
      <c r="M56" s="164"/>
      <c r="N56" s="65" t="s">
        <v>813</v>
      </c>
      <c r="O56" s="65">
        <v>4</v>
      </c>
      <c r="P56" s="230">
        <v>1</v>
      </c>
      <c r="Q56" s="164" t="s">
        <v>770</v>
      </c>
      <c r="R56" s="355">
        <f t="shared" si="8"/>
        <v>0.16666666666666666</v>
      </c>
      <c r="S56" s="205">
        <v>45660</v>
      </c>
      <c r="T56" s="205">
        <v>46022</v>
      </c>
      <c r="U56" s="206">
        <f t="shared" si="6"/>
        <v>362</v>
      </c>
      <c r="V56" s="42">
        <v>3</v>
      </c>
      <c r="W56" s="65" t="s">
        <v>356</v>
      </c>
      <c r="X56" s="65" t="s">
        <v>371</v>
      </c>
      <c r="Y56" s="43" t="s">
        <v>473</v>
      </c>
      <c r="Z56" s="43" t="s">
        <v>474</v>
      </c>
      <c r="AA56" s="42" t="s">
        <v>355</v>
      </c>
      <c r="AB56" s="43" t="s">
        <v>685</v>
      </c>
      <c r="AC56" s="136">
        <v>50000000</v>
      </c>
      <c r="AD56" s="65" t="s">
        <v>70</v>
      </c>
      <c r="AE56" s="164" t="s">
        <v>53</v>
      </c>
      <c r="AF56" s="164"/>
      <c r="AG56" s="164"/>
      <c r="AH56" s="568"/>
      <c r="AI56" s="568"/>
      <c r="AJ56" s="118">
        <v>0</v>
      </c>
      <c r="AK56" s="164"/>
      <c r="AL56" s="164"/>
      <c r="AM56" s="557"/>
      <c r="AN56" s="65" t="s">
        <v>286</v>
      </c>
      <c r="AO56" s="123" t="s">
        <v>743</v>
      </c>
      <c r="AP56" s="630"/>
      <c r="AQ56" s="630"/>
      <c r="AR56" s="633"/>
      <c r="AS56" s="630"/>
      <c r="AT56" s="630"/>
      <c r="AU56" s="630"/>
      <c r="AV56" s="630"/>
      <c r="AW56" s="4"/>
      <c r="AX56" s="4"/>
      <c r="AY56" s="4"/>
      <c r="AZ56" s="4"/>
      <c r="BA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row>
    <row r="57" spans="1:119" s="170" customFormat="1" ht="285.75">
      <c r="A57" s="43" t="s">
        <v>282</v>
      </c>
      <c r="B57" s="43" t="s">
        <v>220</v>
      </c>
      <c r="C57" s="63" t="s">
        <v>365</v>
      </c>
      <c r="D57" s="43" t="s">
        <v>233</v>
      </c>
      <c r="E57" s="162" t="s">
        <v>286</v>
      </c>
      <c r="F57" s="163">
        <v>2024130010147</v>
      </c>
      <c r="G57" s="116" t="s">
        <v>477</v>
      </c>
      <c r="H57" s="43" t="s">
        <v>463</v>
      </c>
      <c r="I57" s="43" t="s">
        <v>837</v>
      </c>
      <c r="J57" s="187">
        <v>2</v>
      </c>
      <c r="K57" s="127">
        <v>0.7</v>
      </c>
      <c r="L57" s="116" t="s">
        <v>469</v>
      </c>
      <c r="M57" s="164"/>
      <c r="N57" s="65" t="s">
        <v>814</v>
      </c>
      <c r="O57" s="65">
        <v>7187</v>
      </c>
      <c r="P57" s="230">
        <v>5400</v>
      </c>
      <c r="Q57" s="164">
        <v>300</v>
      </c>
      <c r="R57" s="355">
        <f>+Q57/P57</f>
        <v>5.5555555555555552E-2</v>
      </c>
      <c r="S57" s="205">
        <v>45660</v>
      </c>
      <c r="T57" s="205">
        <v>46022</v>
      </c>
      <c r="U57" s="206">
        <f t="shared" si="6"/>
        <v>362</v>
      </c>
      <c r="V57" s="42">
        <v>3</v>
      </c>
      <c r="W57" s="65" t="s">
        <v>356</v>
      </c>
      <c r="X57" s="65" t="s">
        <v>371</v>
      </c>
      <c r="Y57" s="43" t="s">
        <v>475</v>
      </c>
      <c r="Z57" s="43" t="s">
        <v>476</v>
      </c>
      <c r="AA57" s="42" t="s">
        <v>355</v>
      </c>
      <c r="AB57" s="43" t="s">
        <v>599</v>
      </c>
      <c r="AC57" s="136">
        <v>64500000</v>
      </c>
      <c r="AD57" s="164" t="s">
        <v>76</v>
      </c>
      <c r="AE57" s="164" t="s">
        <v>53</v>
      </c>
      <c r="AF57" s="164"/>
      <c r="AG57" s="164"/>
      <c r="AH57" s="568"/>
      <c r="AI57" s="568"/>
      <c r="AJ57" s="118">
        <v>0</v>
      </c>
      <c r="AK57" s="164"/>
      <c r="AL57" s="164"/>
      <c r="AM57" s="557"/>
      <c r="AN57" s="65" t="s">
        <v>286</v>
      </c>
      <c r="AO57" s="123" t="s">
        <v>771</v>
      </c>
      <c r="AP57" s="630"/>
      <c r="AQ57" s="630"/>
      <c r="AR57" s="633"/>
      <c r="AS57" s="630"/>
      <c r="AT57" s="630"/>
      <c r="AU57" s="630"/>
      <c r="AV57" s="630"/>
      <c r="AW57" s="4"/>
      <c r="AX57" s="4"/>
      <c r="AY57" s="4"/>
      <c r="AZ57" s="4"/>
      <c r="BA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row>
    <row r="58" spans="1:119" s="170" customFormat="1" ht="285.75">
      <c r="A58" s="43" t="s">
        <v>282</v>
      </c>
      <c r="B58" s="43" t="s">
        <v>220</v>
      </c>
      <c r="C58" s="63" t="s">
        <v>365</v>
      </c>
      <c r="D58" s="43" t="s">
        <v>233</v>
      </c>
      <c r="E58" s="162" t="s">
        <v>286</v>
      </c>
      <c r="F58" s="163">
        <v>2024130010147</v>
      </c>
      <c r="G58" s="116" t="s">
        <v>477</v>
      </c>
      <c r="H58" s="43" t="s">
        <v>463</v>
      </c>
      <c r="I58" s="43" t="s">
        <v>837</v>
      </c>
      <c r="J58" s="187">
        <v>2</v>
      </c>
      <c r="K58" s="127">
        <v>0.7</v>
      </c>
      <c r="L58" s="116" t="s">
        <v>469</v>
      </c>
      <c r="M58" s="164"/>
      <c r="N58" s="65" t="s">
        <v>814</v>
      </c>
      <c r="O58" s="65">
        <v>7187</v>
      </c>
      <c r="P58" s="230">
        <v>5400</v>
      </c>
      <c r="Q58" s="164">
        <v>300</v>
      </c>
      <c r="R58" s="355">
        <f>+Q58/P58</f>
        <v>5.5555555555555552E-2</v>
      </c>
      <c r="S58" s="205">
        <v>45660</v>
      </c>
      <c r="T58" s="205">
        <v>46022</v>
      </c>
      <c r="U58" s="206">
        <f t="shared" si="6"/>
        <v>362</v>
      </c>
      <c r="V58" s="42">
        <v>3</v>
      </c>
      <c r="W58" s="65" t="s">
        <v>356</v>
      </c>
      <c r="X58" s="65" t="s">
        <v>371</v>
      </c>
      <c r="Y58" s="43" t="s">
        <v>475</v>
      </c>
      <c r="Z58" s="43" t="s">
        <v>476</v>
      </c>
      <c r="AA58" s="42" t="s">
        <v>355</v>
      </c>
      <c r="AB58" s="43" t="s">
        <v>682</v>
      </c>
      <c r="AC58" s="136">
        <v>221391147</v>
      </c>
      <c r="AD58" s="65" t="s">
        <v>64</v>
      </c>
      <c r="AE58" s="43" t="s">
        <v>683</v>
      </c>
      <c r="AF58" s="164"/>
      <c r="AG58" s="164"/>
      <c r="AH58" s="568"/>
      <c r="AI58" s="568"/>
      <c r="AJ58" s="118">
        <v>0</v>
      </c>
      <c r="AK58" s="164"/>
      <c r="AL58" s="164"/>
      <c r="AM58" s="557"/>
      <c r="AN58" s="65" t="s">
        <v>286</v>
      </c>
      <c r="AO58" s="123" t="s">
        <v>771</v>
      </c>
      <c r="AP58" s="630"/>
      <c r="AQ58" s="630"/>
      <c r="AR58" s="633"/>
      <c r="AS58" s="630"/>
      <c r="AT58" s="630"/>
      <c r="AU58" s="630"/>
      <c r="AV58" s="630"/>
      <c r="AW58" s="4"/>
      <c r="AX58" s="4"/>
      <c r="AY58" s="4"/>
      <c r="AZ58" s="4"/>
      <c r="BA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row>
    <row r="59" spans="1:119" s="170" customFormat="1" ht="285.75">
      <c r="A59" s="43" t="s">
        <v>282</v>
      </c>
      <c r="B59" s="43" t="s">
        <v>220</v>
      </c>
      <c r="C59" s="63" t="s">
        <v>365</v>
      </c>
      <c r="D59" s="43" t="s">
        <v>233</v>
      </c>
      <c r="E59" s="43" t="s">
        <v>286</v>
      </c>
      <c r="F59" s="64">
        <v>2024130010147</v>
      </c>
      <c r="G59" s="116" t="s">
        <v>477</v>
      </c>
      <c r="H59" s="43" t="s">
        <v>463</v>
      </c>
      <c r="I59" s="43" t="s">
        <v>838</v>
      </c>
      <c r="J59" s="187">
        <v>2</v>
      </c>
      <c r="K59" s="127">
        <v>0.7</v>
      </c>
      <c r="L59" s="116" t="s">
        <v>320</v>
      </c>
      <c r="M59" s="164"/>
      <c r="N59" s="65" t="s">
        <v>666</v>
      </c>
      <c r="O59" s="65">
        <v>20</v>
      </c>
      <c r="P59" s="230">
        <v>3</v>
      </c>
      <c r="Q59" s="164">
        <v>300</v>
      </c>
      <c r="R59" s="164"/>
      <c r="S59" s="205">
        <v>45660</v>
      </c>
      <c r="T59" s="205">
        <v>46022</v>
      </c>
      <c r="U59" s="206">
        <f t="shared" si="6"/>
        <v>362</v>
      </c>
      <c r="V59" s="42">
        <v>3</v>
      </c>
      <c r="W59" s="65" t="s">
        <v>356</v>
      </c>
      <c r="X59" s="65" t="s">
        <v>371</v>
      </c>
      <c r="Y59" s="43" t="s">
        <v>475</v>
      </c>
      <c r="Z59" s="43" t="s">
        <v>476</v>
      </c>
      <c r="AA59" s="42" t="s">
        <v>355</v>
      </c>
      <c r="AB59" s="43" t="s">
        <v>669</v>
      </c>
      <c r="AC59" s="136">
        <v>125000000</v>
      </c>
      <c r="AD59" s="65" t="s">
        <v>64</v>
      </c>
      <c r="AE59" s="164" t="s">
        <v>53</v>
      </c>
      <c r="AF59" s="164"/>
      <c r="AG59" s="164"/>
      <c r="AH59" s="568"/>
      <c r="AI59" s="568"/>
      <c r="AJ59" s="118">
        <v>0</v>
      </c>
      <c r="AK59" s="164"/>
      <c r="AL59" s="164"/>
      <c r="AM59" s="557"/>
      <c r="AN59" s="65" t="s">
        <v>286</v>
      </c>
      <c r="AO59" s="123" t="s">
        <v>771</v>
      </c>
      <c r="AP59" s="631"/>
      <c r="AQ59" s="631"/>
      <c r="AR59" s="634"/>
      <c r="AS59" s="631"/>
      <c r="AT59" s="631"/>
      <c r="AU59" s="631"/>
      <c r="AV59" s="631"/>
      <c r="AW59" s="4"/>
      <c r="AX59" s="4"/>
      <c r="AY59" s="4"/>
      <c r="AZ59" s="4"/>
      <c r="BA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row>
    <row r="60" spans="1:119" s="170" customFormat="1" ht="72.75" customHeight="1">
      <c r="A60" s="43"/>
      <c r="B60" s="43"/>
      <c r="C60" s="63"/>
      <c r="D60" s="43"/>
      <c r="E60" s="522" t="s">
        <v>785</v>
      </c>
      <c r="F60" s="523"/>
      <c r="G60" s="523"/>
      <c r="H60" s="523"/>
      <c r="I60" s="523"/>
      <c r="J60" s="523"/>
      <c r="K60" s="523"/>
      <c r="L60" s="523"/>
      <c r="M60" s="523"/>
      <c r="N60" s="523"/>
      <c r="O60" s="523"/>
      <c r="P60" s="523"/>
      <c r="Q60" s="524"/>
      <c r="R60" s="356">
        <f>AVERAGE(R48:R59)</f>
        <v>0.1767676767676768</v>
      </c>
      <c r="S60" s="205"/>
      <c r="T60" s="205"/>
      <c r="U60" s="206"/>
      <c r="V60" s="42"/>
      <c r="W60" s="65"/>
      <c r="X60" s="65"/>
      <c r="Y60" s="43"/>
      <c r="Z60" s="43"/>
      <c r="AA60" s="42"/>
      <c r="AB60" s="43"/>
      <c r="AC60" s="136"/>
      <c r="AD60" s="65"/>
      <c r="AE60" s="164"/>
      <c r="AF60" s="164"/>
      <c r="AG60" s="164"/>
      <c r="AH60" s="311"/>
      <c r="AI60" s="311"/>
      <c r="AJ60" s="118"/>
      <c r="AK60" s="164"/>
      <c r="AL60" s="164"/>
      <c r="AM60" s="315"/>
      <c r="AN60" s="65"/>
      <c r="AO60" s="348" t="s">
        <v>783</v>
      </c>
      <c r="AP60" s="335">
        <f>SUM(AP48)</f>
        <v>899558349</v>
      </c>
      <c r="AQ60" s="335">
        <f t="shared" ref="AQ60:AT60" si="9">SUM(AQ48)</f>
        <v>132500000</v>
      </c>
      <c r="AR60" s="357">
        <f t="shared" si="9"/>
        <v>0.14729999999999999</v>
      </c>
      <c r="AS60" s="335">
        <f t="shared" si="9"/>
        <v>0</v>
      </c>
      <c r="AT60" s="335">
        <f t="shared" si="9"/>
        <v>0</v>
      </c>
      <c r="AU60" s="358">
        <v>0</v>
      </c>
      <c r="AV60" s="358">
        <v>0</v>
      </c>
      <c r="AW60" s="4"/>
      <c r="AX60" s="4"/>
      <c r="AY60" s="4"/>
      <c r="AZ60" s="4"/>
      <c r="BA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row>
    <row r="61" spans="1:119" s="171" customFormat="1" ht="409.5">
      <c r="A61" s="66" t="s">
        <v>281</v>
      </c>
      <c r="B61" s="66" t="s">
        <v>221</v>
      </c>
      <c r="C61" s="67" t="s">
        <v>365</v>
      </c>
      <c r="D61" s="66" t="s">
        <v>235</v>
      </c>
      <c r="E61" s="66" t="s">
        <v>287</v>
      </c>
      <c r="F61" s="68">
        <v>2024130010130</v>
      </c>
      <c r="G61" s="66" t="s">
        <v>301</v>
      </c>
      <c r="H61" s="66" t="s">
        <v>324</v>
      </c>
      <c r="I61" s="66" t="s">
        <v>840</v>
      </c>
      <c r="J61" s="188">
        <v>5905</v>
      </c>
      <c r="K61" s="229">
        <v>0.4</v>
      </c>
      <c r="L61" s="80" t="s">
        <v>317</v>
      </c>
      <c r="M61" s="227" t="s">
        <v>635</v>
      </c>
      <c r="N61" s="70" t="s">
        <v>639</v>
      </c>
      <c r="O61" s="70">
        <v>6762</v>
      </c>
      <c r="P61" s="230">
        <v>6700</v>
      </c>
      <c r="Q61" s="69">
        <v>1239</v>
      </c>
      <c r="R61" s="359">
        <f>+Q61/P61</f>
        <v>0.18492537313432836</v>
      </c>
      <c r="S61" s="205">
        <v>45660</v>
      </c>
      <c r="T61" s="205">
        <v>46022</v>
      </c>
      <c r="U61" s="206">
        <f t="shared" si="6"/>
        <v>362</v>
      </c>
      <c r="V61" s="66">
        <v>6700</v>
      </c>
      <c r="W61" s="70" t="s">
        <v>356</v>
      </c>
      <c r="X61" s="69" t="s">
        <v>364</v>
      </c>
      <c r="Y61" s="70" t="s">
        <v>387</v>
      </c>
      <c r="Z61" s="70" t="s">
        <v>388</v>
      </c>
      <c r="AA61" s="71" t="s">
        <v>355</v>
      </c>
      <c r="AB61" s="137" t="s">
        <v>689</v>
      </c>
      <c r="AC61" s="138">
        <v>300000000</v>
      </c>
      <c r="AD61" s="70" t="s">
        <v>70</v>
      </c>
      <c r="AE61" s="69" t="s">
        <v>53</v>
      </c>
      <c r="AF61" s="69"/>
      <c r="AG61" s="69"/>
      <c r="AH61" s="587">
        <v>4532675119</v>
      </c>
      <c r="AI61" s="587"/>
      <c r="AJ61" s="69"/>
      <c r="AK61" s="69"/>
      <c r="AL61" s="69"/>
      <c r="AM61" s="590" t="s">
        <v>651</v>
      </c>
      <c r="AN61" s="70" t="s">
        <v>287</v>
      </c>
      <c r="AO61" s="124" t="s">
        <v>749</v>
      </c>
      <c r="AP61" s="617">
        <v>8250277366.1000004</v>
      </c>
      <c r="AQ61" s="617">
        <v>1158543000</v>
      </c>
      <c r="AR61" s="620">
        <v>0.1404</v>
      </c>
      <c r="AS61" s="617">
        <v>0</v>
      </c>
      <c r="AT61" s="617">
        <v>0</v>
      </c>
      <c r="AU61" s="683">
        <v>0</v>
      </c>
      <c r="AV61" s="683">
        <v>0</v>
      </c>
      <c r="AW61" s="4"/>
      <c r="AX61" s="4"/>
      <c r="AY61" s="4"/>
      <c r="AZ61" s="4"/>
      <c r="BA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row>
    <row r="62" spans="1:119" s="171" customFormat="1" ht="409.5">
      <c r="A62" s="66" t="s">
        <v>281</v>
      </c>
      <c r="B62" s="66" t="s">
        <v>221</v>
      </c>
      <c r="C62" s="67" t="s">
        <v>365</v>
      </c>
      <c r="D62" s="66" t="s">
        <v>235</v>
      </c>
      <c r="E62" s="66" t="s">
        <v>287</v>
      </c>
      <c r="F62" s="68">
        <v>2024130010130</v>
      </c>
      <c r="G62" s="66" t="s">
        <v>301</v>
      </c>
      <c r="H62" s="66" t="s">
        <v>324</v>
      </c>
      <c r="I62" s="66" t="s">
        <v>841</v>
      </c>
      <c r="J62" s="188">
        <v>5905</v>
      </c>
      <c r="K62" s="229">
        <v>0.4</v>
      </c>
      <c r="L62" s="80" t="s">
        <v>316</v>
      </c>
      <c r="M62" s="227" t="s">
        <v>635</v>
      </c>
      <c r="N62" s="70" t="s">
        <v>815</v>
      </c>
      <c r="O62" s="70">
        <v>6762</v>
      </c>
      <c r="P62" s="230">
        <v>20</v>
      </c>
      <c r="Q62" s="69">
        <v>1239</v>
      </c>
      <c r="R62" s="69"/>
      <c r="S62" s="205">
        <v>45660</v>
      </c>
      <c r="T62" s="205">
        <v>46022</v>
      </c>
      <c r="U62" s="206">
        <f t="shared" si="6"/>
        <v>362</v>
      </c>
      <c r="V62" s="66">
        <v>6700</v>
      </c>
      <c r="W62" s="70" t="s">
        <v>356</v>
      </c>
      <c r="X62" s="69" t="s">
        <v>364</v>
      </c>
      <c r="Y62" s="70" t="s">
        <v>387</v>
      </c>
      <c r="Z62" s="70" t="s">
        <v>388</v>
      </c>
      <c r="AA62" s="71" t="s">
        <v>355</v>
      </c>
      <c r="AB62" s="80" t="s">
        <v>599</v>
      </c>
      <c r="AC62" s="138">
        <v>150000000</v>
      </c>
      <c r="AD62" s="69" t="s">
        <v>76</v>
      </c>
      <c r="AE62" s="69" t="s">
        <v>53</v>
      </c>
      <c r="AF62" s="69"/>
      <c r="AG62" s="69"/>
      <c r="AH62" s="588"/>
      <c r="AI62" s="588"/>
      <c r="AJ62" s="69"/>
      <c r="AK62" s="69"/>
      <c r="AL62" s="69"/>
      <c r="AM62" s="591"/>
      <c r="AN62" s="70" t="s">
        <v>287</v>
      </c>
      <c r="AO62" s="124" t="s">
        <v>749</v>
      </c>
      <c r="AP62" s="618"/>
      <c r="AQ62" s="618"/>
      <c r="AR62" s="621"/>
      <c r="AS62" s="618"/>
      <c r="AT62" s="618"/>
      <c r="AU62" s="618"/>
      <c r="AV62" s="618"/>
      <c r="AW62" s="4"/>
      <c r="AX62" s="4"/>
      <c r="AY62" s="4"/>
      <c r="AZ62" s="4"/>
      <c r="BA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row>
    <row r="63" spans="1:119" s="171" customFormat="1" ht="409.5">
      <c r="A63" s="66" t="s">
        <v>281</v>
      </c>
      <c r="B63" s="66" t="s">
        <v>221</v>
      </c>
      <c r="C63" s="67" t="s">
        <v>365</v>
      </c>
      <c r="D63" s="66" t="s">
        <v>235</v>
      </c>
      <c r="E63" s="66" t="s">
        <v>287</v>
      </c>
      <c r="F63" s="68">
        <v>2024130010130</v>
      </c>
      <c r="G63" s="66" t="s">
        <v>301</v>
      </c>
      <c r="H63" s="66" t="s">
        <v>324</v>
      </c>
      <c r="I63" s="66" t="s">
        <v>839</v>
      </c>
      <c r="J63" s="188">
        <v>5905</v>
      </c>
      <c r="K63" s="229">
        <v>0.4</v>
      </c>
      <c r="L63" s="70" t="s">
        <v>315</v>
      </c>
      <c r="M63" s="227" t="s">
        <v>635</v>
      </c>
      <c r="N63" s="70" t="s">
        <v>639</v>
      </c>
      <c r="O63" s="70">
        <v>6762</v>
      </c>
      <c r="P63" s="230">
        <v>6700</v>
      </c>
      <c r="Q63" s="69">
        <v>1239</v>
      </c>
      <c r="R63" s="359">
        <f>+Q63/P63</f>
        <v>0.18492537313432836</v>
      </c>
      <c r="S63" s="205">
        <v>45660</v>
      </c>
      <c r="T63" s="205">
        <v>46022</v>
      </c>
      <c r="U63" s="206">
        <f t="shared" si="6"/>
        <v>362</v>
      </c>
      <c r="V63" s="66">
        <v>6700</v>
      </c>
      <c r="W63" s="70" t="s">
        <v>356</v>
      </c>
      <c r="X63" s="69" t="s">
        <v>364</v>
      </c>
      <c r="Y63" s="70" t="s">
        <v>389</v>
      </c>
      <c r="Z63" s="70" t="s">
        <v>390</v>
      </c>
      <c r="AA63" s="71" t="s">
        <v>355</v>
      </c>
      <c r="AB63" s="80" t="s">
        <v>599</v>
      </c>
      <c r="AC63" s="138">
        <v>700000000</v>
      </c>
      <c r="AD63" s="69" t="s">
        <v>76</v>
      </c>
      <c r="AE63" s="80" t="s">
        <v>683</v>
      </c>
      <c r="AF63" s="69"/>
      <c r="AG63" s="69"/>
      <c r="AH63" s="588"/>
      <c r="AI63" s="588"/>
      <c r="AJ63" s="69"/>
      <c r="AK63" s="69"/>
      <c r="AL63" s="69"/>
      <c r="AM63" s="591"/>
      <c r="AN63" s="70" t="s">
        <v>287</v>
      </c>
      <c r="AO63" s="124" t="s">
        <v>749</v>
      </c>
      <c r="AP63" s="618"/>
      <c r="AQ63" s="618"/>
      <c r="AR63" s="621"/>
      <c r="AS63" s="618"/>
      <c r="AT63" s="618"/>
      <c r="AU63" s="618"/>
      <c r="AV63" s="618"/>
      <c r="AW63" s="4"/>
      <c r="AX63" s="4"/>
      <c r="AY63" s="4"/>
      <c r="AZ63" s="4"/>
      <c r="BA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row>
    <row r="64" spans="1:119" s="171" customFormat="1" ht="409.5">
      <c r="A64" s="66" t="s">
        <v>281</v>
      </c>
      <c r="B64" s="66" t="s">
        <v>221</v>
      </c>
      <c r="C64" s="67" t="s">
        <v>365</v>
      </c>
      <c r="D64" s="66" t="s">
        <v>235</v>
      </c>
      <c r="E64" s="66" t="s">
        <v>287</v>
      </c>
      <c r="F64" s="68">
        <v>2024130010130</v>
      </c>
      <c r="G64" s="66" t="s">
        <v>301</v>
      </c>
      <c r="H64" s="66" t="s">
        <v>324</v>
      </c>
      <c r="I64" s="66" t="s">
        <v>264</v>
      </c>
      <c r="J64" s="188">
        <v>5905</v>
      </c>
      <c r="K64" s="229">
        <v>0.4</v>
      </c>
      <c r="L64" s="70" t="s">
        <v>315</v>
      </c>
      <c r="M64" s="227" t="s">
        <v>635</v>
      </c>
      <c r="N64" s="70" t="s">
        <v>639</v>
      </c>
      <c r="O64" s="70">
        <v>6762</v>
      </c>
      <c r="P64" s="230">
        <v>6700</v>
      </c>
      <c r="Q64" s="69">
        <v>1239</v>
      </c>
      <c r="R64" s="359">
        <f>+Q64/P64</f>
        <v>0.18492537313432836</v>
      </c>
      <c r="S64" s="205">
        <v>45660</v>
      </c>
      <c r="T64" s="205">
        <v>46022</v>
      </c>
      <c r="U64" s="206">
        <f t="shared" si="6"/>
        <v>362</v>
      </c>
      <c r="V64" s="66">
        <v>6700</v>
      </c>
      <c r="W64" s="70" t="s">
        <v>356</v>
      </c>
      <c r="X64" s="69" t="s">
        <v>364</v>
      </c>
      <c r="Y64" s="70" t="s">
        <v>389</v>
      </c>
      <c r="Z64" s="70" t="s">
        <v>390</v>
      </c>
      <c r="AA64" s="71" t="s">
        <v>355</v>
      </c>
      <c r="AB64" s="80" t="s">
        <v>690</v>
      </c>
      <c r="AC64" s="138">
        <v>905700000</v>
      </c>
      <c r="AD64" s="69" t="s">
        <v>54</v>
      </c>
      <c r="AE64" s="69" t="s">
        <v>53</v>
      </c>
      <c r="AF64" s="69"/>
      <c r="AG64" s="69"/>
      <c r="AH64" s="588"/>
      <c r="AI64" s="588"/>
      <c r="AJ64" s="69"/>
      <c r="AK64" s="69"/>
      <c r="AL64" s="69"/>
      <c r="AM64" s="591"/>
      <c r="AN64" s="70" t="s">
        <v>287</v>
      </c>
      <c r="AO64" s="124" t="s">
        <v>749</v>
      </c>
      <c r="AP64" s="618"/>
      <c r="AQ64" s="618"/>
      <c r="AR64" s="621"/>
      <c r="AS64" s="618"/>
      <c r="AT64" s="618"/>
      <c r="AU64" s="618"/>
      <c r="AV64" s="618"/>
      <c r="AW64" s="4"/>
      <c r="AX64" s="4"/>
      <c r="AY64" s="4"/>
      <c r="AZ64" s="4"/>
      <c r="BA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row>
    <row r="65" spans="1:119" s="171" customFormat="1" ht="409.5">
      <c r="A65" s="66" t="s">
        <v>281</v>
      </c>
      <c r="B65" s="66" t="s">
        <v>221</v>
      </c>
      <c r="C65" s="67" t="s">
        <v>365</v>
      </c>
      <c r="D65" s="66" t="s">
        <v>235</v>
      </c>
      <c r="E65" s="66" t="s">
        <v>287</v>
      </c>
      <c r="F65" s="68">
        <v>2024130010130</v>
      </c>
      <c r="G65" s="66" t="s">
        <v>301</v>
      </c>
      <c r="H65" s="66" t="s">
        <v>324</v>
      </c>
      <c r="I65" s="66" t="s">
        <v>264</v>
      </c>
      <c r="J65" s="188">
        <v>5905</v>
      </c>
      <c r="K65" s="229">
        <v>0.4</v>
      </c>
      <c r="L65" s="70" t="s">
        <v>691</v>
      </c>
      <c r="M65" s="227" t="s">
        <v>635</v>
      </c>
      <c r="N65" s="70" t="s">
        <v>639</v>
      </c>
      <c r="O65" s="70">
        <v>6762</v>
      </c>
      <c r="P65" s="230">
        <v>6700</v>
      </c>
      <c r="Q65" s="69">
        <v>1239</v>
      </c>
      <c r="R65" s="69"/>
      <c r="S65" s="205">
        <v>45660</v>
      </c>
      <c r="T65" s="205">
        <v>46022</v>
      </c>
      <c r="U65" s="206">
        <f t="shared" si="6"/>
        <v>362</v>
      </c>
      <c r="V65" s="66">
        <v>6700</v>
      </c>
      <c r="W65" s="70" t="s">
        <v>356</v>
      </c>
      <c r="X65" s="69" t="s">
        <v>364</v>
      </c>
      <c r="Y65" s="70" t="s">
        <v>391</v>
      </c>
      <c r="Z65" s="69" t="s">
        <v>392</v>
      </c>
      <c r="AA65" s="71" t="s">
        <v>355</v>
      </c>
      <c r="AB65" s="80" t="s">
        <v>599</v>
      </c>
      <c r="AC65" s="138">
        <v>700000000</v>
      </c>
      <c r="AD65" s="69" t="s">
        <v>76</v>
      </c>
      <c r="AE65" s="69" t="s">
        <v>53</v>
      </c>
      <c r="AF65" s="69"/>
      <c r="AG65" s="69"/>
      <c r="AH65" s="588"/>
      <c r="AI65" s="588"/>
      <c r="AJ65" s="69"/>
      <c r="AK65" s="69"/>
      <c r="AL65" s="69"/>
      <c r="AM65" s="591"/>
      <c r="AN65" s="70" t="s">
        <v>287</v>
      </c>
      <c r="AO65" s="124" t="s">
        <v>749</v>
      </c>
      <c r="AP65" s="618"/>
      <c r="AQ65" s="618"/>
      <c r="AR65" s="621"/>
      <c r="AS65" s="618"/>
      <c r="AT65" s="618"/>
      <c r="AU65" s="618"/>
      <c r="AV65" s="618"/>
      <c r="AW65" s="4"/>
      <c r="AX65" s="4"/>
      <c r="AY65" s="4"/>
      <c r="AZ65" s="4"/>
      <c r="BA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row>
    <row r="66" spans="1:119" s="171" customFormat="1" ht="409.5">
      <c r="A66" s="66" t="s">
        <v>281</v>
      </c>
      <c r="B66" s="66" t="s">
        <v>221</v>
      </c>
      <c r="C66" s="67" t="s">
        <v>365</v>
      </c>
      <c r="D66" s="66" t="s">
        <v>235</v>
      </c>
      <c r="E66" s="66" t="s">
        <v>287</v>
      </c>
      <c r="F66" s="68">
        <v>2024130010130</v>
      </c>
      <c r="G66" s="66" t="s">
        <v>301</v>
      </c>
      <c r="H66" s="66" t="s">
        <v>324</v>
      </c>
      <c r="I66" s="66" t="s">
        <v>264</v>
      </c>
      <c r="J66" s="188">
        <v>5905</v>
      </c>
      <c r="K66" s="229">
        <v>0.4</v>
      </c>
      <c r="L66" s="70" t="s">
        <v>691</v>
      </c>
      <c r="M66" s="227" t="s">
        <v>635</v>
      </c>
      <c r="N66" s="70" t="s">
        <v>639</v>
      </c>
      <c r="O66" s="70">
        <v>6762</v>
      </c>
      <c r="P66" s="230">
        <v>6700</v>
      </c>
      <c r="Q66" s="69">
        <v>1239</v>
      </c>
      <c r="R66" s="69"/>
      <c r="S66" s="205">
        <v>45660</v>
      </c>
      <c r="T66" s="205">
        <v>46022</v>
      </c>
      <c r="U66" s="206">
        <f t="shared" si="6"/>
        <v>362</v>
      </c>
      <c r="V66" s="66">
        <v>6700</v>
      </c>
      <c r="W66" s="70" t="s">
        <v>356</v>
      </c>
      <c r="X66" s="69" t="s">
        <v>364</v>
      </c>
      <c r="Y66" s="70" t="s">
        <v>391</v>
      </c>
      <c r="Z66" s="69" t="s">
        <v>392</v>
      </c>
      <c r="AA66" s="71" t="s">
        <v>355</v>
      </c>
      <c r="AB66" s="80" t="s">
        <v>690</v>
      </c>
      <c r="AC66" s="138">
        <v>905700000</v>
      </c>
      <c r="AD66" s="69" t="s">
        <v>54</v>
      </c>
      <c r="AE66" s="69" t="s">
        <v>53</v>
      </c>
      <c r="AF66" s="69"/>
      <c r="AG66" s="69"/>
      <c r="AH66" s="588"/>
      <c r="AI66" s="588"/>
      <c r="AJ66" s="69"/>
      <c r="AK66" s="69"/>
      <c r="AL66" s="69"/>
      <c r="AM66" s="591"/>
      <c r="AN66" s="70" t="s">
        <v>287</v>
      </c>
      <c r="AO66" s="124" t="s">
        <v>749</v>
      </c>
      <c r="AP66" s="618"/>
      <c r="AQ66" s="618"/>
      <c r="AR66" s="621"/>
      <c r="AS66" s="618"/>
      <c r="AT66" s="618"/>
      <c r="AU66" s="618"/>
      <c r="AV66" s="618"/>
      <c r="AW66" s="4"/>
      <c r="AX66" s="4"/>
      <c r="AY66" s="4"/>
      <c r="AZ66" s="4"/>
      <c r="BA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row>
    <row r="67" spans="1:119" s="171" customFormat="1" ht="409.5">
      <c r="A67" s="66" t="s">
        <v>281</v>
      </c>
      <c r="B67" s="66" t="s">
        <v>221</v>
      </c>
      <c r="C67" s="67" t="s">
        <v>365</v>
      </c>
      <c r="D67" s="66" t="s">
        <v>235</v>
      </c>
      <c r="E67" s="66" t="s">
        <v>287</v>
      </c>
      <c r="F67" s="68">
        <v>2024130010130</v>
      </c>
      <c r="G67" s="66" t="s">
        <v>301</v>
      </c>
      <c r="H67" s="66" t="s">
        <v>324</v>
      </c>
      <c r="I67" s="66" t="s">
        <v>842</v>
      </c>
      <c r="J67" s="188">
        <v>5095</v>
      </c>
      <c r="K67" s="229">
        <v>0.4</v>
      </c>
      <c r="L67" s="80" t="s">
        <v>692</v>
      </c>
      <c r="M67" s="227" t="s">
        <v>635</v>
      </c>
      <c r="N67" s="70" t="s">
        <v>816</v>
      </c>
      <c r="O67" s="70">
        <v>6762</v>
      </c>
      <c r="P67" s="230">
        <v>6700</v>
      </c>
      <c r="Q67" s="69">
        <v>1239</v>
      </c>
      <c r="R67" s="69"/>
      <c r="S67" s="205">
        <v>45660</v>
      </c>
      <c r="T67" s="205">
        <v>46022</v>
      </c>
      <c r="U67" s="206">
        <f t="shared" si="6"/>
        <v>362</v>
      </c>
      <c r="V67" s="66">
        <v>6700</v>
      </c>
      <c r="W67" s="70" t="s">
        <v>356</v>
      </c>
      <c r="X67" s="69" t="s">
        <v>364</v>
      </c>
      <c r="Y67" s="70" t="s">
        <v>393</v>
      </c>
      <c r="Z67" s="70" t="s">
        <v>394</v>
      </c>
      <c r="AA67" s="71" t="s">
        <v>355</v>
      </c>
      <c r="AB67" s="80" t="s">
        <v>599</v>
      </c>
      <c r="AC67" s="138">
        <v>250000000</v>
      </c>
      <c r="AD67" s="69" t="s">
        <v>76</v>
      </c>
      <c r="AE67" s="69" t="s">
        <v>53</v>
      </c>
      <c r="AF67" s="69"/>
      <c r="AG67" s="69"/>
      <c r="AH67" s="588"/>
      <c r="AI67" s="588"/>
      <c r="AJ67" s="69"/>
      <c r="AK67" s="69"/>
      <c r="AL67" s="69"/>
      <c r="AM67" s="591"/>
      <c r="AN67" s="70" t="s">
        <v>287</v>
      </c>
      <c r="AO67" s="124" t="s">
        <v>749</v>
      </c>
      <c r="AP67" s="618"/>
      <c r="AQ67" s="618"/>
      <c r="AR67" s="621"/>
      <c r="AS67" s="618"/>
      <c r="AT67" s="618"/>
      <c r="AU67" s="618"/>
      <c r="AV67" s="618"/>
      <c r="AW67" s="4"/>
      <c r="AX67" s="4"/>
      <c r="AY67" s="4"/>
      <c r="AZ67" s="4"/>
      <c r="BA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row>
    <row r="68" spans="1:119" s="171" customFormat="1" ht="409.5">
      <c r="A68" s="66" t="s">
        <v>281</v>
      </c>
      <c r="B68" s="66" t="s">
        <v>221</v>
      </c>
      <c r="C68" s="67" t="s">
        <v>365</v>
      </c>
      <c r="D68" s="66" t="s">
        <v>235</v>
      </c>
      <c r="E68" s="66" t="s">
        <v>287</v>
      </c>
      <c r="F68" s="68">
        <v>2024130010130</v>
      </c>
      <c r="G68" s="66" t="s">
        <v>301</v>
      </c>
      <c r="H68" s="66" t="s">
        <v>324</v>
      </c>
      <c r="I68" s="66" t="s">
        <v>843</v>
      </c>
      <c r="J68" s="188">
        <v>5095</v>
      </c>
      <c r="K68" s="229">
        <v>0.4</v>
      </c>
      <c r="L68" s="70" t="s">
        <v>692</v>
      </c>
      <c r="M68" s="227" t="s">
        <v>635</v>
      </c>
      <c r="N68" s="70" t="s">
        <v>639</v>
      </c>
      <c r="O68" s="70">
        <v>6762</v>
      </c>
      <c r="P68" s="230">
        <v>6700</v>
      </c>
      <c r="Q68" s="69">
        <v>1239</v>
      </c>
      <c r="R68" s="69"/>
      <c r="S68" s="205">
        <v>45660</v>
      </c>
      <c r="T68" s="205">
        <v>46022</v>
      </c>
      <c r="U68" s="206">
        <f t="shared" si="6"/>
        <v>362</v>
      </c>
      <c r="V68" s="66">
        <v>6700</v>
      </c>
      <c r="W68" s="70" t="s">
        <v>356</v>
      </c>
      <c r="X68" s="69" t="s">
        <v>364</v>
      </c>
      <c r="Y68" s="70" t="s">
        <v>395</v>
      </c>
      <c r="Z68" s="79" t="s">
        <v>396</v>
      </c>
      <c r="AA68" s="71" t="s">
        <v>355</v>
      </c>
      <c r="AB68" s="80" t="s">
        <v>604</v>
      </c>
      <c r="AC68" s="138">
        <v>40000000</v>
      </c>
      <c r="AD68" s="70" t="s">
        <v>64</v>
      </c>
      <c r="AE68" s="69" t="s">
        <v>53</v>
      </c>
      <c r="AF68" s="69"/>
      <c r="AG68" s="69"/>
      <c r="AH68" s="588"/>
      <c r="AI68" s="588"/>
      <c r="AJ68" s="69"/>
      <c r="AK68" s="69"/>
      <c r="AL68" s="69"/>
      <c r="AM68" s="591"/>
      <c r="AN68" s="70" t="s">
        <v>287</v>
      </c>
      <c r="AO68" s="124" t="s">
        <v>749</v>
      </c>
      <c r="AP68" s="618"/>
      <c r="AQ68" s="618"/>
      <c r="AR68" s="621"/>
      <c r="AS68" s="618"/>
      <c r="AT68" s="618"/>
      <c r="AU68" s="618"/>
      <c r="AV68" s="618"/>
      <c r="AW68" s="4"/>
      <c r="AX68" s="4"/>
      <c r="AY68" s="4"/>
      <c r="AZ68" s="4"/>
      <c r="BA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row>
    <row r="69" spans="1:119" s="171" customFormat="1" ht="409.5">
      <c r="A69" s="66" t="s">
        <v>281</v>
      </c>
      <c r="B69" s="66" t="s">
        <v>221</v>
      </c>
      <c r="C69" s="67" t="s">
        <v>365</v>
      </c>
      <c r="D69" s="66" t="s">
        <v>236</v>
      </c>
      <c r="E69" s="66" t="s">
        <v>287</v>
      </c>
      <c r="F69" s="68">
        <v>2024130010130</v>
      </c>
      <c r="G69" s="66" t="s">
        <v>301</v>
      </c>
      <c r="H69" s="66" t="s">
        <v>309</v>
      </c>
      <c r="I69" s="70" t="s">
        <v>417</v>
      </c>
      <c r="J69" s="200">
        <v>55</v>
      </c>
      <c r="K69" s="229">
        <v>0.1</v>
      </c>
      <c r="L69" s="70" t="s">
        <v>417</v>
      </c>
      <c r="M69" s="227" t="s">
        <v>635</v>
      </c>
      <c r="N69" s="70" t="s">
        <v>844</v>
      </c>
      <c r="O69" s="70">
        <v>55</v>
      </c>
      <c r="P69" s="230">
        <v>2</v>
      </c>
      <c r="Q69" s="69">
        <v>51</v>
      </c>
      <c r="R69" s="69"/>
      <c r="S69" s="205">
        <v>45660</v>
      </c>
      <c r="T69" s="205">
        <v>46022</v>
      </c>
      <c r="U69" s="206">
        <f t="shared" si="6"/>
        <v>362</v>
      </c>
      <c r="V69" s="69" t="s">
        <v>354</v>
      </c>
      <c r="W69" s="70" t="s">
        <v>356</v>
      </c>
      <c r="X69" s="69" t="s">
        <v>364</v>
      </c>
      <c r="Y69" s="66" t="s">
        <v>418</v>
      </c>
      <c r="Z69" s="70" t="s">
        <v>419</v>
      </c>
      <c r="AA69" s="71" t="s">
        <v>355</v>
      </c>
      <c r="AB69" s="80" t="s">
        <v>599</v>
      </c>
      <c r="AC69" s="138">
        <v>150000000</v>
      </c>
      <c r="AD69" s="69" t="s">
        <v>76</v>
      </c>
      <c r="AE69" s="69" t="s">
        <v>53</v>
      </c>
      <c r="AF69" s="69"/>
      <c r="AG69" s="69"/>
      <c r="AH69" s="588"/>
      <c r="AI69" s="588"/>
      <c r="AJ69" s="69"/>
      <c r="AK69" s="69"/>
      <c r="AL69" s="69"/>
      <c r="AM69" s="591"/>
      <c r="AN69" s="70" t="s">
        <v>287</v>
      </c>
      <c r="AO69" s="124" t="s">
        <v>750</v>
      </c>
      <c r="AP69" s="618"/>
      <c r="AQ69" s="618"/>
      <c r="AR69" s="621"/>
      <c r="AS69" s="618"/>
      <c r="AT69" s="618"/>
      <c r="AU69" s="618"/>
      <c r="AV69" s="618"/>
      <c r="AW69" s="4"/>
      <c r="AX69" s="4"/>
      <c r="AY69" s="4"/>
      <c r="AZ69" s="4"/>
      <c r="BA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row>
    <row r="70" spans="1:119" s="171" customFormat="1" ht="409.5">
      <c r="A70" s="66" t="s">
        <v>281</v>
      </c>
      <c r="B70" s="66" t="s">
        <v>221</v>
      </c>
      <c r="C70" s="67" t="s">
        <v>365</v>
      </c>
      <c r="D70" s="66" t="s">
        <v>236</v>
      </c>
      <c r="E70" s="66" t="s">
        <v>287</v>
      </c>
      <c r="F70" s="68">
        <v>2024130010130</v>
      </c>
      <c r="G70" s="66" t="s">
        <v>301</v>
      </c>
      <c r="H70" s="66" t="s">
        <v>309</v>
      </c>
      <c r="I70" s="70" t="s">
        <v>417</v>
      </c>
      <c r="J70" s="200">
        <v>55</v>
      </c>
      <c r="K70" s="229">
        <v>0.1</v>
      </c>
      <c r="L70" s="66" t="s">
        <v>417</v>
      </c>
      <c r="M70" s="227" t="s">
        <v>635</v>
      </c>
      <c r="N70" s="70" t="s">
        <v>844</v>
      </c>
      <c r="O70" s="70">
        <v>55</v>
      </c>
      <c r="P70" s="230">
        <v>2</v>
      </c>
      <c r="Q70" s="69">
        <v>51</v>
      </c>
      <c r="R70" s="69"/>
      <c r="S70" s="205">
        <v>45660</v>
      </c>
      <c r="T70" s="205">
        <v>46022</v>
      </c>
      <c r="U70" s="206">
        <f t="shared" si="6"/>
        <v>362</v>
      </c>
      <c r="V70" s="69" t="s">
        <v>354</v>
      </c>
      <c r="W70" s="70" t="s">
        <v>356</v>
      </c>
      <c r="X70" s="69" t="s">
        <v>364</v>
      </c>
      <c r="Y70" s="70" t="s">
        <v>397</v>
      </c>
      <c r="Z70" s="70" t="s">
        <v>398</v>
      </c>
      <c r="AA70" s="71" t="s">
        <v>355</v>
      </c>
      <c r="AB70" s="80" t="s">
        <v>693</v>
      </c>
      <c r="AC70" s="138">
        <v>131275119</v>
      </c>
      <c r="AD70" s="70" t="s">
        <v>70</v>
      </c>
      <c r="AE70" s="69" t="s">
        <v>53</v>
      </c>
      <c r="AF70" s="69"/>
      <c r="AG70" s="69"/>
      <c r="AH70" s="588"/>
      <c r="AI70" s="588"/>
      <c r="AJ70" s="69"/>
      <c r="AK70" s="69"/>
      <c r="AL70" s="69"/>
      <c r="AM70" s="591"/>
      <c r="AN70" s="70" t="s">
        <v>287</v>
      </c>
      <c r="AO70" s="124" t="s">
        <v>750</v>
      </c>
      <c r="AP70" s="618"/>
      <c r="AQ70" s="618"/>
      <c r="AR70" s="621"/>
      <c r="AS70" s="618"/>
      <c r="AT70" s="618"/>
      <c r="AU70" s="618"/>
      <c r="AV70" s="618"/>
      <c r="AW70" s="4"/>
      <c r="AX70" s="4"/>
      <c r="AY70" s="4"/>
      <c r="AZ70" s="4"/>
      <c r="BA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row>
    <row r="71" spans="1:119" s="171" customFormat="1" ht="409.5">
      <c r="A71" s="66" t="s">
        <v>281</v>
      </c>
      <c r="B71" s="66" t="s">
        <v>221</v>
      </c>
      <c r="C71" s="67" t="s">
        <v>365</v>
      </c>
      <c r="D71" s="66" t="s">
        <v>236</v>
      </c>
      <c r="E71" s="66" t="s">
        <v>287</v>
      </c>
      <c r="F71" s="68">
        <v>2024130010130</v>
      </c>
      <c r="G71" s="66" t="s">
        <v>301</v>
      </c>
      <c r="H71" s="66" t="s">
        <v>309</v>
      </c>
      <c r="I71" s="70" t="s">
        <v>417</v>
      </c>
      <c r="J71" s="200">
        <v>55</v>
      </c>
      <c r="K71" s="229">
        <v>0.1</v>
      </c>
      <c r="L71" s="66" t="s">
        <v>417</v>
      </c>
      <c r="M71" s="227" t="s">
        <v>635</v>
      </c>
      <c r="N71" s="70" t="s">
        <v>844</v>
      </c>
      <c r="O71" s="70">
        <v>55</v>
      </c>
      <c r="P71" s="230">
        <v>2</v>
      </c>
      <c r="Q71" s="69">
        <v>51</v>
      </c>
      <c r="R71" s="69"/>
      <c r="S71" s="205">
        <v>45660</v>
      </c>
      <c r="T71" s="205">
        <v>46022</v>
      </c>
      <c r="U71" s="206">
        <f t="shared" ref="U71" si="10">+T71-S71</f>
        <v>362</v>
      </c>
      <c r="V71" s="69" t="s">
        <v>354</v>
      </c>
      <c r="W71" s="70" t="s">
        <v>356</v>
      </c>
      <c r="X71" s="69" t="s">
        <v>364</v>
      </c>
      <c r="Y71" s="70" t="s">
        <v>397</v>
      </c>
      <c r="Z71" s="70" t="s">
        <v>398</v>
      </c>
      <c r="AA71" s="71" t="s">
        <v>355</v>
      </c>
      <c r="AB71" s="80" t="s">
        <v>599</v>
      </c>
      <c r="AC71" s="138">
        <v>150000000</v>
      </c>
      <c r="AD71" s="70" t="s">
        <v>76</v>
      </c>
      <c r="AE71" s="69" t="s">
        <v>53</v>
      </c>
      <c r="AF71" s="69"/>
      <c r="AG71" s="69"/>
      <c r="AH71" s="588"/>
      <c r="AI71" s="588"/>
      <c r="AJ71" s="69"/>
      <c r="AK71" s="69"/>
      <c r="AL71" s="69"/>
      <c r="AM71" s="591"/>
      <c r="AN71" s="70" t="s">
        <v>287</v>
      </c>
      <c r="AO71" s="124" t="s">
        <v>750</v>
      </c>
      <c r="AP71" s="618"/>
      <c r="AQ71" s="618"/>
      <c r="AR71" s="621"/>
      <c r="AS71" s="618"/>
      <c r="AT71" s="618"/>
      <c r="AU71" s="618"/>
      <c r="AV71" s="618"/>
      <c r="AW71" s="4"/>
      <c r="AX71" s="4"/>
      <c r="AY71" s="4"/>
      <c r="AZ71" s="4"/>
      <c r="BA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row>
    <row r="72" spans="1:119" s="171" customFormat="1" ht="409.5">
      <c r="A72" s="66" t="s">
        <v>281</v>
      </c>
      <c r="B72" s="66" t="s">
        <v>221</v>
      </c>
      <c r="C72" s="67" t="s">
        <v>365</v>
      </c>
      <c r="D72" s="66" t="s">
        <v>236</v>
      </c>
      <c r="E72" s="66" t="s">
        <v>287</v>
      </c>
      <c r="F72" s="68">
        <v>2024130010130</v>
      </c>
      <c r="G72" s="66" t="s">
        <v>301</v>
      </c>
      <c r="H72" s="66" t="s">
        <v>309</v>
      </c>
      <c r="I72" s="70" t="s">
        <v>417</v>
      </c>
      <c r="J72" s="200">
        <v>55</v>
      </c>
      <c r="K72" s="229">
        <v>0.1</v>
      </c>
      <c r="L72" s="66" t="s">
        <v>417</v>
      </c>
      <c r="M72" s="227" t="s">
        <v>635</v>
      </c>
      <c r="N72" s="70" t="s">
        <v>844</v>
      </c>
      <c r="O72" s="70">
        <v>55</v>
      </c>
      <c r="P72" s="230">
        <v>2</v>
      </c>
      <c r="Q72" s="69">
        <v>51</v>
      </c>
      <c r="R72" s="69"/>
      <c r="S72" s="205">
        <v>45660</v>
      </c>
      <c r="T72" s="205">
        <v>46022</v>
      </c>
      <c r="U72" s="206">
        <f t="shared" si="6"/>
        <v>362</v>
      </c>
      <c r="V72" s="69" t="s">
        <v>354</v>
      </c>
      <c r="W72" s="70" t="s">
        <v>356</v>
      </c>
      <c r="X72" s="69" t="s">
        <v>364</v>
      </c>
      <c r="Y72" s="70" t="s">
        <v>397</v>
      </c>
      <c r="Z72" s="70" t="s">
        <v>398</v>
      </c>
      <c r="AA72" s="71" t="s">
        <v>355</v>
      </c>
      <c r="AB72" s="80" t="s">
        <v>694</v>
      </c>
      <c r="AC72" s="138">
        <v>150000000</v>
      </c>
      <c r="AD72" s="70" t="s">
        <v>70</v>
      </c>
      <c r="AE72" s="69" t="s">
        <v>53</v>
      </c>
      <c r="AF72" s="69"/>
      <c r="AG72" s="69"/>
      <c r="AH72" s="589"/>
      <c r="AI72" s="589"/>
      <c r="AJ72" s="69"/>
      <c r="AK72" s="69"/>
      <c r="AL72" s="69"/>
      <c r="AM72" s="592"/>
      <c r="AN72" s="70" t="s">
        <v>287</v>
      </c>
      <c r="AO72" s="124" t="s">
        <v>750</v>
      </c>
      <c r="AP72" s="619"/>
      <c r="AQ72" s="619"/>
      <c r="AR72" s="622"/>
      <c r="AS72" s="619"/>
      <c r="AT72" s="619"/>
      <c r="AU72" s="619"/>
      <c r="AV72" s="619"/>
      <c r="AW72" s="4"/>
      <c r="AX72" s="4"/>
      <c r="AY72" s="4"/>
      <c r="AZ72" s="4"/>
      <c r="BA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row>
    <row r="73" spans="1:119" s="171" customFormat="1" ht="45" customHeight="1">
      <c r="A73" s="66"/>
      <c r="B73" s="66"/>
      <c r="C73" s="67"/>
      <c r="D73" s="66"/>
      <c r="E73" s="522" t="s">
        <v>786</v>
      </c>
      <c r="F73" s="523"/>
      <c r="G73" s="523"/>
      <c r="H73" s="523"/>
      <c r="I73" s="523"/>
      <c r="J73" s="523"/>
      <c r="K73" s="523"/>
      <c r="L73" s="523"/>
      <c r="M73" s="523"/>
      <c r="N73" s="523"/>
      <c r="O73" s="523"/>
      <c r="P73" s="523"/>
      <c r="Q73" s="524"/>
      <c r="R73" s="360">
        <f>AVERAGE(R61:R72)</f>
        <v>0.18492537313432836</v>
      </c>
      <c r="S73" s="205"/>
      <c r="T73" s="205"/>
      <c r="U73" s="206"/>
      <c r="V73" s="69"/>
      <c r="W73" s="70"/>
      <c r="X73" s="69"/>
      <c r="Y73" s="70"/>
      <c r="Z73" s="70"/>
      <c r="AA73" s="71"/>
      <c r="AB73" s="80"/>
      <c r="AC73" s="138"/>
      <c r="AD73" s="70"/>
      <c r="AE73" s="69"/>
      <c r="AF73" s="69"/>
      <c r="AG73" s="69"/>
      <c r="AH73" s="313"/>
      <c r="AI73" s="313"/>
      <c r="AJ73" s="69"/>
      <c r="AK73" s="69"/>
      <c r="AL73" s="69"/>
      <c r="AM73" s="314"/>
      <c r="AN73" s="70"/>
      <c r="AO73" s="348" t="s">
        <v>783</v>
      </c>
      <c r="AP73" s="333">
        <f>SUM(AP61)</f>
        <v>8250277366.1000004</v>
      </c>
      <c r="AQ73" s="333">
        <f t="shared" ref="AQ73:AT73" si="11">SUM(AQ61)</f>
        <v>1158543000</v>
      </c>
      <c r="AR73" s="361">
        <f t="shared" si="11"/>
        <v>0.1404</v>
      </c>
      <c r="AS73" s="333">
        <f t="shared" si="11"/>
        <v>0</v>
      </c>
      <c r="AT73" s="333">
        <f t="shared" si="11"/>
        <v>0</v>
      </c>
      <c r="AU73" s="362">
        <v>0</v>
      </c>
      <c r="AV73" s="362">
        <v>0</v>
      </c>
      <c r="AW73" s="4"/>
      <c r="AX73" s="4"/>
      <c r="AY73" s="4"/>
      <c r="AZ73" s="4"/>
      <c r="BA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row>
    <row r="74" spans="1:119" s="172" customFormat="1" ht="409.5">
      <c r="A74" s="72" t="s">
        <v>281</v>
      </c>
      <c r="B74" s="72" t="s">
        <v>221</v>
      </c>
      <c r="C74" s="73" t="s">
        <v>365</v>
      </c>
      <c r="D74" s="72" t="s">
        <v>237</v>
      </c>
      <c r="E74" s="72" t="s">
        <v>288</v>
      </c>
      <c r="F74" s="74">
        <v>2024130010136</v>
      </c>
      <c r="G74" s="72" t="s">
        <v>329</v>
      </c>
      <c r="H74" s="72" t="s">
        <v>330</v>
      </c>
      <c r="I74" s="72" t="s">
        <v>266</v>
      </c>
      <c r="J74" s="189">
        <v>0</v>
      </c>
      <c r="K74" s="229">
        <v>0.15</v>
      </c>
      <c r="L74" s="140" t="s">
        <v>331</v>
      </c>
      <c r="M74" s="75" t="s">
        <v>635</v>
      </c>
      <c r="N74" s="75" t="s">
        <v>817</v>
      </c>
      <c r="O74" s="75" t="s">
        <v>502</v>
      </c>
      <c r="P74" s="230">
        <v>2</v>
      </c>
      <c r="Q74" s="76">
        <v>0</v>
      </c>
      <c r="R74" s="363">
        <v>0</v>
      </c>
      <c r="S74" s="205">
        <v>45660</v>
      </c>
      <c r="T74" s="205">
        <v>46022</v>
      </c>
      <c r="U74" s="206">
        <f t="shared" si="6"/>
        <v>362</v>
      </c>
      <c r="V74" s="76" t="s">
        <v>354</v>
      </c>
      <c r="W74" s="75" t="s">
        <v>356</v>
      </c>
      <c r="X74" s="76" t="s">
        <v>364</v>
      </c>
      <c r="Y74" s="77" t="s">
        <v>399</v>
      </c>
      <c r="Z74" s="201" t="s">
        <v>400</v>
      </c>
      <c r="AA74" s="78" t="s">
        <v>355</v>
      </c>
      <c r="AB74" s="140" t="s">
        <v>599</v>
      </c>
      <c r="AC74" s="141">
        <v>31000000</v>
      </c>
      <c r="AD74" s="76" t="s">
        <v>76</v>
      </c>
      <c r="AE74" s="76" t="s">
        <v>53</v>
      </c>
      <c r="AF74" s="76"/>
      <c r="AG74" s="76"/>
      <c r="AH74" s="561">
        <v>565956339</v>
      </c>
      <c r="AI74" s="561"/>
      <c r="AJ74" s="76"/>
      <c r="AK74" s="76"/>
      <c r="AL74" s="76"/>
      <c r="AM74" s="558" t="s">
        <v>652</v>
      </c>
      <c r="AN74" s="75" t="s">
        <v>288</v>
      </c>
      <c r="AO74" s="125" t="s">
        <v>751</v>
      </c>
      <c r="AP74" s="642">
        <v>565956339</v>
      </c>
      <c r="AQ74" s="642">
        <v>60165000</v>
      </c>
      <c r="AR74" s="645">
        <v>0.10630000000000001</v>
      </c>
      <c r="AS74" s="642">
        <v>0</v>
      </c>
      <c r="AT74" s="642">
        <v>0</v>
      </c>
      <c r="AU74" s="684">
        <v>0</v>
      </c>
      <c r="AV74" s="684">
        <v>0</v>
      </c>
      <c r="AW74" s="4"/>
      <c r="AX74" s="4"/>
      <c r="AY74" s="4"/>
      <c r="AZ74" s="4"/>
      <c r="BA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row>
    <row r="75" spans="1:119" s="172" customFormat="1" ht="90">
      <c r="A75" s="72" t="s">
        <v>281</v>
      </c>
      <c r="B75" s="72" t="s">
        <v>221</v>
      </c>
      <c r="C75" s="73" t="s">
        <v>365</v>
      </c>
      <c r="D75" s="72" t="s">
        <v>237</v>
      </c>
      <c r="E75" s="72" t="s">
        <v>288</v>
      </c>
      <c r="F75" s="74">
        <v>2024130010136</v>
      </c>
      <c r="G75" s="72" t="s">
        <v>329</v>
      </c>
      <c r="H75" s="72" t="s">
        <v>330</v>
      </c>
      <c r="I75" s="72" t="s">
        <v>266</v>
      </c>
      <c r="J75" s="189">
        <v>0</v>
      </c>
      <c r="K75" s="229">
        <v>0.15</v>
      </c>
      <c r="L75" s="75" t="s">
        <v>332</v>
      </c>
      <c r="M75" s="75"/>
      <c r="N75" s="75" t="s">
        <v>818</v>
      </c>
      <c r="O75" s="75">
        <v>140</v>
      </c>
      <c r="P75" s="230">
        <v>10</v>
      </c>
      <c r="Q75" s="76">
        <v>0</v>
      </c>
      <c r="R75" s="363">
        <v>0</v>
      </c>
      <c r="S75" s="205">
        <v>45660</v>
      </c>
      <c r="T75" s="205">
        <v>46022</v>
      </c>
      <c r="U75" s="206">
        <f t="shared" si="6"/>
        <v>362</v>
      </c>
      <c r="V75" s="76" t="s">
        <v>354</v>
      </c>
      <c r="W75" s="75" t="s">
        <v>356</v>
      </c>
      <c r="X75" s="76" t="s">
        <v>364</v>
      </c>
      <c r="Y75" s="75" t="s">
        <v>389</v>
      </c>
      <c r="Z75" s="75" t="s">
        <v>390</v>
      </c>
      <c r="AA75" s="78" t="s">
        <v>355</v>
      </c>
      <c r="AB75" s="140" t="s">
        <v>599</v>
      </c>
      <c r="AC75" s="141">
        <v>31000000</v>
      </c>
      <c r="AD75" s="76" t="s">
        <v>76</v>
      </c>
      <c r="AE75" s="76" t="s">
        <v>53</v>
      </c>
      <c r="AF75" s="76"/>
      <c r="AG75" s="76"/>
      <c r="AH75" s="562"/>
      <c r="AI75" s="562"/>
      <c r="AJ75" s="76"/>
      <c r="AK75" s="76"/>
      <c r="AL75" s="76"/>
      <c r="AM75" s="559"/>
      <c r="AN75" s="75" t="s">
        <v>288</v>
      </c>
      <c r="AO75" s="125" t="s">
        <v>751</v>
      </c>
      <c r="AP75" s="643"/>
      <c r="AQ75" s="643"/>
      <c r="AR75" s="646"/>
      <c r="AS75" s="643"/>
      <c r="AT75" s="643"/>
      <c r="AU75" s="643"/>
      <c r="AV75" s="643"/>
      <c r="AW75" s="4"/>
      <c r="AX75" s="4"/>
      <c r="AY75" s="4"/>
      <c r="AZ75" s="4"/>
      <c r="BA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row>
    <row r="76" spans="1:119" s="172" customFormat="1" ht="90">
      <c r="A76" s="72" t="s">
        <v>281</v>
      </c>
      <c r="B76" s="72" t="s">
        <v>221</v>
      </c>
      <c r="C76" s="73" t="s">
        <v>365</v>
      </c>
      <c r="D76" s="72" t="s">
        <v>237</v>
      </c>
      <c r="E76" s="72" t="s">
        <v>288</v>
      </c>
      <c r="F76" s="74">
        <v>2024130010136</v>
      </c>
      <c r="G76" s="72" t="s">
        <v>329</v>
      </c>
      <c r="H76" s="72" t="s">
        <v>330</v>
      </c>
      <c r="I76" s="72" t="s">
        <v>266</v>
      </c>
      <c r="J76" s="189">
        <v>0</v>
      </c>
      <c r="K76" s="229">
        <v>0.15</v>
      </c>
      <c r="L76" s="75" t="s">
        <v>332</v>
      </c>
      <c r="M76" s="75"/>
      <c r="N76" s="75" t="s">
        <v>818</v>
      </c>
      <c r="O76" s="75">
        <v>140</v>
      </c>
      <c r="P76" s="230">
        <v>10</v>
      </c>
      <c r="Q76" s="76">
        <v>0</v>
      </c>
      <c r="R76" s="363">
        <v>0</v>
      </c>
      <c r="S76" s="205">
        <v>45660</v>
      </c>
      <c r="T76" s="205">
        <v>46022</v>
      </c>
      <c r="U76" s="206">
        <f t="shared" ref="U76" si="12">+T76-S76</f>
        <v>362</v>
      </c>
      <c r="V76" s="76" t="s">
        <v>354</v>
      </c>
      <c r="W76" s="75" t="s">
        <v>356</v>
      </c>
      <c r="X76" s="76" t="s">
        <v>364</v>
      </c>
      <c r="Y76" s="75" t="s">
        <v>389</v>
      </c>
      <c r="Z76" s="75" t="s">
        <v>390</v>
      </c>
      <c r="AA76" s="78" t="s">
        <v>355</v>
      </c>
      <c r="AB76" s="140" t="s">
        <v>687</v>
      </c>
      <c r="AC76" s="141">
        <v>5000000</v>
      </c>
      <c r="AD76" s="75" t="s">
        <v>77</v>
      </c>
      <c r="AE76" s="76" t="s">
        <v>53</v>
      </c>
      <c r="AF76" s="76"/>
      <c r="AG76" s="76"/>
      <c r="AH76" s="562"/>
      <c r="AI76" s="562"/>
      <c r="AJ76" s="76"/>
      <c r="AK76" s="76"/>
      <c r="AL76" s="76"/>
      <c r="AM76" s="559"/>
      <c r="AN76" s="75"/>
      <c r="AO76" s="125" t="s">
        <v>751</v>
      </c>
      <c r="AP76" s="643"/>
      <c r="AQ76" s="643"/>
      <c r="AR76" s="646"/>
      <c r="AS76" s="643"/>
      <c r="AT76" s="643"/>
      <c r="AU76" s="643"/>
      <c r="AV76" s="643"/>
      <c r="AW76" s="4"/>
      <c r="AX76" s="4"/>
      <c r="AY76" s="4"/>
      <c r="AZ76" s="4"/>
      <c r="BA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row>
    <row r="77" spans="1:119" s="172" customFormat="1" ht="90">
      <c r="A77" s="72" t="s">
        <v>281</v>
      </c>
      <c r="B77" s="72" t="s">
        <v>221</v>
      </c>
      <c r="C77" s="73" t="s">
        <v>365</v>
      </c>
      <c r="D77" s="72" t="s">
        <v>338</v>
      </c>
      <c r="E77" s="72" t="s">
        <v>288</v>
      </c>
      <c r="F77" s="74">
        <v>2024130010136</v>
      </c>
      <c r="G77" s="72" t="s">
        <v>329</v>
      </c>
      <c r="H77" s="117" t="s">
        <v>318</v>
      </c>
      <c r="I77" s="72" t="s">
        <v>415</v>
      </c>
      <c r="J77" s="189">
        <v>7166</v>
      </c>
      <c r="K77" s="229">
        <v>0.25</v>
      </c>
      <c r="L77" s="72" t="s">
        <v>319</v>
      </c>
      <c r="M77" s="75"/>
      <c r="N77" s="75" t="s">
        <v>819</v>
      </c>
      <c r="O77" s="75">
        <v>7166</v>
      </c>
      <c r="P77" s="230">
        <v>7000</v>
      </c>
      <c r="Q77" s="76">
        <v>429</v>
      </c>
      <c r="R77" s="364">
        <f>+Q77/P77</f>
        <v>6.1285714285714284E-2</v>
      </c>
      <c r="S77" s="205">
        <v>45660</v>
      </c>
      <c r="T77" s="205">
        <v>46022</v>
      </c>
      <c r="U77" s="206">
        <f t="shared" si="6"/>
        <v>362</v>
      </c>
      <c r="V77" s="72">
        <v>7000</v>
      </c>
      <c r="W77" s="75" t="s">
        <v>356</v>
      </c>
      <c r="X77" s="76" t="s">
        <v>364</v>
      </c>
      <c r="Y77" s="77" t="s">
        <v>401</v>
      </c>
      <c r="Z77" s="76" t="s">
        <v>402</v>
      </c>
      <c r="AA77" s="78" t="s">
        <v>355</v>
      </c>
      <c r="AB77" s="140" t="s">
        <v>599</v>
      </c>
      <c r="AC77" s="141">
        <v>62000000</v>
      </c>
      <c r="AD77" s="76" t="s">
        <v>76</v>
      </c>
      <c r="AE77" s="76" t="s">
        <v>53</v>
      </c>
      <c r="AF77" s="76"/>
      <c r="AG77" s="76"/>
      <c r="AH77" s="562"/>
      <c r="AI77" s="562"/>
      <c r="AJ77" s="76"/>
      <c r="AK77" s="76"/>
      <c r="AL77" s="76"/>
      <c r="AM77" s="559"/>
      <c r="AN77" s="75" t="s">
        <v>288</v>
      </c>
      <c r="AO77" s="125" t="s">
        <v>772</v>
      </c>
      <c r="AP77" s="643"/>
      <c r="AQ77" s="643"/>
      <c r="AR77" s="646"/>
      <c r="AS77" s="643"/>
      <c r="AT77" s="643"/>
      <c r="AU77" s="643"/>
      <c r="AV77" s="643"/>
      <c r="AW77" s="4"/>
      <c r="AX77" s="4"/>
      <c r="AY77" s="4"/>
      <c r="AZ77" s="4"/>
      <c r="BA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row>
    <row r="78" spans="1:119" s="172" customFormat="1" ht="409.5">
      <c r="A78" s="72" t="s">
        <v>281</v>
      </c>
      <c r="B78" s="72" t="s">
        <v>221</v>
      </c>
      <c r="C78" s="73" t="s">
        <v>365</v>
      </c>
      <c r="D78" s="72" t="s">
        <v>338</v>
      </c>
      <c r="E78" s="72" t="s">
        <v>288</v>
      </c>
      <c r="F78" s="74">
        <v>2024130010136</v>
      </c>
      <c r="G78" s="72" t="s">
        <v>329</v>
      </c>
      <c r="H78" s="75" t="s">
        <v>318</v>
      </c>
      <c r="I78" s="72" t="s">
        <v>415</v>
      </c>
      <c r="J78" s="189">
        <v>7166</v>
      </c>
      <c r="K78" s="229">
        <v>0.25</v>
      </c>
      <c r="L78" s="72" t="s">
        <v>322</v>
      </c>
      <c r="M78" s="75" t="s">
        <v>635</v>
      </c>
      <c r="N78" s="75" t="s">
        <v>845</v>
      </c>
      <c r="O78" s="75">
        <v>7166</v>
      </c>
      <c r="P78" s="230">
        <v>7000</v>
      </c>
      <c r="Q78" s="76">
        <v>429</v>
      </c>
      <c r="R78" s="364">
        <f>+Q78/P78</f>
        <v>6.1285714285714284E-2</v>
      </c>
      <c r="S78" s="205">
        <v>45660</v>
      </c>
      <c r="T78" s="205">
        <v>46022</v>
      </c>
      <c r="U78" s="206">
        <f t="shared" si="6"/>
        <v>362</v>
      </c>
      <c r="V78" s="72">
        <v>7000</v>
      </c>
      <c r="W78" s="75" t="s">
        <v>356</v>
      </c>
      <c r="X78" s="76" t="s">
        <v>364</v>
      </c>
      <c r="Y78" s="75" t="s">
        <v>403</v>
      </c>
      <c r="Z78" s="76" t="s">
        <v>404</v>
      </c>
      <c r="AA78" s="78" t="s">
        <v>355</v>
      </c>
      <c r="AB78" s="140" t="s">
        <v>599</v>
      </c>
      <c r="AC78" s="141">
        <v>63000000</v>
      </c>
      <c r="AD78" s="76" t="s">
        <v>76</v>
      </c>
      <c r="AE78" s="76" t="s">
        <v>53</v>
      </c>
      <c r="AF78" s="76"/>
      <c r="AG78" s="76"/>
      <c r="AH78" s="562"/>
      <c r="AI78" s="562"/>
      <c r="AJ78" s="76"/>
      <c r="AK78" s="76"/>
      <c r="AL78" s="76"/>
      <c r="AM78" s="559"/>
      <c r="AN78" s="75" t="s">
        <v>288</v>
      </c>
      <c r="AO78" s="125" t="s">
        <v>772</v>
      </c>
      <c r="AP78" s="643"/>
      <c r="AQ78" s="643"/>
      <c r="AR78" s="646"/>
      <c r="AS78" s="643"/>
      <c r="AT78" s="643"/>
      <c r="AU78" s="643"/>
      <c r="AV78" s="643"/>
      <c r="AW78" s="4"/>
      <c r="AX78" s="4"/>
      <c r="AY78" s="4"/>
      <c r="AZ78" s="4"/>
      <c r="BA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row>
    <row r="79" spans="1:119" s="172" customFormat="1" ht="409.5">
      <c r="A79" s="72" t="s">
        <v>281</v>
      </c>
      <c r="B79" s="72" t="s">
        <v>221</v>
      </c>
      <c r="C79" s="73" t="s">
        <v>365</v>
      </c>
      <c r="D79" s="72" t="s">
        <v>338</v>
      </c>
      <c r="E79" s="72" t="s">
        <v>288</v>
      </c>
      <c r="F79" s="74">
        <v>2024130010136</v>
      </c>
      <c r="G79" s="72" t="s">
        <v>329</v>
      </c>
      <c r="H79" s="75" t="s">
        <v>318</v>
      </c>
      <c r="I79" s="72" t="s">
        <v>415</v>
      </c>
      <c r="J79" s="189">
        <v>7166</v>
      </c>
      <c r="K79" s="229">
        <v>0.25</v>
      </c>
      <c r="L79" s="72" t="s">
        <v>322</v>
      </c>
      <c r="M79" s="75" t="s">
        <v>635</v>
      </c>
      <c r="N79" s="75" t="s">
        <v>845</v>
      </c>
      <c r="O79" s="75">
        <v>7166</v>
      </c>
      <c r="P79" s="230">
        <v>7000</v>
      </c>
      <c r="Q79" s="76">
        <v>429</v>
      </c>
      <c r="R79" s="364">
        <f t="shared" ref="R79:R84" si="13">+Q79/P79</f>
        <v>6.1285714285714284E-2</v>
      </c>
      <c r="S79" s="205">
        <v>45660</v>
      </c>
      <c r="T79" s="205">
        <v>46022</v>
      </c>
      <c r="U79" s="206">
        <f t="shared" si="6"/>
        <v>362</v>
      </c>
      <c r="V79" s="72">
        <v>7000</v>
      </c>
      <c r="W79" s="75" t="s">
        <v>356</v>
      </c>
      <c r="X79" s="76" t="s">
        <v>364</v>
      </c>
      <c r="Y79" s="75" t="s">
        <v>403</v>
      </c>
      <c r="Z79" s="76" t="s">
        <v>404</v>
      </c>
      <c r="AA79" s="78" t="s">
        <v>355</v>
      </c>
      <c r="AB79" s="140" t="s">
        <v>688</v>
      </c>
      <c r="AC79" s="141">
        <v>204956339</v>
      </c>
      <c r="AD79" s="75" t="s">
        <v>70</v>
      </c>
      <c r="AE79" s="140" t="s">
        <v>681</v>
      </c>
      <c r="AF79" s="76"/>
      <c r="AG79" s="76"/>
      <c r="AH79" s="562"/>
      <c r="AI79" s="562"/>
      <c r="AJ79" s="76"/>
      <c r="AK79" s="76"/>
      <c r="AL79" s="76"/>
      <c r="AM79" s="559"/>
      <c r="AN79" s="75" t="s">
        <v>288</v>
      </c>
      <c r="AO79" s="125" t="s">
        <v>772</v>
      </c>
      <c r="AP79" s="643"/>
      <c r="AQ79" s="643"/>
      <c r="AR79" s="646"/>
      <c r="AS79" s="643"/>
      <c r="AT79" s="643"/>
      <c r="AU79" s="643"/>
      <c r="AV79" s="643"/>
      <c r="AW79" s="4"/>
      <c r="AX79" s="4"/>
      <c r="AY79" s="4"/>
      <c r="AZ79" s="4"/>
      <c r="BA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row>
    <row r="80" spans="1:119" s="172" customFormat="1" ht="409.5">
      <c r="A80" s="72" t="s">
        <v>281</v>
      </c>
      <c r="B80" s="72" t="s">
        <v>221</v>
      </c>
      <c r="C80" s="73" t="s">
        <v>365</v>
      </c>
      <c r="D80" s="72" t="s">
        <v>338</v>
      </c>
      <c r="E80" s="72" t="s">
        <v>288</v>
      </c>
      <c r="F80" s="74">
        <v>2024130010136</v>
      </c>
      <c r="G80" s="72" t="s">
        <v>329</v>
      </c>
      <c r="H80" s="75" t="s">
        <v>318</v>
      </c>
      <c r="I80" s="72" t="s">
        <v>415</v>
      </c>
      <c r="J80" s="189">
        <v>7166</v>
      </c>
      <c r="K80" s="229">
        <v>0.25</v>
      </c>
      <c r="L80" s="72" t="s">
        <v>322</v>
      </c>
      <c r="M80" s="75" t="s">
        <v>635</v>
      </c>
      <c r="N80" s="75" t="s">
        <v>845</v>
      </c>
      <c r="O80" s="75">
        <v>7166</v>
      </c>
      <c r="P80" s="230">
        <v>7000</v>
      </c>
      <c r="Q80" s="76">
        <v>429</v>
      </c>
      <c r="R80" s="364">
        <f t="shared" si="13"/>
        <v>6.1285714285714284E-2</v>
      </c>
      <c r="S80" s="205">
        <v>45660</v>
      </c>
      <c r="T80" s="205">
        <v>46022</v>
      </c>
      <c r="U80" s="206">
        <f t="shared" si="6"/>
        <v>362</v>
      </c>
      <c r="V80" s="72">
        <v>7000</v>
      </c>
      <c r="W80" s="75" t="s">
        <v>356</v>
      </c>
      <c r="X80" s="76" t="s">
        <v>364</v>
      </c>
      <c r="Y80" s="75" t="s">
        <v>403</v>
      </c>
      <c r="Z80" s="76" t="s">
        <v>404</v>
      </c>
      <c r="AA80" s="78" t="s">
        <v>355</v>
      </c>
      <c r="AB80" s="140" t="s">
        <v>672</v>
      </c>
      <c r="AC80" s="141">
        <v>51000000</v>
      </c>
      <c r="AD80" s="75" t="s">
        <v>64</v>
      </c>
      <c r="AE80" s="76" t="s">
        <v>53</v>
      </c>
      <c r="AF80" s="76"/>
      <c r="AG80" s="76"/>
      <c r="AH80" s="562"/>
      <c r="AI80" s="562"/>
      <c r="AJ80" s="76"/>
      <c r="AK80" s="76"/>
      <c r="AL80" s="76"/>
      <c r="AM80" s="559"/>
      <c r="AN80" s="75" t="s">
        <v>288</v>
      </c>
      <c r="AO80" s="125" t="s">
        <v>772</v>
      </c>
      <c r="AP80" s="643"/>
      <c r="AQ80" s="643"/>
      <c r="AR80" s="646"/>
      <c r="AS80" s="643"/>
      <c r="AT80" s="643"/>
      <c r="AU80" s="643"/>
      <c r="AV80" s="643"/>
      <c r="AW80" s="4"/>
      <c r="AX80" s="4"/>
      <c r="AY80" s="4"/>
      <c r="AZ80" s="4"/>
      <c r="BA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row>
    <row r="81" spans="1:119" s="172" customFormat="1" ht="409.5">
      <c r="A81" s="72" t="s">
        <v>281</v>
      </c>
      <c r="B81" s="72" t="s">
        <v>221</v>
      </c>
      <c r="C81" s="73" t="s">
        <v>365</v>
      </c>
      <c r="D81" s="72" t="s">
        <v>338</v>
      </c>
      <c r="E81" s="72" t="s">
        <v>288</v>
      </c>
      <c r="F81" s="74">
        <v>2024130010136</v>
      </c>
      <c r="G81" s="72" t="s">
        <v>329</v>
      </c>
      <c r="H81" s="75" t="s">
        <v>318</v>
      </c>
      <c r="I81" s="72" t="s">
        <v>415</v>
      </c>
      <c r="J81" s="189">
        <v>7166</v>
      </c>
      <c r="K81" s="229">
        <v>0.25</v>
      </c>
      <c r="L81" s="72" t="s">
        <v>322</v>
      </c>
      <c r="M81" s="75" t="s">
        <v>635</v>
      </c>
      <c r="N81" s="75" t="s">
        <v>845</v>
      </c>
      <c r="O81" s="75">
        <v>7166</v>
      </c>
      <c r="P81" s="230">
        <v>7000</v>
      </c>
      <c r="Q81" s="76">
        <v>429</v>
      </c>
      <c r="R81" s="364">
        <f t="shared" si="13"/>
        <v>6.1285714285714284E-2</v>
      </c>
      <c r="S81" s="205">
        <v>45660</v>
      </c>
      <c r="T81" s="205">
        <v>46022</v>
      </c>
      <c r="U81" s="206">
        <f t="shared" si="6"/>
        <v>362</v>
      </c>
      <c r="V81" s="72">
        <v>7000</v>
      </c>
      <c r="W81" s="75" t="s">
        <v>356</v>
      </c>
      <c r="X81" s="76" t="s">
        <v>364</v>
      </c>
      <c r="Y81" s="75" t="s">
        <v>403</v>
      </c>
      <c r="Z81" s="76" t="s">
        <v>404</v>
      </c>
      <c r="AA81" s="78" t="s">
        <v>355</v>
      </c>
      <c r="AB81" s="140" t="s">
        <v>605</v>
      </c>
      <c r="AC81" s="141">
        <v>25000000</v>
      </c>
      <c r="AD81" s="75" t="s">
        <v>77</v>
      </c>
      <c r="AE81" s="76" t="s">
        <v>53</v>
      </c>
      <c r="AF81" s="76"/>
      <c r="AG81" s="76"/>
      <c r="AH81" s="562"/>
      <c r="AI81" s="562"/>
      <c r="AJ81" s="76"/>
      <c r="AK81" s="76"/>
      <c r="AL81" s="76"/>
      <c r="AM81" s="559"/>
      <c r="AN81" s="75" t="s">
        <v>288</v>
      </c>
      <c r="AO81" s="125" t="s">
        <v>772</v>
      </c>
      <c r="AP81" s="643"/>
      <c r="AQ81" s="643"/>
      <c r="AR81" s="646"/>
      <c r="AS81" s="643"/>
      <c r="AT81" s="643"/>
      <c r="AU81" s="643"/>
      <c r="AV81" s="643"/>
      <c r="AW81" s="4"/>
      <c r="AX81" s="4"/>
      <c r="AY81" s="4"/>
      <c r="AZ81" s="4"/>
      <c r="BA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row>
    <row r="82" spans="1:119" s="172" customFormat="1" ht="90">
      <c r="A82" s="72" t="s">
        <v>281</v>
      </c>
      <c r="B82" s="72" t="s">
        <v>221</v>
      </c>
      <c r="C82" s="73" t="s">
        <v>365</v>
      </c>
      <c r="D82" s="72" t="s">
        <v>338</v>
      </c>
      <c r="E82" s="72" t="s">
        <v>288</v>
      </c>
      <c r="F82" s="74">
        <v>2024130010136</v>
      </c>
      <c r="G82" s="72" t="s">
        <v>329</v>
      </c>
      <c r="H82" s="75" t="s">
        <v>318</v>
      </c>
      <c r="I82" s="72" t="s">
        <v>415</v>
      </c>
      <c r="J82" s="189">
        <v>7166</v>
      </c>
      <c r="K82" s="229">
        <v>0.25</v>
      </c>
      <c r="L82" s="72" t="s">
        <v>323</v>
      </c>
      <c r="M82" s="76"/>
      <c r="N82" s="75" t="s">
        <v>820</v>
      </c>
      <c r="O82" s="75">
        <v>7166</v>
      </c>
      <c r="P82" s="230">
        <v>7000</v>
      </c>
      <c r="Q82" s="76">
        <v>429</v>
      </c>
      <c r="R82" s="364">
        <f t="shared" si="13"/>
        <v>6.1285714285714284E-2</v>
      </c>
      <c r="S82" s="205">
        <v>45660</v>
      </c>
      <c r="T82" s="205">
        <v>46022</v>
      </c>
      <c r="U82" s="206">
        <f t="shared" si="6"/>
        <v>362</v>
      </c>
      <c r="V82" s="72">
        <v>7000</v>
      </c>
      <c r="W82" s="75" t="s">
        <v>356</v>
      </c>
      <c r="X82" s="76" t="s">
        <v>364</v>
      </c>
      <c r="Y82" s="75" t="s">
        <v>405</v>
      </c>
      <c r="Z82" s="75" t="s">
        <v>406</v>
      </c>
      <c r="AA82" s="78" t="s">
        <v>355</v>
      </c>
      <c r="AB82" s="140" t="s">
        <v>599</v>
      </c>
      <c r="AC82" s="141">
        <v>31000000</v>
      </c>
      <c r="AD82" s="76" t="s">
        <v>76</v>
      </c>
      <c r="AE82" s="76" t="s">
        <v>53</v>
      </c>
      <c r="AF82" s="76"/>
      <c r="AG82" s="76"/>
      <c r="AH82" s="562"/>
      <c r="AI82" s="562"/>
      <c r="AJ82" s="76"/>
      <c r="AK82" s="76"/>
      <c r="AL82" s="76"/>
      <c r="AM82" s="559"/>
      <c r="AN82" s="75" t="s">
        <v>288</v>
      </c>
      <c r="AO82" s="125" t="s">
        <v>772</v>
      </c>
      <c r="AP82" s="643"/>
      <c r="AQ82" s="643"/>
      <c r="AR82" s="646"/>
      <c r="AS82" s="643"/>
      <c r="AT82" s="643"/>
      <c r="AU82" s="643"/>
      <c r="AV82" s="643"/>
      <c r="AW82" s="4"/>
      <c r="AX82" s="4"/>
      <c r="AY82" s="4"/>
      <c r="AZ82" s="4"/>
      <c r="BA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row>
    <row r="83" spans="1:119" s="172" customFormat="1" ht="120">
      <c r="A83" s="72" t="s">
        <v>281</v>
      </c>
      <c r="B83" s="72" t="s">
        <v>221</v>
      </c>
      <c r="C83" s="73" t="s">
        <v>365</v>
      </c>
      <c r="D83" s="72" t="s">
        <v>338</v>
      </c>
      <c r="E83" s="72" t="s">
        <v>288</v>
      </c>
      <c r="F83" s="74">
        <v>2024130010136</v>
      </c>
      <c r="G83" s="72" t="s">
        <v>329</v>
      </c>
      <c r="H83" s="75" t="s">
        <v>318</v>
      </c>
      <c r="I83" s="77" t="s">
        <v>416</v>
      </c>
      <c r="J83" s="189">
        <v>137</v>
      </c>
      <c r="K83" s="229">
        <v>0.25</v>
      </c>
      <c r="L83" s="72" t="s">
        <v>321</v>
      </c>
      <c r="M83" s="75"/>
      <c r="N83" s="75" t="s">
        <v>821</v>
      </c>
      <c r="O83" s="75">
        <v>7166</v>
      </c>
      <c r="P83" s="230">
        <v>7000</v>
      </c>
      <c r="Q83" s="76">
        <v>429</v>
      </c>
      <c r="R83" s="364">
        <f t="shared" si="13"/>
        <v>6.1285714285714284E-2</v>
      </c>
      <c r="S83" s="205">
        <v>45660</v>
      </c>
      <c r="T83" s="205">
        <v>46022</v>
      </c>
      <c r="U83" s="206">
        <f t="shared" si="6"/>
        <v>362</v>
      </c>
      <c r="V83" s="72">
        <v>7000</v>
      </c>
      <c r="W83" s="75" t="s">
        <v>356</v>
      </c>
      <c r="X83" s="76" t="s">
        <v>364</v>
      </c>
      <c r="Y83" s="75" t="s">
        <v>407</v>
      </c>
      <c r="Z83" s="75" t="s">
        <v>408</v>
      </c>
      <c r="AA83" s="78" t="s">
        <v>355</v>
      </c>
      <c r="AB83" s="140" t="s">
        <v>599</v>
      </c>
      <c r="AC83" s="141">
        <v>31000000</v>
      </c>
      <c r="AD83" s="76" t="s">
        <v>76</v>
      </c>
      <c r="AE83" s="76" t="s">
        <v>53</v>
      </c>
      <c r="AF83" s="76"/>
      <c r="AG83" s="76"/>
      <c r="AH83" s="562"/>
      <c r="AI83" s="562"/>
      <c r="AJ83" s="76"/>
      <c r="AK83" s="76"/>
      <c r="AL83" s="76"/>
      <c r="AM83" s="559"/>
      <c r="AN83" s="75" t="s">
        <v>288</v>
      </c>
      <c r="AO83" s="125" t="s">
        <v>772</v>
      </c>
      <c r="AP83" s="643"/>
      <c r="AQ83" s="643"/>
      <c r="AR83" s="646"/>
      <c r="AS83" s="643"/>
      <c r="AT83" s="643"/>
      <c r="AU83" s="643"/>
      <c r="AV83" s="643"/>
      <c r="AW83" s="4"/>
      <c r="AX83" s="4"/>
      <c r="AY83" s="4"/>
      <c r="AZ83" s="4"/>
      <c r="BA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row>
    <row r="84" spans="1:119" s="172" customFormat="1" ht="90">
      <c r="A84" s="72" t="s">
        <v>281</v>
      </c>
      <c r="B84" s="72" t="s">
        <v>221</v>
      </c>
      <c r="C84" s="73" t="s">
        <v>365</v>
      </c>
      <c r="D84" s="72" t="s">
        <v>239</v>
      </c>
      <c r="E84" s="72" t="s">
        <v>288</v>
      </c>
      <c r="F84" s="74">
        <v>2024130010136</v>
      </c>
      <c r="G84" s="72" t="s">
        <v>329</v>
      </c>
      <c r="H84" s="75" t="s">
        <v>318</v>
      </c>
      <c r="I84" s="77" t="s">
        <v>846</v>
      </c>
      <c r="J84" s="189">
        <v>137</v>
      </c>
      <c r="K84" s="229">
        <v>0.1</v>
      </c>
      <c r="L84" s="72" t="s">
        <v>320</v>
      </c>
      <c r="M84" s="75"/>
      <c r="N84" s="75" t="s">
        <v>666</v>
      </c>
      <c r="O84" s="75">
        <v>20</v>
      </c>
      <c r="P84" s="230">
        <v>7000</v>
      </c>
      <c r="Q84" s="76">
        <v>0</v>
      </c>
      <c r="R84" s="364">
        <f t="shared" si="13"/>
        <v>0</v>
      </c>
      <c r="S84" s="205">
        <v>45660</v>
      </c>
      <c r="T84" s="205">
        <v>46022</v>
      </c>
      <c r="U84" s="206">
        <f t="shared" si="6"/>
        <v>362</v>
      </c>
      <c r="V84" s="76" t="s">
        <v>354</v>
      </c>
      <c r="W84" s="75" t="s">
        <v>356</v>
      </c>
      <c r="X84" s="76" t="s">
        <v>364</v>
      </c>
      <c r="Y84" s="75" t="s">
        <v>387</v>
      </c>
      <c r="Z84" s="75" t="s">
        <v>388</v>
      </c>
      <c r="AA84" s="78" t="s">
        <v>355</v>
      </c>
      <c r="AB84" s="140" t="s">
        <v>599</v>
      </c>
      <c r="AC84" s="141">
        <v>31000000</v>
      </c>
      <c r="AD84" s="76" t="s">
        <v>76</v>
      </c>
      <c r="AE84" s="76" t="s">
        <v>53</v>
      </c>
      <c r="AF84" s="76"/>
      <c r="AG84" s="76"/>
      <c r="AH84" s="563"/>
      <c r="AI84" s="563"/>
      <c r="AJ84" s="76"/>
      <c r="AK84" s="76"/>
      <c r="AL84" s="76"/>
      <c r="AM84" s="560"/>
      <c r="AN84" s="75" t="s">
        <v>288</v>
      </c>
      <c r="AO84" s="125" t="s">
        <v>772</v>
      </c>
      <c r="AP84" s="644"/>
      <c r="AQ84" s="644"/>
      <c r="AR84" s="647"/>
      <c r="AS84" s="644"/>
      <c r="AT84" s="644"/>
      <c r="AU84" s="644"/>
      <c r="AV84" s="644"/>
      <c r="AW84" s="4"/>
      <c r="AX84" s="4"/>
      <c r="AY84" s="4"/>
      <c r="AZ84" s="4"/>
      <c r="BA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row>
    <row r="85" spans="1:119" s="172" customFormat="1" ht="60.75" customHeight="1">
      <c r="A85" s="72"/>
      <c r="B85" s="72"/>
      <c r="C85" s="73"/>
      <c r="D85" s="72"/>
      <c r="E85" s="522" t="s">
        <v>787</v>
      </c>
      <c r="F85" s="523"/>
      <c r="G85" s="523"/>
      <c r="H85" s="523"/>
      <c r="I85" s="523"/>
      <c r="J85" s="523"/>
      <c r="K85" s="523"/>
      <c r="L85" s="523"/>
      <c r="M85" s="523"/>
      <c r="N85" s="523"/>
      <c r="O85" s="523"/>
      <c r="P85" s="523"/>
      <c r="Q85" s="524"/>
      <c r="R85" s="365">
        <f>AVERAGE(R74:R84)</f>
        <v>3.9E-2</v>
      </c>
      <c r="S85" s="205"/>
      <c r="T85" s="205"/>
      <c r="U85" s="206"/>
      <c r="V85" s="76"/>
      <c r="W85" s="75"/>
      <c r="X85" s="76"/>
      <c r="Y85" s="75"/>
      <c r="Z85" s="75"/>
      <c r="AA85" s="78"/>
      <c r="AB85" s="140"/>
      <c r="AC85" s="141"/>
      <c r="AD85" s="76"/>
      <c r="AE85" s="76"/>
      <c r="AF85" s="76"/>
      <c r="AG85" s="76"/>
      <c r="AH85" s="317"/>
      <c r="AI85" s="317"/>
      <c r="AJ85" s="76"/>
      <c r="AK85" s="76"/>
      <c r="AL85" s="76"/>
      <c r="AM85" s="316"/>
      <c r="AN85" s="75"/>
      <c r="AO85" s="348" t="s">
        <v>783</v>
      </c>
      <c r="AP85" s="338">
        <f>SUM(AP74)</f>
        <v>565956339</v>
      </c>
      <c r="AQ85" s="338">
        <f t="shared" ref="AQ85:AT85" si="14">SUM(AQ74)</f>
        <v>60165000</v>
      </c>
      <c r="AR85" s="366">
        <f t="shared" si="14"/>
        <v>0.10630000000000001</v>
      </c>
      <c r="AS85" s="338">
        <f t="shared" si="14"/>
        <v>0</v>
      </c>
      <c r="AT85" s="338">
        <f t="shared" si="14"/>
        <v>0</v>
      </c>
      <c r="AU85" s="367">
        <v>0</v>
      </c>
      <c r="AV85" s="367">
        <v>0</v>
      </c>
      <c r="AW85" s="4"/>
      <c r="AX85" s="4"/>
      <c r="AY85" s="4"/>
      <c r="AZ85" s="4"/>
      <c r="BA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row>
    <row r="86" spans="1:119" s="173" customFormat="1" ht="74.25" customHeight="1">
      <c r="A86" s="81" t="s">
        <v>281</v>
      </c>
      <c r="B86" s="81" t="s">
        <v>222</v>
      </c>
      <c r="C86" s="82" t="s">
        <v>366</v>
      </c>
      <c r="D86" s="81" t="s">
        <v>240</v>
      </c>
      <c r="E86" s="81" t="s">
        <v>289</v>
      </c>
      <c r="F86" s="83">
        <v>2024130010135</v>
      </c>
      <c r="G86" s="81" t="s">
        <v>297</v>
      </c>
      <c r="H86" s="81" t="s">
        <v>310</v>
      </c>
      <c r="I86" s="81" t="s">
        <v>420</v>
      </c>
      <c r="J86" s="190">
        <v>10014</v>
      </c>
      <c r="K86" s="229">
        <v>1</v>
      </c>
      <c r="L86" s="85" t="s">
        <v>847</v>
      </c>
      <c r="M86" s="84"/>
      <c r="N86" s="85" t="s">
        <v>640</v>
      </c>
      <c r="O86" s="85">
        <v>15578</v>
      </c>
      <c r="P86" s="230">
        <v>15500</v>
      </c>
      <c r="Q86" s="84">
        <v>264</v>
      </c>
      <c r="R86" s="706">
        <f>+Q86/P86</f>
        <v>1.703225806451613E-2</v>
      </c>
      <c r="S86" s="205">
        <v>45660</v>
      </c>
      <c r="T86" s="205">
        <v>46022</v>
      </c>
      <c r="U86" s="206">
        <f t="shared" si="6"/>
        <v>362</v>
      </c>
      <c r="V86" s="81">
        <v>15250</v>
      </c>
      <c r="W86" s="85" t="s">
        <v>356</v>
      </c>
      <c r="X86" s="84" t="s">
        <v>364</v>
      </c>
      <c r="Y86" s="81" t="s">
        <v>452</v>
      </c>
      <c r="Z86" s="81" t="s">
        <v>453</v>
      </c>
      <c r="AA86" s="86" t="s">
        <v>355</v>
      </c>
      <c r="AB86" s="146" t="s">
        <v>596</v>
      </c>
      <c r="AC86" s="147">
        <v>180000000</v>
      </c>
      <c r="AD86" s="84" t="s">
        <v>76</v>
      </c>
      <c r="AE86" s="84" t="s">
        <v>61</v>
      </c>
      <c r="AF86" s="84"/>
      <c r="AG86" s="84"/>
      <c r="AH86" s="575">
        <v>4017092532</v>
      </c>
      <c r="AI86" s="578"/>
      <c r="AJ86" s="84"/>
      <c r="AK86" s="84"/>
      <c r="AL86" s="84"/>
      <c r="AM86" s="572" t="s">
        <v>653</v>
      </c>
      <c r="AN86" s="85" t="s">
        <v>289</v>
      </c>
      <c r="AO86" s="165" t="s">
        <v>766</v>
      </c>
      <c r="AP86" s="648">
        <v>4193305880.3099999</v>
      </c>
      <c r="AQ86" s="648">
        <v>2301233000</v>
      </c>
      <c r="AR86" s="651">
        <v>0.54879999999999995</v>
      </c>
      <c r="AS86" s="648">
        <v>0</v>
      </c>
      <c r="AT86" s="648">
        <v>0</v>
      </c>
      <c r="AU86" s="681">
        <v>0</v>
      </c>
      <c r="AV86" s="681">
        <v>0</v>
      </c>
      <c r="AW86" s="4"/>
      <c r="AX86" s="4"/>
      <c r="AY86" s="4"/>
      <c r="AZ86" s="4"/>
      <c r="BA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row>
    <row r="87" spans="1:119" s="173" customFormat="1" ht="88.5" customHeight="1">
      <c r="A87" s="81" t="s">
        <v>281</v>
      </c>
      <c r="B87" s="81" t="s">
        <v>222</v>
      </c>
      <c r="C87" s="82" t="s">
        <v>366</v>
      </c>
      <c r="D87" s="81" t="s">
        <v>240</v>
      </c>
      <c r="E87" s="81" t="s">
        <v>289</v>
      </c>
      <c r="F87" s="83">
        <v>2024130010135</v>
      </c>
      <c r="G87" s="81" t="s">
        <v>297</v>
      </c>
      <c r="H87" s="81" t="s">
        <v>310</v>
      </c>
      <c r="I87" s="81" t="s">
        <v>420</v>
      </c>
      <c r="J87" s="190">
        <v>10014</v>
      </c>
      <c r="K87" s="229">
        <v>1</v>
      </c>
      <c r="L87" s="85" t="s">
        <v>847</v>
      </c>
      <c r="M87" s="84"/>
      <c r="N87" s="85" t="s">
        <v>640</v>
      </c>
      <c r="O87" s="85">
        <v>15578</v>
      </c>
      <c r="P87" s="230">
        <v>15250</v>
      </c>
      <c r="Q87" s="84">
        <v>264</v>
      </c>
      <c r="R87" s="706">
        <f t="shared" ref="R87:R97" si="15">+Q87/P87</f>
        <v>1.7311475409836064E-2</v>
      </c>
      <c r="S87" s="205">
        <v>45660</v>
      </c>
      <c r="T87" s="205">
        <v>46022</v>
      </c>
      <c r="U87" s="206">
        <f t="shared" ref="U87" si="16">+T87-S87</f>
        <v>362</v>
      </c>
      <c r="V87" s="81">
        <v>15250</v>
      </c>
      <c r="W87" s="85" t="s">
        <v>356</v>
      </c>
      <c r="X87" s="84" t="s">
        <v>364</v>
      </c>
      <c r="Y87" s="81" t="s">
        <v>452</v>
      </c>
      <c r="Z87" s="81" t="s">
        <v>453</v>
      </c>
      <c r="AA87" s="86" t="s">
        <v>355</v>
      </c>
      <c r="AB87" s="146" t="s">
        <v>671</v>
      </c>
      <c r="AC87" s="147">
        <v>300000000</v>
      </c>
      <c r="AD87" s="85" t="s">
        <v>70</v>
      </c>
      <c r="AE87" s="84" t="s">
        <v>53</v>
      </c>
      <c r="AF87" s="84"/>
      <c r="AG87" s="84"/>
      <c r="AH87" s="576"/>
      <c r="AI87" s="579"/>
      <c r="AJ87" s="84"/>
      <c r="AK87" s="84"/>
      <c r="AL87" s="84"/>
      <c r="AM87" s="573"/>
      <c r="AN87" s="85" t="s">
        <v>289</v>
      </c>
      <c r="AO87" s="165" t="s">
        <v>766</v>
      </c>
      <c r="AP87" s="649"/>
      <c r="AQ87" s="649"/>
      <c r="AR87" s="652"/>
      <c r="AS87" s="649"/>
      <c r="AT87" s="649"/>
      <c r="AU87" s="649"/>
      <c r="AV87" s="649"/>
      <c r="AW87" s="4"/>
      <c r="AX87" s="4"/>
      <c r="AY87" s="4"/>
      <c r="AZ87" s="4"/>
      <c r="BA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row>
    <row r="88" spans="1:119" s="173" customFormat="1" ht="60">
      <c r="A88" s="81" t="s">
        <v>281</v>
      </c>
      <c r="B88" s="81" t="s">
        <v>222</v>
      </c>
      <c r="C88" s="82" t="s">
        <v>366</v>
      </c>
      <c r="D88" s="81" t="s">
        <v>240</v>
      </c>
      <c r="E88" s="81" t="s">
        <v>289</v>
      </c>
      <c r="F88" s="83">
        <v>2024130010135</v>
      </c>
      <c r="G88" s="81" t="s">
        <v>297</v>
      </c>
      <c r="H88" s="81" t="s">
        <v>310</v>
      </c>
      <c r="I88" s="81" t="s">
        <v>420</v>
      </c>
      <c r="J88" s="190">
        <v>10014</v>
      </c>
      <c r="K88" s="229">
        <v>1</v>
      </c>
      <c r="L88" s="85" t="s">
        <v>848</v>
      </c>
      <c r="M88" s="84"/>
      <c r="N88" s="85" t="s">
        <v>822</v>
      </c>
      <c r="O88" s="85">
        <v>15578</v>
      </c>
      <c r="P88" s="230">
        <v>15250</v>
      </c>
      <c r="Q88" s="84">
        <v>264</v>
      </c>
      <c r="R88" s="706">
        <f t="shared" si="15"/>
        <v>1.7311475409836064E-2</v>
      </c>
      <c r="S88" s="205">
        <v>45660</v>
      </c>
      <c r="T88" s="205">
        <v>46022</v>
      </c>
      <c r="U88" s="206">
        <f t="shared" si="6"/>
        <v>362</v>
      </c>
      <c r="V88" s="81">
        <v>15250</v>
      </c>
      <c r="W88" s="85" t="s">
        <v>356</v>
      </c>
      <c r="X88" s="84" t="s">
        <v>364</v>
      </c>
      <c r="Y88" s="81" t="s">
        <v>452</v>
      </c>
      <c r="Z88" s="81" t="s">
        <v>453</v>
      </c>
      <c r="AA88" s="86" t="s">
        <v>355</v>
      </c>
      <c r="AB88" s="146" t="s">
        <v>672</v>
      </c>
      <c r="AC88" s="147">
        <v>80000000</v>
      </c>
      <c r="AD88" s="85" t="s">
        <v>64</v>
      </c>
      <c r="AE88" s="84" t="s">
        <v>53</v>
      </c>
      <c r="AF88" s="84"/>
      <c r="AG88" s="84"/>
      <c r="AH88" s="576"/>
      <c r="AI88" s="579"/>
      <c r="AJ88" s="84"/>
      <c r="AK88" s="84"/>
      <c r="AL88" s="84"/>
      <c r="AM88" s="573"/>
      <c r="AN88" s="85" t="s">
        <v>289</v>
      </c>
      <c r="AO88" s="165" t="s">
        <v>766</v>
      </c>
      <c r="AP88" s="649"/>
      <c r="AQ88" s="649"/>
      <c r="AR88" s="652"/>
      <c r="AS88" s="649"/>
      <c r="AT88" s="649"/>
      <c r="AU88" s="649"/>
      <c r="AV88" s="649"/>
      <c r="AW88" s="4"/>
      <c r="AX88" s="4"/>
      <c r="AY88" s="4"/>
      <c r="AZ88" s="4"/>
      <c r="BA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row>
    <row r="89" spans="1:119" s="173" customFormat="1" ht="60">
      <c r="A89" s="81" t="s">
        <v>281</v>
      </c>
      <c r="B89" s="81" t="s">
        <v>222</v>
      </c>
      <c r="C89" s="82" t="s">
        <v>366</v>
      </c>
      <c r="D89" s="81" t="s">
        <v>240</v>
      </c>
      <c r="E89" s="81" t="s">
        <v>289</v>
      </c>
      <c r="F89" s="83">
        <v>2024130010135</v>
      </c>
      <c r="G89" s="81" t="s">
        <v>297</v>
      </c>
      <c r="H89" s="81" t="s">
        <v>310</v>
      </c>
      <c r="I89" s="81" t="s">
        <v>420</v>
      </c>
      <c r="J89" s="190">
        <v>10014</v>
      </c>
      <c r="K89" s="229">
        <v>1</v>
      </c>
      <c r="L89" s="85" t="s">
        <v>849</v>
      </c>
      <c r="M89" s="84"/>
      <c r="N89" s="85" t="s">
        <v>823</v>
      </c>
      <c r="O89" s="85">
        <v>15578</v>
      </c>
      <c r="P89" s="230">
        <v>15250</v>
      </c>
      <c r="Q89" s="84">
        <v>264</v>
      </c>
      <c r="R89" s="706">
        <f t="shared" si="15"/>
        <v>1.7311475409836064E-2</v>
      </c>
      <c r="S89" s="205">
        <v>45660</v>
      </c>
      <c r="T89" s="205">
        <v>46022</v>
      </c>
      <c r="U89" s="206">
        <f t="shared" si="6"/>
        <v>362</v>
      </c>
      <c r="V89" s="81">
        <v>15250</v>
      </c>
      <c r="W89" s="85" t="s">
        <v>356</v>
      </c>
      <c r="X89" s="84" t="s">
        <v>364</v>
      </c>
      <c r="Y89" s="81" t="s">
        <v>454</v>
      </c>
      <c r="Z89" s="81" t="s">
        <v>455</v>
      </c>
      <c r="AA89" s="86" t="s">
        <v>355</v>
      </c>
      <c r="AB89" s="146" t="s">
        <v>596</v>
      </c>
      <c r="AC89" s="147">
        <v>170000000</v>
      </c>
      <c r="AD89" s="84" t="s">
        <v>76</v>
      </c>
      <c r="AE89" s="84" t="s">
        <v>53</v>
      </c>
      <c r="AF89" s="84"/>
      <c r="AG89" s="84"/>
      <c r="AH89" s="576"/>
      <c r="AI89" s="579"/>
      <c r="AJ89" s="84"/>
      <c r="AK89" s="84"/>
      <c r="AL89" s="84"/>
      <c r="AM89" s="573"/>
      <c r="AN89" s="85" t="s">
        <v>289</v>
      </c>
      <c r="AO89" s="165" t="s">
        <v>766</v>
      </c>
      <c r="AP89" s="649"/>
      <c r="AQ89" s="649"/>
      <c r="AR89" s="652"/>
      <c r="AS89" s="649"/>
      <c r="AT89" s="649"/>
      <c r="AU89" s="649"/>
      <c r="AV89" s="649"/>
      <c r="AW89" s="4"/>
      <c r="AX89" s="4"/>
      <c r="AY89" s="4"/>
      <c r="AZ89" s="4"/>
      <c r="BA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row>
    <row r="90" spans="1:119" s="173" customFormat="1" ht="60">
      <c r="A90" s="81" t="s">
        <v>281</v>
      </c>
      <c r="B90" s="81" t="s">
        <v>222</v>
      </c>
      <c r="C90" s="82" t="s">
        <v>366</v>
      </c>
      <c r="D90" s="81" t="s">
        <v>240</v>
      </c>
      <c r="E90" s="81" t="s">
        <v>289</v>
      </c>
      <c r="F90" s="83">
        <v>2024130010135</v>
      </c>
      <c r="G90" s="81" t="s">
        <v>297</v>
      </c>
      <c r="H90" s="81" t="s">
        <v>310</v>
      </c>
      <c r="I90" s="81" t="s">
        <v>420</v>
      </c>
      <c r="J90" s="190">
        <v>10014</v>
      </c>
      <c r="K90" s="229">
        <v>1</v>
      </c>
      <c r="L90" s="85" t="s">
        <v>849</v>
      </c>
      <c r="M90" s="84"/>
      <c r="N90" s="85" t="s">
        <v>823</v>
      </c>
      <c r="O90" s="85">
        <v>15578</v>
      </c>
      <c r="P90" s="230">
        <v>15250</v>
      </c>
      <c r="Q90" s="84">
        <v>264</v>
      </c>
      <c r="R90" s="706">
        <f t="shared" si="15"/>
        <v>1.7311475409836064E-2</v>
      </c>
      <c r="S90" s="205">
        <v>45660</v>
      </c>
      <c r="T90" s="205">
        <v>46022</v>
      </c>
      <c r="U90" s="206">
        <f t="shared" si="6"/>
        <v>362</v>
      </c>
      <c r="V90" s="81">
        <v>15250</v>
      </c>
      <c r="W90" s="85" t="s">
        <v>356</v>
      </c>
      <c r="X90" s="84" t="s">
        <v>364</v>
      </c>
      <c r="Y90" s="81" t="s">
        <v>456</v>
      </c>
      <c r="Z90" s="81" t="s">
        <v>457</v>
      </c>
      <c r="AA90" s="86" t="s">
        <v>355</v>
      </c>
      <c r="AB90" s="146" t="s">
        <v>673</v>
      </c>
      <c r="AC90" s="147">
        <v>480000000</v>
      </c>
      <c r="AD90" s="85" t="s">
        <v>70</v>
      </c>
      <c r="AE90" s="84" t="s">
        <v>53</v>
      </c>
      <c r="AF90" s="84"/>
      <c r="AG90" s="84"/>
      <c r="AH90" s="576"/>
      <c r="AI90" s="579"/>
      <c r="AJ90" s="84"/>
      <c r="AK90" s="84"/>
      <c r="AL90" s="84"/>
      <c r="AM90" s="573"/>
      <c r="AN90" s="85" t="s">
        <v>289</v>
      </c>
      <c r="AO90" s="165" t="s">
        <v>766</v>
      </c>
      <c r="AP90" s="649"/>
      <c r="AQ90" s="649"/>
      <c r="AR90" s="652"/>
      <c r="AS90" s="649"/>
      <c r="AT90" s="649"/>
      <c r="AU90" s="649"/>
      <c r="AV90" s="649"/>
      <c r="AW90" s="4"/>
      <c r="AX90" s="4"/>
      <c r="AY90" s="4"/>
      <c r="AZ90" s="4"/>
      <c r="BA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row>
    <row r="91" spans="1:119" s="173" customFormat="1" ht="60">
      <c r="A91" s="81" t="s">
        <v>281</v>
      </c>
      <c r="B91" s="81" t="s">
        <v>222</v>
      </c>
      <c r="C91" s="82" t="s">
        <v>366</v>
      </c>
      <c r="D91" s="81" t="s">
        <v>240</v>
      </c>
      <c r="E91" s="81" t="s">
        <v>289</v>
      </c>
      <c r="F91" s="83">
        <v>2024130010135</v>
      </c>
      <c r="G91" s="81" t="s">
        <v>297</v>
      </c>
      <c r="H91" s="81" t="s">
        <v>310</v>
      </c>
      <c r="I91" s="81" t="s">
        <v>420</v>
      </c>
      <c r="J91" s="190">
        <v>10014</v>
      </c>
      <c r="K91" s="229">
        <v>1</v>
      </c>
      <c r="L91" s="85" t="s">
        <v>850</v>
      </c>
      <c r="M91" s="84"/>
      <c r="N91" s="85" t="s">
        <v>823</v>
      </c>
      <c r="O91" s="85">
        <v>15578</v>
      </c>
      <c r="P91" s="230">
        <v>15250</v>
      </c>
      <c r="Q91" s="84">
        <v>264</v>
      </c>
      <c r="R91" s="706">
        <f t="shared" si="15"/>
        <v>1.7311475409836064E-2</v>
      </c>
      <c r="S91" s="205">
        <v>45660</v>
      </c>
      <c r="T91" s="205">
        <v>46022</v>
      </c>
      <c r="U91" s="206">
        <f t="shared" si="6"/>
        <v>362</v>
      </c>
      <c r="V91" s="81">
        <v>15250</v>
      </c>
      <c r="W91" s="85" t="s">
        <v>356</v>
      </c>
      <c r="X91" s="84" t="s">
        <v>364</v>
      </c>
      <c r="Y91" s="81" t="s">
        <v>458</v>
      </c>
      <c r="Z91" s="81" t="s">
        <v>459</v>
      </c>
      <c r="AA91" s="86" t="s">
        <v>355</v>
      </c>
      <c r="AB91" s="146" t="s">
        <v>596</v>
      </c>
      <c r="AC91" s="147">
        <v>170000000</v>
      </c>
      <c r="AD91" s="84" t="s">
        <v>76</v>
      </c>
      <c r="AE91" s="84" t="s">
        <v>53</v>
      </c>
      <c r="AF91" s="84"/>
      <c r="AG91" s="84"/>
      <c r="AH91" s="576"/>
      <c r="AI91" s="579"/>
      <c r="AJ91" s="84"/>
      <c r="AK91" s="84"/>
      <c r="AL91" s="84"/>
      <c r="AM91" s="573"/>
      <c r="AN91" s="85" t="s">
        <v>289</v>
      </c>
      <c r="AO91" s="165" t="s">
        <v>766</v>
      </c>
      <c r="AP91" s="649"/>
      <c r="AQ91" s="649"/>
      <c r="AR91" s="652"/>
      <c r="AS91" s="649"/>
      <c r="AT91" s="649"/>
      <c r="AU91" s="649"/>
      <c r="AV91" s="649"/>
      <c r="AW91" s="4"/>
      <c r="AX91" s="4"/>
      <c r="AY91" s="4"/>
      <c r="AZ91" s="4"/>
      <c r="BA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row>
    <row r="92" spans="1:119" s="173" customFormat="1" ht="60">
      <c r="A92" s="81" t="s">
        <v>281</v>
      </c>
      <c r="B92" s="81" t="s">
        <v>222</v>
      </c>
      <c r="C92" s="82" t="s">
        <v>366</v>
      </c>
      <c r="D92" s="81" t="s">
        <v>240</v>
      </c>
      <c r="E92" s="81" t="s">
        <v>289</v>
      </c>
      <c r="F92" s="83">
        <v>2024130010135</v>
      </c>
      <c r="G92" s="81" t="s">
        <v>297</v>
      </c>
      <c r="H92" s="81" t="s">
        <v>333</v>
      </c>
      <c r="I92" s="81" t="s">
        <v>420</v>
      </c>
      <c r="J92" s="190">
        <v>10014</v>
      </c>
      <c r="K92" s="229">
        <v>1</v>
      </c>
      <c r="L92" s="85" t="s">
        <v>851</v>
      </c>
      <c r="M92" s="84"/>
      <c r="N92" s="85" t="s">
        <v>823</v>
      </c>
      <c r="O92" s="85">
        <v>15578</v>
      </c>
      <c r="P92" s="230">
        <v>15250</v>
      </c>
      <c r="Q92" s="84">
        <v>264</v>
      </c>
      <c r="R92" s="706">
        <f t="shared" si="15"/>
        <v>1.7311475409836064E-2</v>
      </c>
      <c r="S92" s="205">
        <v>45660</v>
      </c>
      <c r="T92" s="205">
        <v>46022</v>
      </c>
      <c r="U92" s="206">
        <f t="shared" si="6"/>
        <v>362</v>
      </c>
      <c r="V92" s="81">
        <v>15250</v>
      </c>
      <c r="W92" s="85" t="s">
        <v>356</v>
      </c>
      <c r="X92" s="84" t="s">
        <v>364</v>
      </c>
      <c r="Y92" s="81" t="s">
        <v>460</v>
      </c>
      <c r="Z92" s="81" t="s">
        <v>461</v>
      </c>
      <c r="AA92" s="86" t="s">
        <v>355</v>
      </c>
      <c r="AB92" s="146" t="s">
        <v>674</v>
      </c>
      <c r="AC92" s="147">
        <v>540000000</v>
      </c>
      <c r="AD92" s="85" t="s">
        <v>70</v>
      </c>
      <c r="AE92" s="84" t="s">
        <v>53</v>
      </c>
      <c r="AF92" s="84"/>
      <c r="AG92" s="84"/>
      <c r="AH92" s="576"/>
      <c r="AI92" s="579"/>
      <c r="AJ92" s="84"/>
      <c r="AK92" s="84"/>
      <c r="AL92" s="84"/>
      <c r="AM92" s="573"/>
      <c r="AN92" s="85" t="s">
        <v>289</v>
      </c>
      <c r="AO92" s="165" t="s">
        <v>766</v>
      </c>
      <c r="AP92" s="649"/>
      <c r="AQ92" s="649"/>
      <c r="AR92" s="652"/>
      <c r="AS92" s="649"/>
      <c r="AT92" s="649"/>
      <c r="AU92" s="649"/>
      <c r="AV92" s="649"/>
      <c r="AW92" s="4"/>
      <c r="AX92" s="4"/>
      <c r="AY92" s="4"/>
      <c r="AZ92" s="4"/>
      <c r="BA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row>
    <row r="93" spans="1:119" s="173" customFormat="1" ht="114">
      <c r="A93" s="81" t="s">
        <v>281</v>
      </c>
      <c r="B93" s="81" t="s">
        <v>222</v>
      </c>
      <c r="C93" s="82" t="s">
        <v>366</v>
      </c>
      <c r="D93" s="81" t="s">
        <v>240</v>
      </c>
      <c r="E93" s="81" t="s">
        <v>289</v>
      </c>
      <c r="F93" s="83">
        <v>2024130010135</v>
      </c>
      <c r="G93" s="81" t="s">
        <v>297</v>
      </c>
      <c r="H93" s="81" t="s">
        <v>333</v>
      </c>
      <c r="I93" s="81" t="s">
        <v>420</v>
      </c>
      <c r="J93" s="190">
        <v>10014</v>
      </c>
      <c r="K93" s="229">
        <v>1</v>
      </c>
      <c r="L93" s="85" t="s">
        <v>852</v>
      </c>
      <c r="M93" s="84"/>
      <c r="N93" s="85" t="s">
        <v>823</v>
      </c>
      <c r="O93" s="85">
        <v>15578</v>
      </c>
      <c r="P93" s="230">
        <v>15250</v>
      </c>
      <c r="Q93" s="84">
        <v>264</v>
      </c>
      <c r="R93" s="706">
        <f t="shared" si="15"/>
        <v>1.7311475409836064E-2</v>
      </c>
      <c r="S93" s="205">
        <v>45660</v>
      </c>
      <c r="T93" s="205">
        <v>46022</v>
      </c>
      <c r="U93" s="206">
        <f t="shared" si="6"/>
        <v>362</v>
      </c>
      <c r="V93" s="81">
        <v>15250</v>
      </c>
      <c r="W93" s="85" t="s">
        <v>356</v>
      </c>
      <c r="X93" s="84" t="s">
        <v>364</v>
      </c>
      <c r="Y93" s="81" t="s">
        <v>429</v>
      </c>
      <c r="Z93" s="81" t="s">
        <v>430</v>
      </c>
      <c r="AA93" s="86" t="s">
        <v>355</v>
      </c>
      <c r="AB93" s="146" t="s">
        <v>596</v>
      </c>
      <c r="AC93" s="147">
        <v>180000000</v>
      </c>
      <c r="AD93" s="84" t="s">
        <v>76</v>
      </c>
      <c r="AE93" s="84" t="s">
        <v>53</v>
      </c>
      <c r="AF93" s="84"/>
      <c r="AG93" s="84"/>
      <c r="AH93" s="576"/>
      <c r="AI93" s="579"/>
      <c r="AJ93" s="84"/>
      <c r="AK93" s="84"/>
      <c r="AL93" s="84"/>
      <c r="AM93" s="573"/>
      <c r="AN93" s="85" t="s">
        <v>289</v>
      </c>
      <c r="AO93" s="165" t="s">
        <v>766</v>
      </c>
      <c r="AP93" s="649"/>
      <c r="AQ93" s="649"/>
      <c r="AR93" s="652"/>
      <c r="AS93" s="649"/>
      <c r="AT93" s="649"/>
      <c r="AU93" s="649"/>
      <c r="AV93" s="649"/>
      <c r="AW93" s="4"/>
      <c r="AX93" s="4"/>
      <c r="AY93" s="4"/>
      <c r="AZ93" s="4"/>
      <c r="BA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row>
    <row r="94" spans="1:119" s="173" customFormat="1" ht="114">
      <c r="A94" s="81" t="s">
        <v>281</v>
      </c>
      <c r="B94" s="81" t="s">
        <v>222</v>
      </c>
      <c r="C94" s="82" t="s">
        <v>366</v>
      </c>
      <c r="D94" s="81" t="s">
        <v>240</v>
      </c>
      <c r="E94" s="81" t="s">
        <v>289</v>
      </c>
      <c r="F94" s="83">
        <v>2024130010135</v>
      </c>
      <c r="G94" s="81" t="s">
        <v>297</v>
      </c>
      <c r="H94" s="81" t="s">
        <v>333</v>
      </c>
      <c r="I94" s="81" t="s">
        <v>420</v>
      </c>
      <c r="J94" s="190">
        <v>10014</v>
      </c>
      <c r="K94" s="229">
        <v>1</v>
      </c>
      <c r="L94" s="85" t="s">
        <v>853</v>
      </c>
      <c r="M94" s="84"/>
      <c r="N94" s="85" t="s">
        <v>823</v>
      </c>
      <c r="O94" s="85">
        <v>15578</v>
      </c>
      <c r="P94" s="230">
        <v>15250</v>
      </c>
      <c r="Q94" s="84">
        <v>264</v>
      </c>
      <c r="R94" s="706">
        <f t="shared" si="15"/>
        <v>1.7311475409836064E-2</v>
      </c>
      <c r="S94" s="205">
        <v>45660</v>
      </c>
      <c r="T94" s="205">
        <v>46022</v>
      </c>
      <c r="U94" s="206">
        <f t="shared" si="6"/>
        <v>362</v>
      </c>
      <c r="V94" s="81">
        <v>15250</v>
      </c>
      <c r="W94" s="85" t="s">
        <v>356</v>
      </c>
      <c r="X94" s="84" t="s">
        <v>364</v>
      </c>
      <c r="Y94" s="81" t="s">
        <v>429</v>
      </c>
      <c r="Z94" s="81" t="s">
        <v>430</v>
      </c>
      <c r="AA94" s="86" t="s">
        <v>355</v>
      </c>
      <c r="AB94" s="146" t="s">
        <v>675</v>
      </c>
      <c r="AC94" s="147">
        <v>1400000000</v>
      </c>
      <c r="AD94" s="85" t="s">
        <v>70</v>
      </c>
      <c r="AE94" s="84" t="s">
        <v>53</v>
      </c>
      <c r="AF94" s="84"/>
      <c r="AG94" s="84"/>
      <c r="AH94" s="576"/>
      <c r="AI94" s="579"/>
      <c r="AJ94" s="84"/>
      <c r="AK94" s="84"/>
      <c r="AL94" s="84"/>
      <c r="AM94" s="573"/>
      <c r="AN94" s="85" t="s">
        <v>289</v>
      </c>
      <c r="AO94" s="165" t="s">
        <v>766</v>
      </c>
      <c r="AP94" s="649"/>
      <c r="AQ94" s="649"/>
      <c r="AR94" s="652"/>
      <c r="AS94" s="649"/>
      <c r="AT94" s="649"/>
      <c r="AU94" s="649"/>
      <c r="AV94" s="649"/>
      <c r="AW94" s="4"/>
      <c r="AX94" s="4"/>
      <c r="AY94" s="4"/>
      <c r="AZ94" s="4"/>
      <c r="BA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row>
    <row r="95" spans="1:119" s="173" customFormat="1" ht="114">
      <c r="A95" s="81" t="s">
        <v>281</v>
      </c>
      <c r="B95" s="81" t="s">
        <v>222</v>
      </c>
      <c r="C95" s="82" t="s">
        <v>366</v>
      </c>
      <c r="D95" s="81" t="s">
        <v>240</v>
      </c>
      <c r="E95" s="81" t="s">
        <v>289</v>
      </c>
      <c r="F95" s="83">
        <v>2024130010135</v>
      </c>
      <c r="G95" s="81" t="s">
        <v>297</v>
      </c>
      <c r="H95" s="81" t="s">
        <v>333</v>
      </c>
      <c r="I95" s="81" t="s">
        <v>420</v>
      </c>
      <c r="J95" s="190">
        <v>10014</v>
      </c>
      <c r="K95" s="229">
        <v>1</v>
      </c>
      <c r="L95" s="85" t="s">
        <v>854</v>
      </c>
      <c r="M95" s="84"/>
      <c r="N95" s="85" t="s">
        <v>824</v>
      </c>
      <c r="O95" s="85">
        <v>15578</v>
      </c>
      <c r="P95" s="230">
        <v>15250</v>
      </c>
      <c r="Q95" s="84">
        <v>264</v>
      </c>
      <c r="R95" s="706">
        <f t="shared" si="15"/>
        <v>1.7311475409836064E-2</v>
      </c>
      <c r="S95" s="205">
        <v>45660</v>
      </c>
      <c r="T95" s="205">
        <v>46022</v>
      </c>
      <c r="U95" s="206">
        <f t="shared" ref="U95:U142" si="17">+T95-S95</f>
        <v>362</v>
      </c>
      <c r="V95" s="81">
        <v>15250</v>
      </c>
      <c r="W95" s="85" t="s">
        <v>356</v>
      </c>
      <c r="X95" s="84" t="s">
        <v>364</v>
      </c>
      <c r="Y95" s="81" t="s">
        <v>429</v>
      </c>
      <c r="Z95" s="81" t="s">
        <v>430</v>
      </c>
      <c r="AA95" s="86" t="s">
        <v>355</v>
      </c>
      <c r="AB95" s="146" t="s">
        <v>596</v>
      </c>
      <c r="AC95" s="147">
        <v>17092532</v>
      </c>
      <c r="AD95" s="84" t="s">
        <v>76</v>
      </c>
      <c r="AE95" s="84" t="s">
        <v>53</v>
      </c>
      <c r="AF95" s="84"/>
      <c r="AG95" s="84"/>
      <c r="AH95" s="576"/>
      <c r="AI95" s="579"/>
      <c r="AJ95" s="84"/>
      <c r="AK95" s="84"/>
      <c r="AL95" s="84"/>
      <c r="AM95" s="573"/>
      <c r="AN95" s="85" t="s">
        <v>289</v>
      </c>
      <c r="AO95" s="165" t="s">
        <v>766</v>
      </c>
      <c r="AP95" s="649"/>
      <c r="AQ95" s="649"/>
      <c r="AR95" s="652"/>
      <c r="AS95" s="649"/>
      <c r="AT95" s="649"/>
      <c r="AU95" s="649"/>
      <c r="AV95" s="649"/>
      <c r="AW95" s="4"/>
      <c r="AX95" s="4"/>
      <c r="AY95" s="4"/>
      <c r="AZ95" s="4"/>
      <c r="BA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row>
    <row r="96" spans="1:119" s="173" customFormat="1" ht="114">
      <c r="A96" s="81" t="s">
        <v>281</v>
      </c>
      <c r="B96" s="81" t="s">
        <v>222</v>
      </c>
      <c r="C96" s="82" t="s">
        <v>366</v>
      </c>
      <c r="D96" s="81" t="s">
        <v>240</v>
      </c>
      <c r="E96" s="81" t="s">
        <v>289</v>
      </c>
      <c r="F96" s="83">
        <v>2024130010135</v>
      </c>
      <c r="G96" s="81" t="s">
        <v>297</v>
      </c>
      <c r="H96" s="81" t="s">
        <v>333</v>
      </c>
      <c r="I96" s="81" t="s">
        <v>420</v>
      </c>
      <c r="J96" s="190">
        <v>10014</v>
      </c>
      <c r="K96" s="229">
        <v>1</v>
      </c>
      <c r="L96" s="85" t="s">
        <v>334</v>
      </c>
      <c r="M96" s="84"/>
      <c r="N96" s="85" t="s">
        <v>824</v>
      </c>
      <c r="O96" s="85">
        <v>15578</v>
      </c>
      <c r="P96" s="230">
        <v>15250</v>
      </c>
      <c r="Q96" s="84">
        <v>264</v>
      </c>
      <c r="R96" s="706">
        <f t="shared" si="15"/>
        <v>1.7311475409836064E-2</v>
      </c>
      <c r="S96" s="205">
        <v>45660</v>
      </c>
      <c r="T96" s="205">
        <v>46022</v>
      </c>
      <c r="U96" s="206">
        <f t="shared" si="17"/>
        <v>362</v>
      </c>
      <c r="V96" s="81">
        <v>15250</v>
      </c>
      <c r="W96" s="85" t="s">
        <v>356</v>
      </c>
      <c r="X96" s="84" t="s">
        <v>364</v>
      </c>
      <c r="Y96" s="81" t="s">
        <v>429</v>
      </c>
      <c r="Z96" s="81" t="s">
        <v>430</v>
      </c>
      <c r="AA96" s="86" t="s">
        <v>355</v>
      </c>
      <c r="AB96" s="146" t="s">
        <v>670</v>
      </c>
      <c r="AC96" s="147">
        <v>400000000</v>
      </c>
      <c r="AD96" s="85" t="s">
        <v>70</v>
      </c>
      <c r="AE96" s="84" t="s">
        <v>53</v>
      </c>
      <c r="AF96" s="84"/>
      <c r="AG96" s="84"/>
      <c r="AH96" s="576"/>
      <c r="AI96" s="579"/>
      <c r="AJ96" s="84"/>
      <c r="AK96" s="84"/>
      <c r="AL96" s="84"/>
      <c r="AM96" s="573"/>
      <c r="AN96" s="85" t="s">
        <v>289</v>
      </c>
      <c r="AO96" s="165" t="s">
        <v>766</v>
      </c>
      <c r="AP96" s="649"/>
      <c r="AQ96" s="649"/>
      <c r="AR96" s="652"/>
      <c r="AS96" s="649"/>
      <c r="AT96" s="649"/>
      <c r="AU96" s="649"/>
      <c r="AV96" s="649"/>
      <c r="AW96" s="4"/>
      <c r="AX96" s="4"/>
      <c r="AY96" s="4"/>
      <c r="AZ96" s="4"/>
      <c r="BA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row>
    <row r="97" spans="1:119" s="173" customFormat="1" ht="114">
      <c r="A97" s="81" t="s">
        <v>281</v>
      </c>
      <c r="B97" s="81" t="s">
        <v>222</v>
      </c>
      <c r="C97" s="82" t="s">
        <v>366</v>
      </c>
      <c r="D97" s="81" t="s">
        <v>240</v>
      </c>
      <c r="E97" s="81" t="s">
        <v>289</v>
      </c>
      <c r="F97" s="83">
        <v>2024130010135</v>
      </c>
      <c r="G97" s="81" t="s">
        <v>297</v>
      </c>
      <c r="H97" s="81" t="s">
        <v>333</v>
      </c>
      <c r="I97" s="81" t="s">
        <v>855</v>
      </c>
      <c r="J97" s="190">
        <v>10014</v>
      </c>
      <c r="K97" s="229">
        <v>1</v>
      </c>
      <c r="L97" s="85" t="s">
        <v>320</v>
      </c>
      <c r="M97" s="84"/>
      <c r="N97" s="85" t="s">
        <v>666</v>
      </c>
      <c r="O97" s="85">
        <v>15578</v>
      </c>
      <c r="P97" s="230">
        <f>6*4</f>
        <v>24</v>
      </c>
      <c r="Q97" s="84">
        <v>264</v>
      </c>
      <c r="R97" s="706">
        <v>1</v>
      </c>
      <c r="S97" s="205">
        <v>45660</v>
      </c>
      <c r="T97" s="205">
        <v>46022</v>
      </c>
      <c r="U97" s="206">
        <f t="shared" si="17"/>
        <v>362</v>
      </c>
      <c r="V97" s="81">
        <v>15250</v>
      </c>
      <c r="W97" s="85" t="s">
        <v>356</v>
      </c>
      <c r="X97" s="84" t="s">
        <v>364</v>
      </c>
      <c r="Y97" s="81" t="s">
        <v>429</v>
      </c>
      <c r="Z97" s="81" t="s">
        <v>430</v>
      </c>
      <c r="AA97" s="86" t="s">
        <v>355</v>
      </c>
      <c r="AB97" s="146" t="s">
        <v>669</v>
      </c>
      <c r="AC97" s="147">
        <v>100000000</v>
      </c>
      <c r="AD97" s="85" t="s">
        <v>64</v>
      </c>
      <c r="AE97" s="84" t="s">
        <v>53</v>
      </c>
      <c r="AF97" s="84"/>
      <c r="AG97" s="84"/>
      <c r="AH97" s="577"/>
      <c r="AI97" s="580"/>
      <c r="AJ97" s="84"/>
      <c r="AK97" s="84"/>
      <c r="AL97" s="84"/>
      <c r="AM97" s="574"/>
      <c r="AN97" s="85" t="s">
        <v>289</v>
      </c>
      <c r="AO97" s="165" t="s">
        <v>766</v>
      </c>
      <c r="AP97" s="650"/>
      <c r="AQ97" s="650"/>
      <c r="AR97" s="653"/>
      <c r="AS97" s="650"/>
      <c r="AT97" s="650"/>
      <c r="AU97" s="650"/>
      <c r="AV97" s="650"/>
      <c r="AW97" s="4"/>
      <c r="AX97" s="4"/>
      <c r="AY97" s="4"/>
      <c r="AZ97" s="4"/>
      <c r="BA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row>
    <row r="98" spans="1:119" s="173" customFormat="1" ht="72" customHeight="1">
      <c r="A98" s="81"/>
      <c r="B98" s="81"/>
      <c r="C98" s="82"/>
      <c r="D98" s="81"/>
      <c r="E98" s="522" t="s">
        <v>788</v>
      </c>
      <c r="F98" s="523"/>
      <c r="G98" s="523"/>
      <c r="H98" s="523"/>
      <c r="I98" s="523"/>
      <c r="J98" s="523"/>
      <c r="K98" s="523"/>
      <c r="L98" s="523"/>
      <c r="M98" s="523"/>
      <c r="N98" s="523"/>
      <c r="O98" s="523"/>
      <c r="P98" s="523"/>
      <c r="Q98" s="524"/>
      <c r="R98" s="707">
        <f>AVERAGE(R86:R97)</f>
        <v>9.9178917680239731E-2</v>
      </c>
      <c r="S98" s="205"/>
      <c r="T98" s="205"/>
      <c r="U98" s="206"/>
      <c r="V98" s="81"/>
      <c r="W98" s="85"/>
      <c r="X98" s="84"/>
      <c r="Y98" s="81"/>
      <c r="Z98" s="81"/>
      <c r="AA98" s="86"/>
      <c r="AB98" s="146"/>
      <c r="AC98" s="147"/>
      <c r="AD98" s="85"/>
      <c r="AE98" s="84"/>
      <c r="AF98" s="84"/>
      <c r="AG98" s="84"/>
      <c r="AH98" s="319"/>
      <c r="AI98" s="320"/>
      <c r="AJ98" s="84"/>
      <c r="AK98" s="84"/>
      <c r="AL98" s="84"/>
      <c r="AM98" s="318"/>
      <c r="AN98" s="85"/>
      <c r="AO98" s="348" t="s">
        <v>783</v>
      </c>
      <c r="AP98" s="339">
        <f>SUM(AP86)</f>
        <v>4193305880.3099999</v>
      </c>
      <c r="AQ98" s="339">
        <f t="shared" ref="AQ98:AT98" si="18">SUM(AQ86)</f>
        <v>2301233000</v>
      </c>
      <c r="AR98" s="368">
        <f t="shared" si="18"/>
        <v>0.54879999999999995</v>
      </c>
      <c r="AS98" s="339">
        <f t="shared" si="18"/>
        <v>0</v>
      </c>
      <c r="AT98" s="339">
        <f t="shared" si="18"/>
        <v>0</v>
      </c>
      <c r="AU98" s="369">
        <v>0</v>
      </c>
      <c r="AV98" s="369">
        <v>0</v>
      </c>
      <c r="AW98" s="4"/>
      <c r="AX98" s="4"/>
      <c r="AY98" s="4"/>
      <c r="AZ98" s="4"/>
      <c r="BA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row>
    <row r="99" spans="1:119" s="174" customFormat="1" ht="276">
      <c r="A99" s="87" t="s">
        <v>283</v>
      </c>
      <c r="B99" s="87" t="s">
        <v>223</v>
      </c>
      <c r="C99" s="88" t="s">
        <v>367</v>
      </c>
      <c r="D99" s="87" t="s">
        <v>241</v>
      </c>
      <c r="E99" s="93" t="s">
        <v>290</v>
      </c>
      <c r="F99" s="89">
        <v>2024130010129</v>
      </c>
      <c r="G99" s="87" t="s">
        <v>298</v>
      </c>
      <c r="H99" s="87" t="s">
        <v>325</v>
      </c>
      <c r="I99" s="87" t="s">
        <v>421</v>
      </c>
      <c r="J99" s="202">
        <v>4292</v>
      </c>
      <c r="K99" s="229">
        <v>0.55000000000000004</v>
      </c>
      <c r="L99" s="90" t="s">
        <v>856</v>
      </c>
      <c r="M99" s="90"/>
      <c r="N99" s="90" t="s">
        <v>826</v>
      </c>
      <c r="O99" s="90">
        <v>57272</v>
      </c>
      <c r="P99" s="230">
        <v>47300</v>
      </c>
      <c r="Q99" s="91">
        <v>4292</v>
      </c>
      <c r="R99" s="708">
        <f>+Q99/P99</f>
        <v>9.0739957716701902E-2</v>
      </c>
      <c r="S99" s="205">
        <v>45660</v>
      </c>
      <c r="T99" s="205">
        <v>46022</v>
      </c>
      <c r="U99" s="206">
        <f t="shared" si="17"/>
        <v>362</v>
      </c>
      <c r="V99" s="202">
        <v>47300</v>
      </c>
      <c r="W99" s="90" t="s">
        <v>356</v>
      </c>
      <c r="X99" s="91" t="s">
        <v>372</v>
      </c>
      <c r="Y99" s="87" t="s">
        <v>431</v>
      </c>
      <c r="Z99" s="87" t="s">
        <v>432</v>
      </c>
      <c r="AA99" s="92" t="s">
        <v>355</v>
      </c>
      <c r="AB99" s="121" t="s">
        <v>599</v>
      </c>
      <c r="AC99" s="93">
        <v>49140000</v>
      </c>
      <c r="AD99" s="91" t="s">
        <v>76</v>
      </c>
      <c r="AE99" s="91" t="s">
        <v>53</v>
      </c>
      <c r="AF99" s="91"/>
      <c r="AG99" s="91"/>
      <c r="AH99" s="581">
        <v>2103471540</v>
      </c>
      <c r="AI99" s="583"/>
      <c r="AJ99" s="91"/>
      <c r="AK99" s="91"/>
      <c r="AL99" s="91"/>
      <c r="AM99" s="585" t="s">
        <v>653</v>
      </c>
      <c r="AN99" s="90" t="s">
        <v>290</v>
      </c>
      <c r="AO99" s="90" t="s">
        <v>752</v>
      </c>
      <c r="AP99" s="672">
        <v>2572740622.8499999</v>
      </c>
      <c r="AQ99" s="672">
        <v>489232000</v>
      </c>
      <c r="AR99" s="674">
        <v>0.19020000000000001</v>
      </c>
      <c r="AS99" s="672">
        <v>0</v>
      </c>
      <c r="AT99" s="672">
        <v>0</v>
      </c>
      <c r="AU99" s="682">
        <v>0</v>
      </c>
      <c r="AV99" s="682">
        <v>0</v>
      </c>
      <c r="AW99" s="4"/>
      <c r="AX99" s="4"/>
      <c r="AY99" s="4"/>
      <c r="AZ99" s="4"/>
      <c r="BA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row>
    <row r="100" spans="1:119" s="174" customFormat="1" ht="276">
      <c r="A100" s="87" t="s">
        <v>283</v>
      </c>
      <c r="B100" s="87" t="s">
        <v>223</v>
      </c>
      <c r="C100" s="88" t="s">
        <v>367</v>
      </c>
      <c r="D100" s="87" t="s">
        <v>241</v>
      </c>
      <c r="E100" s="93" t="s">
        <v>290</v>
      </c>
      <c r="F100" s="89">
        <v>2024130010129</v>
      </c>
      <c r="G100" s="87" t="s">
        <v>298</v>
      </c>
      <c r="H100" s="87" t="s">
        <v>325</v>
      </c>
      <c r="I100" s="87" t="s">
        <v>421</v>
      </c>
      <c r="J100" s="202">
        <v>4292</v>
      </c>
      <c r="K100" s="229">
        <v>0.55000000000000004</v>
      </c>
      <c r="L100" s="90" t="s">
        <v>857</v>
      </c>
      <c r="M100" s="90"/>
      <c r="N100" s="90" t="s">
        <v>826</v>
      </c>
      <c r="O100" s="90">
        <v>57272</v>
      </c>
      <c r="P100" s="230">
        <v>47300</v>
      </c>
      <c r="Q100" s="91">
        <v>4292</v>
      </c>
      <c r="R100" s="91"/>
      <c r="S100" s="205">
        <v>45660</v>
      </c>
      <c r="T100" s="205">
        <v>46022</v>
      </c>
      <c r="U100" s="206">
        <f t="shared" si="17"/>
        <v>362</v>
      </c>
      <c r="V100" s="202">
        <v>47300</v>
      </c>
      <c r="W100" s="90" t="s">
        <v>356</v>
      </c>
      <c r="X100" s="91" t="s">
        <v>372</v>
      </c>
      <c r="Y100" s="87" t="s">
        <v>433</v>
      </c>
      <c r="Z100" s="87" t="s">
        <v>434</v>
      </c>
      <c r="AA100" s="92" t="s">
        <v>355</v>
      </c>
      <c r="AB100" s="121" t="s">
        <v>695</v>
      </c>
      <c r="AC100" s="93">
        <v>33509575</v>
      </c>
      <c r="AD100" s="90" t="s">
        <v>77</v>
      </c>
      <c r="AE100" s="91" t="s">
        <v>53</v>
      </c>
      <c r="AF100" s="91"/>
      <c r="AG100" s="91"/>
      <c r="AH100" s="582"/>
      <c r="AI100" s="584"/>
      <c r="AJ100" s="91"/>
      <c r="AK100" s="91"/>
      <c r="AL100" s="91"/>
      <c r="AM100" s="586"/>
      <c r="AN100" s="90" t="s">
        <v>290</v>
      </c>
      <c r="AO100" s="90" t="s">
        <v>752</v>
      </c>
      <c r="AP100" s="673"/>
      <c r="AQ100" s="673"/>
      <c r="AR100" s="675"/>
      <c r="AS100" s="673"/>
      <c r="AT100" s="673"/>
      <c r="AU100" s="673"/>
      <c r="AV100" s="673"/>
      <c r="AW100" s="4"/>
      <c r="AX100" s="4"/>
      <c r="AY100" s="4"/>
      <c r="AZ100" s="4"/>
      <c r="BA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row>
    <row r="101" spans="1:119" s="174" customFormat="1" ht="276">
      <c r="A101" s="87" t="s">
        <v>283</v>
      </c>
      <c r="B101" s="87" t="s">
        <v>223</v>
      </c>
      <c r="C101" s="88" t="s">
        <v>367</v>
      </c>
      <c r="D101" s="87" t="s">
        <v>241</v>
      </c>
      <c r="E101" s="93" t="s">
        <v>290</v>
      </c>
      <c r="F101" s="89">
        <v>2024130010129</v>
      </c>
      <c r="G101" s="87" t="s">
        <v>298</v>
      </c>
      <c r="H101" s="121" t="s">
        <v>325</v>
      </c>
      <c r="I101" s="87" t="s">
        <v>421</v>
      </c>
      <c r="J101" s="202">
        <v>4292</v>
      </c>
      <c r="K101" s="229">
        <v>0.55000000000000004</v>
      </c>
      <c r="L101" s="90" t="s">
        <v>858</v>
      </c>
      <c r="M101" s="90"/>
      <c r="N101" s="90" t="s">
        <v>666</v>
      </c>
      <c r="O101" s="90">
        <v>57272</v>
      </c>
      <c r="P101" s="230">
        <v>20</v>
      </c>
      <c r="Q101" s="91">
        <v>4292</v>
      </c>
      <c r="R101" s="91"/>
      <c r="S101" s="205">
        <v>45660</v>
      </c>
      <c r="T101" s="205">
        <v>46022</v>
      </c>
      <c r="U101" s="206">
        <f t="shared" ref="U101" si="19">+T101-S101</f>
        <v>362</v>
      </c>
      <c r="V101" s="202">
        <v>47300</v>
      </c>
      <c r="W101" s="90" t="s">
        <v>356</v>
      </c>
      <c r="X101" s="91" t="s">
        <v>372</v>
      </c>
      <c r="Y101" s="87" t="s">
        <v>451</v>
      </c>
      <c r="Z101" s="87" t="s">
        <v>440</v>
      </c>
      <c r="AA101" s="92" t="s">
        <v>355</v>
      </c>
      <c r="AB101" s="121" t="s">
        <v>599</v>
      </c>
      <c r="AC101" s="93">
        <v>51912000</v>
      </c>
      <c r="AD101" s="91" t="s">
        <v>76</v>
      </c>
      <c r="AE101" s="91" t="s">
        <v>53</v>
      </c>
      <c r="AF101" s="91"/>
      <c r="AG101" s="91"/>
      <c r="AH101" s="582"/>
      <c r="AI101" s="584"/>
      <c r="AJ101" s="91"/>
      <c r="AK101" s="91"/>
      <c r="AL101" s="91"/>
      <c r="AM101" s="586"/>
      <c r="AN101" s="90" t="s">
        <v>290</v>
      </c>
      <c r="AO101" s="90" t="s">
        <v>752</v>
      </c>
      <c r="AP101" s="673"/>
      <c r="AQ101" s="673"/>
      <c r="AR101" s="675"/>
      <c r="AS101" s="673"/>
      <c r="AT101" s="673"/>
      <c r="AU101" s="673"/>
      <c r="AV101" s="673"/>
      <c r="AW101" s="4"/>
      <c r="AX101" s="4"/>
      <c r="AY101" s="4"/>
      <c r="AZ101" s="4"/>
      <c r="BA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row>
    <row r="102" spans="1:119" s="174" customFormat="1" ht="276">
      <c r="A102" s="87" t="s">
        <v>283</v>
      </c>
      <c r="B102" s="87" t="s">
        <v>223</v>
      </c>
      <c r="C102" s="88" t="s">
        <v>367</v>
      </c>
      <c r="D102" s="87" t="s">
        <v>241</v>
      </c>
      <c r="E102" s="93" t="s">
        <v>290</v>
      </c>
      <c r="F102" s="89">
        <v>2024130010129</v>
      </c>
      <c r="G102" s="87" t="s">
        <v>298</v>
      </c>
      <c r="H102" s="87" t="s">
        <v>325</v>
      </c>
      <c r="I102" s="87" t="s">
        <v>421</v>
      </c>
      <c r="J102" s="202">
        <v>4292</v>
      </c>
      <c r="K102" s="229">
        <v>0.55000000000000004</v>
      </c>
      <c r="L102" s="90" t="s">
        <v>858</v>
      </c>
      <c r="M102" s="90"/>
      <c r="N102" s="90" t="s">
        <v>666</v>
      </c>
      <c r="O102" s="90">
        <v>57272</v>
      </c>
      <c r="P102" s="230">
        <v>20</v>
      </c>
      <c r="Q102" s="91">
        <v>4292</v>
      </c>
      <c r="R102" s="91"/>
      <c r="S102" s="205">
        <v>45660</v>
      </c>
      <c r="T102" s="205">
        <v>46022</v>
      </c>
      <c r="U102" s="206">
        <f t="shared" si="17"/>
        <v>362</v>
      </c>
      <c r="V102" s="202">
        <v>47300</v>
      </c>
      <c r="W102" s="90" t="s">
        <v>356</v>
      </c>
      <c r="X102" s="91" t="s">
        <v>372</v>
      </c>
      <c r="Y102" s="87" t="s">
        <v>433</v>
      </c>
      <c r="Z102" s="87" t="s">
        <v>434</v>
      </c>
      <c r="AA102" s="92" t="s">
        <v>355</v>
      </c>
      <c r="AB102" s="121" t="s">
        <v>669</v>
      </c>
      <c r="AC102" s="93">
        <v>100000000</v>
      </c>
      <c r="AD102" s="90" t="s">
        <v>64</v>
      </c>
      <c r="AE102" s="91" t="s">
        <v>53</v>
      </c>
      <c r="AF102" s="91"/>
      <c r="AG102" s="91"/>
      <c r="AH102" s="582"/>
      <c r="AI102" s="584"/>
      <c r="AJ102" s="91"/>
      <c r="AK102" s="91"/>
      <c r="AL102" s="91"/>
      <c r="AM102" s="586"/>
      <c r="AN102" s="90" t="s">
        <v>290</v>
      </c>
      <c r="AO102" s="90" t="s">
        <v>752</v>
      </c>
      <c r="AP102" s="673"/>
      <c r="AQ102" s="673"/>
      <c r="AR102" s="675"/>
      <c r="AS102" s="673"/>
      <c r="AT102" s="673"/>
      <c r="AU102" s="673"/>
      <c r="AV102" s="673"/>
      <c r="AW102" s="4"/>
      <c r="AX102" s="4"/>
      <c r="AY102" s="4"/>
      <c r="AZ102" s="4"/>
      <c r="BA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row>
    <row r="103" spans="1:119" s="174" customFormat="1" ht="276">
      <c r="A103" s="87" t="s">
        <v>283</v>
      </c>
      <c r="B103" s="87" t="s">
        <v>223</v>
      </c>
      <c r="C103" s="88" t="s">
        <v>367</v>
      </c>
      <c r="D103" s="87" t="s">
        <v>241</v>
      </c>
      <c r="E103" s="93" t="s">
        <v>290</v>
      </c>
      <c r="F103" s="89">
        <v>2024130010129</v>
      </c>
      <c r="G103" s="87" t="s">
        <v>298</v>
      </c>
      <c r="H103" s="87" t="s">
        <v>311</v>
      </c>
      <c r="I103" s="87" t="s">
        <v>421</v>
      </c>
      <c r="J103" s="202">
        <v>4292</v>
      </c>
      <c r="K103" s="229">
        <v>0.55000000000000004</v>
      </c>
      <c r="L103" s="90" t="s">
        <v>859</v>
      </c>
      <c r="M103" s="90"/>
      <c r="N103" s="90" t="s">
        <v>827</v>
      </c>
      <c r="O103" s="90">
        <v>57272</v>
      </c>
      <c r="P103" s="230">
        <v>47300</v>
      </c>
      <c r="Q103" s="91">
        <v>4292</v>
      </c>
      <c r="R103" s="708">
        <f>+Q103/P103</f>
        <v>9.0739957716701902E-2</v>
      </c>
      <c r="S103" s="205">
        <v>45660</v>
      </c>
      <c r="T103" s="205">
        <v>46022</v>
      </c>
      <c r="U103" s="206">
        <f t="shared" si="17"/>
        <v>362</v>
      </c>
      <c r="V103" s="202">
        <v>47300</v>
      </c>
      <c r="W103" s="90" t="s">
        <v>356</v>
      </c>
      <c r="X103" s="91" t="s">
        <v>372</v>
      </c>
      <c r="Y103" s="87" t="s">
        <v>435</v>
      </c>
      <c r="Z103" s="87" t="s">
        <v>436</v>
      </c>
      <c r="AA103" s="92" t="s">
        <v>355</v>
      </c>
      <c r="AB103" s="121" t="s">
        <v>599</v>
      </c>
      <c r="AC103" s="93">
        <v>316512000</v>
      </c>
      <c r="AD103" s="91"/>
      <c r="AE103" s="121" t="s">
        <v>683</v>
      </c>
      <c r="AF103" s="91"/>
      <c r="AG103" s="91"/>
      <c r="AH103" s="582"/>
      <c r="AI103" s="584"/>
      <c r="AJ103" s="91"/>
      <c r="AK103" s="91"/>
      <c r="AL103" s="91"/>
      <c r="AM103" s="586"/>
      <c r="AN103" s="90" t="s">
        <v>290</v>
      </c>
      <c r="AO103" s="90" t="s">
        <v>752</v>
      </c>
      <c r="AP103" s="673"/>
      <c r="AQ103" s="673"/>
      <c r="AR103" s="675"/>
      <c r="AS103" s="673"/>
      <c r="AT103" s="673"/>
      <c r="AU103" s="673"/>
      <c r="AV103" s="673"/>
      <c r="AW103" s="4"/>
      <c r="AX103" s="4"/>
      <c r="AY103" s="4"/>
      <c r="AZ103" s="4"/>
      <c r="BA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row>
    <row r="104" spans="1:119" s="174" customFormat="1" ht="276">
      <c r="A104" s="87" t="s">
        <v>283</v>
      </c>
      <c r="B104" s="87" t="s">
        <v>223</v>
      </c>
      <c r="C104" s="88" t="s">
        <v>367</v>
      </c>
      <c r="D104" s="87" t="s">
        <v>241</v>
      </c>
      <c r="E104" s="93" t="s">
        <v>290</v>
      </c>
      <c r="F104" s="89">
        <v>2024130010129</v>
      </c>
      <c r="G104" s="87" t="s">
        <v>298</v>
      </c>
      <c r="H104" s="87" t="s">
        <v>311</v>
      </c>
      <c r="I104" s="87" t="s">
        <v>421</v>
      </c>
      <c r="J104" s="202">
        <v>4292</v>
      </c>
      <c r="K104" s="229">
        <v>0.55000000000000004</v>
      </c>
      <c r="L104" s="90" t="s">
        <v>859</v>
      </c>
      <c r="M104" s="90"/>
      <c r="N104" s="90" t="s">
        <v>828</v>
      </c>
      <c r="O104" s="90">
        <v>57272</v>
      </c>
      <c r="P104" s="230">
        <v>47300</v>
      </c>
      <c r="Q104" s="91">
        <v>4292</v>
      </c>
      <c r="R104" s="91"/>
      <c r="S104" s="205">
        <v>45660</v>
      </c>
      <c r="T104" s="205">
        <v>46022</v>
      </c>
      <c r="U104" s="206">
        <f t="shared" si="17"/>
        <v>362</v>
      </c>
      <c r="V104" s="202">
        <v>47300</v>
      </c>
      <c r="W104" s="90" t="s">
        <v>356</v>
      </c>
      <c r="X104" s="91" t="s">
        <v>372</v>
      </c>
      <c r="Y104" s="87" t="s">
        <v>435</v>
      </c>
      <c r="Z104" s="87" t="s">
        <v>436</v>
      </c>
      <c r="AA104" s="92" t="s">
        <v>355</v>
      </c>
      <c r="AB104" s="121" t="s">
        <v>695</v>
      </c>
      <c r="AC104" s="93">
        <v>97000000</v>
      </c>
      <c r="AD104" s="91"/>
      <c r="AE104" s="121" t="s">
        <v>683</v>
      </c>
      <c r="AF104" s="91"/>
      <c r="AG104" s="91"/>
      <c r="AH104" s="582"/>
      <c r="AI104" s="584"/>
      <c r="AJ104" s="91"/>
      <c r="AK104" s="91"/>
      <c r="AL104" s="91"/>
      <c r="AM104" s="586"/>
      <c r="AN104" s="90" t="s">
        <v>290</v>
      </c>
      <c r="AO104" s="90" t="s">
        <v>752</v>
      </c>
      <c r="AP104" s="673"/>
      <c r="AQ104" s="673"/>
      <c r="AR104" s="675"/>
      <c r="AS104" s="673"/>
      <c r="AT104" s="673"/>
      <c r="AU104" s="673"/>
      <c r="AV104" s="673"/>
      <c r="AW104" s="4"/>
      <c r="AX104" s="4"/>
      <c r="AY104" s="4"/>
      <c r="AZ104" s="4"/>
      <c r="BA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row>
    <row r="105" spans="1:119" s="174" customFormat="1" ht="276">
      <c r="A105" s="87" t="s">
        <v>283</v>
      </c>
      <c r="B105" s="87" t="s">
        <v>223</v>
      </c>
      <c r="C105" s="88" t="s">
        <v>367</v>
      </c>
      <c r="D105" s="87" t="s">
        <v>241</v>
      </c>
      <c r="E105" s="93" t="s">
        <v>290</v>
      </c>
      <c r="F105" s="89">
        <v>2024130010129</v>
      </c>
      <c r="G105" s="87" t="s">
        <v>298</v>
      </c>
      <c r="H105" s="87" t="s">
        <v>311</v>
      </c>
      <c r="I105" s="87" t="s">
        <v>421</v>
      </c>
      <c r="J105" s="202">
        <v>4292</v>
      </c>
      <c r="K105" s="229">
        <v>0.55000000000000004</v>
      </c>
      <c r="L105" s="90" t="s">
        <v>860</v>
      </c>
      <c r="M105" s="90"/>
      <c r="N105" s="90" t="s">
        <v>828</v>
      </c>
      <c r="O105" s="90">
        <v>57272</v>
      </c>
      <c r="P105" s="230">
        <v>47300</v>
      </c>
      <c r="Q105" s="91">
        <v>4292</v>
      </c>
      <c r="R105" s="708">
        <f>+Q105/P105</f>
        <v>9.0739957716701902E-2</v>
      </c>
      <c r="S105" s="205">
        <v>45660</v>
      </c>
      <c r="T105" s="205">
        <v>46022</v>
      </c>
      <c r="U105" s="206">
        <f t="shared" si="17"/>
        <v>362</v>
      </c>
      <c r="V105" s="202">
        <v>47300</v>
      </c>
      <c r="W105" s="90" t="s">
        <v>356</v>
      </c>
      <c r="X105" s="91" t="s">
        <v>372</v>
      </c>
      <c r="Y105" s="87" t="s">
        <v>435</v>
      </c>
      <c r="Z105" s="87" t="s">
        <v>436</v>
      </c>
      <c r="AA105" s="92" t="s">
        <v>355</v>
      </c>
      <c r="AB105" s="121" t="s">
        <v>599</v>
      </c>
      <c r="AC105" s="93">
        <v>50400000</v>
      </c>
      <c r="AD105" s="91"/>
      <c r="AE105" s="91" t="s">
        <v>53</v>
      </c>
      <c r="AF105" s="91"/>
      <c r="AG105" s="91"/>
      <c r="AH105" s="582"/>
      <c r="AI105" s="584"/>
      <c r="AJ105" s="91"/>
      <c r="AK105" s="91"/>
      <c r="AL105" s="91"/>
      <c r="AM105" s="586"/>
      <c r="AN105" s="90" t="s">
        <v>290</v>
      </c>
      <c r="AO105" s="90" t="s">
        <v>752</v>
      </c>
      <c r="AP105" s="673"/>
      <c r="AQ105" s="673"/>
      <c r="AR105" s="675"/>
      <c r="AS105" s="673"/>
      <c r="AT105" s="673"/>
      <c r="AU105" s="673"/>
      <c r="AV105" s="673"/>
      <c r="AW105" s="4"/>
      <c r="AX105" s="4"/>
      <c r="AY105" s="4"/>
      <c r="AZ105" s="4"/>
      <c r="BA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row>
    <row r="106" spans="1:119" s="174" customFormat="1" ht="276">
      <c r="A106" s="87" t="s">
        <v>283</v>
      </c>
      <c r="B106" s="87" t="s">
        <v>223</v>
      </c>
      <c r="C106" s="88" t="s">
        <v>367</v>
      </c>
      <c r="D106" s="87" t="s">
        <v>241</v>
      </c>
      <c r="E106" s="93" t="s">
        <v>290</v>
      </c>
      <c r="F106" s="89">
        <v>2024130010129</v>
      </c>
      <c r="G106" s="87" t="s">
        <v>298</v>
      </c>
      <c r="H106" s="87" t="s">
        <v>311</v>
      </c>
      <c r="I106" s="87" t="s">
        <v>421</v>
      </c>
      <c r="J106" s="202">
        <v>4292</v>
      </c>
      <c r="K106" s="229">
        <v>0.55000000000000004</v>
      </c>
      <c r="L106" s="90" t="s">
        <v>861</v>
      </c>
      <c r="M106" s="90"/>
      <c r="N106" s="90" t="s">
        <v>828</v>
      </c>
      <c r="O106" s="90">
        <v>57272</v>
      </c>
      <c r="P106" s="230">
        <v>47300</v>
      </c>
      <c r="Q106" s="91"/>
      <c r="R106" s="91"/>
      <c r="S106" s="205">
        <v>45660</v>
      </c>
      <c r="T106" s="205">
        <v>46022</v>
      </c>
      <c r="U106" s="206">
        <f t="shared" si="17"/>
        <v>362</v>
      </c>
      <c r="V106" s="202">
        <v>47300</v>
      </c>
      <c r="W106" s="90" t="s">
        <v>356</v>
      </c>
      <c r="X106" s="91" t="s">
        <v>372</v>
      </c>
      <c r="Y106" s="87" t="s">
        <v>435</v>
      </c>
      <c r="Z106" s="87" t="s">
        <v>436</v>
      </c>
      <c r="AA106" s="92" t="s">
        <v>355</v>
      </c>
      <c r="AB106" s="121" t="s">
        <v>599</v>
      </c>
      <c r="AC106" s="93">
        <v>90720000</v>
      </c>
      <c r="AD106" s="91"/>
      <c r="AE106" s="91" t="s">
        <v>53</v>
      </c>
      <c r="AF106" s="91"/>
      <c r="AG106" s="91"/>
      <c r="AH106" s="582"/>
      <c r="AI106" s="584"/>
      <c r="AJ106" s="91"/>
      <c r="AK106" s="91"/>
      <c r="AL106" s="91"/>
      <c r="AM106" s="586"/>
      <c r="AN106" s="90" t="s">
        <v>290</v>
      </c>
      <c r="AO106" s="90" t="s">
        <v>752</v>
      </c>
      <c r="AP106" s="673"/>
      <c r="AQ106" s="673"/>
      <c r="AR106" s="675"/>
      <c r="AS106" s="673"/>
      <c r="AT106" s="673"/>
      <c r="AU106" s="673"/>
      <c r="AV106" s="673"/>
      <c r="AW106" s="4"/>
      <c r="AX106" s="4"/>
      <c r="AY106" s="4"/>
      <c r="AZ106" s="4"/>
      <c r="BA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row>
    <row r="107" spans="1:119" s="174" customFormat="1" ht="276">
      <c r="A107" s="87" t="s">
        <v>283</v>
      </c>
      <c r="B107" s="87" t="s">
        <v>223</v>
      </c>
      <c r="C107" s="88" t="s">
        <v>367</v>
      </c>
      <c r="D107" s="87" t="s">
        <v>241</v>
      </c>
      <c r="E107" s="93" t="s">
        <v>290</v>
      </c>
      <c r="F107" s="89">
        <v>2024130010129</v>
      </c>
      <c r="G107" s="87" t="s">
        <v>298</v>
      </c>
      <c r="H107" s="87" t="s">
        <v>311</v>
      </c>
      <c r="I107" s="87" t="s">
        <v>421</v>
      </c>
      <c r="J107" s="202">
        <v>4292</v>
      </c>
      <c r="K107" s="229">
        <v>0.55000000000000004</v>
      </c>
      <c r="L107" s="90" t="s">
        <v>862</v>
      </c>
      <c r="M107" s="90"/>
      <c r="N107" s="90" t="s">
        <v>828</v>
      </c>
      <c r="O107" s="90">
        <v>57272</v>
      </c>
      <c r="P107" s="230">
        <v>47300</v>
      </c>
      <c r="Q107" s="91"/>
      <c r="R107" s="91"/>
      <c r="S107" s="205">
        <v>45660</v>
      </c>
      <c r="T107" s="205">
        <v>46022</v>
      </c>
      <c r="U107" s="206">
        <f t="shared" si="17"/>
        <v>362</v>
      </c>
      <c r="V107" s="202">
        <v>47300</v>
      </c>
      <c r="W107" s="90" t="s">
        <v>356</v>
      </c>
      <c r="X107" s="91" t="s">
        <v>372</v>
      </c>
      <c r="Y107" s="87" t="s">
        <v>437</v>
      </c>
      <c r="Z107" s="87" t="s">
        <v>438</v>
      </c>
      <c r="AA107" s="92" t="s">
        <v>355</v>
      </c>
      <c r="AB107" s="121" t="s">
        <v>599</v>
      </c>
      <c r="AC107" s="93">
        <v>293580000</v>
      </c>
      <c r="AD107" s="91"/>
      <c r="AE107" s="121" t="s">
        <v>683</v>
      </c>
      <c r="AF107" s="91"/>
      <c r="AG107" s="91"/>
      <c r="AH107" s="582"/>
      <c r="AI107" s="584"/>
      <c r="AJ107" s="91"/>
      <c r="AK107" s="91"/>
      <c r="AL107" s="91"/>
      <c r="AM107" s="586"/>
      <c r="AN107" s="90" t="s">
        <v>290</v>
      </c>
      <c r="AO107" s="90" t="s">
        <v>752</v>
      </c>
      <c r="AP107" s="673"/>
      <c r="AQ107" s="673"/>
      <c r="AR107" s="675"/>
      <c r="AS107" s="673"/>
      <c r="AT107" s="673"/>
      <c r="AU107" s="673"/>
      <c r="AV107" s="673"/>
      <c r="AW107" s="4"/>
      <c r="AX107" s="4"/>
      <c r="AY107" s="4"/>
      <c r="AZ107" s="4"/>
      <c r="BA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row>
    <row r="108" spans="1:119" s="174" customFormat="1" ht="276">
      <c r="A108" s="87" t="s">
        <v>283</v>
      </c>
      <c r="B108" s="87" t="s">
        <v>223</v>
      </c>
      <c r="C108" s="88" t="s">
        <v>367</v>
      </c>
      <c r="D108" s="87" t="s">
        <v>241</v>
      </c>
      <c r="E108" s="93" t="s">
        <v>290</v>
      </c>
      <c r="F108" s="89">
        <v>2024130010129</v>
      </c>
      <c r="G108" s="87" t="s">
        <v>298</v>
      </c>
      <c r="H108" s="87" t="s">
        <v>311</v>
      </c>
      <c r="I108" s="87" t="s">
        <v>421</v>
      </c>
      <c r="J108" s="202">
        <v>4292</v>
      </c>
      <c r="K108" s="229">
        <v>0.55000000000000004</v>
      </c>
      <c r="L108" s="90" t="s">
        <v>863</v>
      </c>
      <c r="M108" s="90"/>
      <c r="N108" s="90" t="s">
        <v>828</v>
      </c>
      <c r="O108" s="90">
        <v>57272</v>
      </c>
      <c r="P108" s="230">
        <v>47300</v>
      </c>
      <c r="Q108" s="91"/>
      <c r="R108" s="91"/>
      <c r="S108" s="205">
        <v>45660</v>
      </c>
      <c r="T108" s="205">
        <v>46022</v>
      </c>
      <c r="U108" s="206">
        <f t="shared" si="17"/>
        <v>362</v>
      </c>
      <c r="V108" s="202">
        <v>47300</v>
      </c>
      <c r="W108" s="90" t="s">
        <v>356</v>
      </c>
      <c r="X108" s="91" t="s">
        <v>372</v>
      </c>
      <c r="Y108" s="87" t="s">
        <v>437</v>
      </c>
      <c r="Z108" s="87" t="s">
        <v>438</v>
      </c>
      <c r="AA108" s="92" t="s">
        <v>355</v>
      </c>
      <c r="AB108" s="121" t="s">
        <v>599</v>
      </c>
      <c r="AC108" s="93">
        <v>50400000</v>
      </c>
      <c r="AD108" s="91"/>
      <c r="AE108" s="91" t="s">
        <v>53</v>
      </c>
      <c r="AF108" s="91"/>
      <c r="AG108" s="91"/>
      <c r="AH108" s="582"/>
      <c r="AI108" s="584"/>
      <c r="AJ108" s="91"/>
      <c r="AK108" s="91"/>
      <c r="AL108" s="91"/>
      <c r="AM108" s="586"/>
      <c r="AN108" s="90" t="s">
        <v>290</v>
      </c>
      <c r="AO108" s="90" t="s">
        <v>752</v>
      </c>
      <c r="AP108" s="673"/>
      <c r="AQ108" s="673"/>
      <c r="AR108" s="675"/>
      <c r="AS108" s="673"/>
      <c r="AT108" s="673"/>
      <c r="AU108" s="673"/>
      <c r="AV108" s="673"/>
      <c r="AW108" s="4"/>
      <c r="AX108" s="4"/>
      <c r="AY108" s="4"/>
      <c r="AZ108" s="4"/>
      <c r="BA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row>
    <row r="109" spans="1:119" s="174" customFormat="1" ht="276">
      <c r="A109" s="87" t="s">
        <v>283</v>
      </c>
      <c r="B109" s="87" t="s">
        <v>223</v>
      </c>
      <c r="C109" s="88" t="s">
        <v>367</v>
      </c>
      <c r="D109" s="87" t="s">
        <v>241</v>
      </c>
      <c r="E109" s="93" t="s">
        <v>290</v>
      </c>
      <c r="F109" s="89">
        <v>2024130010129</v>
      </c>
      <c r="G109" s="87" t="s">
        <v>298</v>
      </c>
      <c r="H109" s="87" t="s">
        <v>311</v>
      </c>
      <c r="I109" s="87" t="s">
        <v>421</v>
      </c>
      <c r="J109" s="202">
        <v>4292</v>
      </c>
      <c r="K109" s="229">
        <v>0.55000000000000004</v>
      </c>
      <c r="L109" s="90" t="s">
        <v>863</v>
      </c>
      <c r="M109" s="90"/>
      <c r="N109" s="90" t="s">
        <v>828</v>
      </c>
      <c r="O109" s="90">
        <v>57272</v>
      </c>
      <c r="P109" s="230">
        <v>47300</v>
      </c>
      <c r="Q109" s="91"/>
      <c r="R109" s="91"/>
      <c r="S109" s="205">
        <v>45660</v>
      </c>
      <c r="T109" s="205">
        <v>46022</v>
      </c>
      <c r="U109" s="206">
        <f t="shared" si="17"/>
        <v>362</v>
      </c>
      <c r="V109" s="202">
        <v>47300</v>
      </c>
      <c r="W109" s="90" t="s">
        <v>356</v>
      </c>
      <c r="X109" s="91" t="s">
        <v>372</v>
      </c>
      <c r="Y109" s="87" t="s">
        <v>437</v>
      </c>
      <c r="Z109" s="87" t="s">
        <v>438</v>
      </c>
      <c r="AA109" s="92" t="s">
        <v>355</v>
      </c>
      <c r="AB109" s="121" t="s">
        <v>695</v>
      </c>
      <c r="AC109" s="93">
        <v>97000000</v>
      </c>
      <c r="AD109" s="91"/>
      <c r="AE109" s="91" t="s">
        <v>53</v>
      </c>
      <c r="AF109" s="91"/>
      <c r="AG109" s="91"/>
      <c r="AH109" s="582"/>
      <c r="AI109" s="584"/>
      <c r="AJ109" s="91"/>
      <c r="AK109" s="91"/>
      <c r="AL109" s="91"/>
      <c r="AM109" s="586"/>
      <c r="AN109" s="90" t="s">
        <v>290</v>
      </c>
      <c r="AO109" s="90" t="s">
        <v>752</v>
      </c>
      <c r="AP109" s="673"/>
      <c r="AQ109" s="673"/>
      <c r="AR109" s="675"/>
      <c r="AS109" s="673"/>
      <c r="AT109" s="673"/>
      <c r="AU109" s="673"/>
      <c r="AV109" s="673"/>
      <c r="AW109" s="4"/>
      <c r="AX109" s="4"/>
      <c r="AY109" s="4"/>
      <c r="AZ109" s="4"/>
      <c r="BA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row>
    <row r="110" spans="1:119" s="174" customFormat="1" ht="409.5">
      <c r="A110" s="87" t="s">
        <v>283</v>
      </c>
      <c r="B110" s="87" t="s">
        <v>223</v>
      </c>
      <c r="C110" s="88" t="s">
        <v>367</v>
      </c>
      <c r="D110" s="87" t="s">
        <v>241</v>
      </c>
      <c r="E110" s="93" t="s">
        <v>290</v>
      </c>
      <c r="F110" s="89">
        <v>2024130010129</v>
      </c>
      <c r="G110" s="87" t="s">
        <v>298</v>
      </c>
      <c r="H110" s="87" t="s">
        <v>311</v>
      </c>
      <c r="I110" s="87" t="s">
        <v>421</v>
      </c>
      <c r="J110" s="202">
        <v>4292</v>
      </c>
      <c r="K110" s="229">
        <v>0.55000000000000004</v>
      </c>
      <c r="L110" s="90" t="s">
        <v>864</v>
      </c>
      <c r="M110" s="90" t="s">
        <v>635</v>
      </c>
      <c r="N110" s="90" t="s">
        <v>828</v>
      </c>
      <c r="O110" s="90">
        <v>57272</v>
      </c>
      <c r="P110" s="230">
        <v>47300</v>
      </c>
      <c r="Q110" s="91"/>
      <c r="R110" s="91"/>
      <c r="S110" s="205">
        <v>45660</v>
      </c>
      <c r="T110" s="205">
        <v>46022</v>
      </c>
      <c r="U110" s="206">
        <f t="shared" si="17"/>
        <v>362</v>
      </c>
      <c r="V110" s="202">
        <v>47300</v>
      </c>
      <c r="W110" s="90" t="s">
        <v>356</v>
      </c>
      <c r="X110" s="91" t="s">
        <v>372</v>
      </c>
      <c r="Y110" s="87" t="s">
        <v>437</v>
      </c>
      <c r="Z110" s="87" t="s">
        <v>438</v>
      </c>
      <c r="AA110" s="92" t="s">
        <v>355</v>
      </c>
      <c r="AB110" s="121" t="s">
        <v>599</v>
      </c>
      <c r="AC110" s="93">
        <v>236880000</v>
      </c>
      <c r="AD110" s="91"/>
      <c r="AE110" s="91" t="s">
        <v>53</v>
      </c>
      <c r="AF110" s="91"/>
      <c r="AG110" s="91"/>
      <c r="AH110" s="582"/>
      <c r="AI110" s="584"/>
      <c r="AJ110" s="91"/>
      <c r="AK110" s="91"/>
      <c r="AL110" s="91"/>
      <c r="AM110" s="586"/>
      <c r="AN110" s="90" t="s">
        <v>290</v>
      </c>
      <c r="AO110" s="90" t="s">
        <v>752</v>
      </c>
      <c r="AP110" s="673"/>
      <c r="AQ110" s="673"/>
      <c r="AR110" s="675"/>
      <c r="AS110" s="673"/>
      <c r="AT110" s="673"/>
      <c r="AU110" s="673"/>
      <c r="AV110" s="673"/>
      <c r="AW110" s="4"/>
      <c r="AX110" s="4"/>
      <c r="AY110" s="4"/>
      <c r="AZ110" s="4"/>
      <c r="BA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row>
    <row r="111" spans="1:119" s="174" customFormat="1" ht="276">
      <c r="A111" s="87" t="s">
        <v>283</v>
      </c>
      <c r="B111" s="87" t="s">
        <v>223</v>
      </c>
      <c r="C111" s="88" t="s">
        <v>367</v>
      </c>
      <c r="D111" s="87" t="s">
        <v>241</v>
      </c>
      <c r="E111" s="93" t="s">
        <v>290</v>
      </c>
      <c r="F111" s="89">
        <v>2024130010129</v>
      </c>
      <c r="G111" s="87" t="s">
        <v>298</v>
      </c>
      <c r="H111" s="87" t="s">
        <v>311</v>
      </c>
      <c r="I111" s="87" t="s">
        <v>421</v>
      </c>
      <c r="J111" s="202">
        <v>4292</v>
      </c>
      <c r="K111" s="229">
        <v>0.55000000000000004</v>
      </c>
      <c r="L111" s="90" t="s">
        <v>865</v>
      </c>
      <c r="M111" s="90"/>
      <c r="N111" s="90" t="s">
        <v>825</v>
      </c>
      <c r="O111" s="90">
        <v>57272</v>
      </c>
      <c r="P111" s="230">
        <v>47300</v>
      </c>
      <c r="Q111" s="91"/>
      <c r="R111" s="91"/>
      <c r="S111" s="205">
        <v>45660</v>
      </c>
      <c r="T111" s="205">
        <v>46022</v>
      </c>
      <c r="U111" s="206">
        <f t="shared" si="17"/>
        <v>362</v>
      </c>
      <c r="V111" s="202">
        <v>47300</v>
      </c>
      <c r="W111" s="90" t="s">
        <v>356</v>
      </c>
      <c r="X111" s="91" t="s">
        <v>372</v>
      </c>
      <c r="Y111" s="87" t="s">
        <v>439</v>
      </c>
      <c r="Z111" s="87" t="s">
        <v>440</v>
      </c>
      <c r="AA111" s="92" t="s">
        <v>355</v>
      </c>
      <c r="AB111" s="121" t="s">
        <v>599</v>
      </c>
      <c r="AC111" s="93">
        <v>216720000</v>
      </c>
      <c r="AD111" s="91"/>
      <c r="AE111" s="121" t="s">
        <v>683</v>
      </c>
      <c r="AF111" s="91"/>
      <c r="AG111" s="91"/>
      <c r="AH111" s="582"/>
      <c r="AI111" s="584"/>
      <c r="AJ111" s="91"/>
      <c r="AK111" s="91"/>
      <c r="AL111" s="91"/>
      <c r="AM111" s="586"/>
      <c r="AN111" s="90" t="s">
        <v>290</v>
      </c>
      <c r="AO111" s="90" t="s">
        <v>752</v>
      </c>
      <c r="AP111" s="673"/>
      <c r="AQ111" s="673"/>
      <c r="AR111" s="675"/>
      <c r="AS111" s="673"/>
      <c r="AT111" s="673"/>
      <c r="AU111" s="673"/>
      <c r="AV111" s="673"/>
      <c r="AW111" s="4"/>
      <c r="AX111" s="4"/>
      <c r="AY111" s="4"/>
      <c r="AZ111" s="4"/>
      <c r="BA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row>
    <row r="112" spans="1:119" s="174" customFormat="1" ht="276">
      <c r="A112" s="87" t="s">
        <v>283</v>
      </c>
      <c r="B112" s="87" t="s">
        <v>223</v>
      </c>
      <c r="C112" s="88" t="s">
        <v>367</v>
      </c>
      <c r="D112" s="87" t="s">
        <v>241</v>
      </c>
      <c r="E112" s="93" t="s">
        <v>290</v>
      </c>
      <c r="F112" s="89">
        <v>2024130010129</v>
      </c>
      <c r="G112" s="87" t="s">
        <v>298</v>
      </c>
      <c r="H112" s="87" t="s">
        <v>311</v>
      </c>
      <c r="I112" s="87" t="s">
        <v>421</v>
      </c>
      <c r="J112" s="202">
        <v>4292</v>
      </c>
      <c r="K112" s="229">
        <v>0.5</v>
      </c>
      <c r="L112" s="90" t="s">
        <v>327</v>
      </c>
      <c r="M112" s="90"/>
      <c r="N112" s="90" t="s">
        <v>825</v>
      </c>
      <c r="O112" s="90">
        <v>57272</v>
      </c>
      <c r="P112" s="230">
        <v>47300</v>
      </c>
      <c r="Q112" s="91"/>
      <c r="R112" s="91"/>
      <c r="S112" s="205">
        <v>45660</v>
      </c>
      <c r="T112" s="205">
        <v>46022</v>
      </c>
      <c r="U112" s="206">
        <f t="shared" si="17"/>
        <v>362</v>
      </c>
      <c r="V112" s="202">
        <v>47300</v>
      </c>
      <c r="W112" s="90" t="s">
        <v>356</v>
      </c>
      <c r="X112" s="91" t="s">
        <v>372</v>
      </c>
      <c r="Y112" s="92" t="s">
        <v>441</v>
      </c>
      <c r="Z112" s="87" t="s">
        <v>440</v>
      </c>
      <c r="AA112" s="92" t="s">
        <v>355</v>
      </c>
      <c r="AB112" s="121" t="s">
        <v>696</v>
      </c>
      <c r="AC112" s="93">
        <v>233697961</v>
      </c>
      <c r="AD112" s="91"/>
      <c r="AE112" s="121" t="s">
        <v>683</v>
      </c>
      <c r="AF112" s="91"/>
      <c r="AG112" s="91"/>
      <c r="AH112" s="582"/>
      <c r="AI112" s="584"/>
      <c r="AJ112" s="91"/>
      <c r="AK112" s="91"/>
      <c r="AL112" s="91"/>
      <c r="AM112" s="586"/>
      <c r="AN112" s="90" t="s">
        <v>290</v>
      </c>
      <c r="AO112" s="90" t="s">
        <v>752</v>
      </c>
      <c r="AP112" s="673"/>
      <c r="AQ112" s="673"/>
      <c r="AR112" s="675"/>
      <c r="AS112" s="673"/>
      <c r="AT112" s="673"/>
      <c r="AU112" s="673"/>
      <c r="AV112" s="673"/>
      <c r="AW112" s="4"/>
      <c r="AX112" s="4"/>
      <c r="AY112" s="4"/>
      <c r="AZ112" s="4"/>
      <c r="BA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row>
    <row r="113" spans="1:119" s="174" customFormat="1" ht="276">
      <c r="A113" s="87" t="s">
        <v>283</v>
      </c>
      <c r="B113" s="87" t="s">
        <v>223</v>
      </c>
      <c r="C113" s="88" t="s">
        <v>367</v>
      </c>
      <c r="D113" s="87" t="s">
        <v>241</v>
      </c>
      <c r="E113" s="93" t="s">
        <v>290</v>
      </c>
      <c r="F113" s="89">
        <v>2024130010129</v>
      </c>
      <c r="G113" s="87" t="s">
        <v>298</v>
      </c>
      <c r="H113" s="87" t="s">
        <v>311</v>
      </c>
      <c r="I113" s="87" t="s">
        <v>421</v>
      </c>
      <c r="J113" s="202">
        <v>4292</v>
      </c>
      <c r="K113" s="229">
        <v>0.55000000000000004</v>
      </c>
      <c r="L113" s="90" t="s">
        <v>327</v>
      </c>
      <c r="M113" s="90"/>
      <c r="N113" s="90" t="s">
        <v>825</v>
      </c>
      <c r="O113" s="90">
        <v>57272</v>
      </c>
      <c r="P113" s="230">
        <v>47300</v>
      </c>
      <c r="Q113" s="91"/>
      <c r="R113" s="91"/>
      <c r="S113" s="205">
        <v>45660</v>
      </c>
      <c r="T113" s="205">
        <v>46022</v>
      </c>
      <c r="U113" s="206">
        <f t="shared" si="17"/>
        <v>362</v>
      </c>
      <c r="V113" s="202">
        <v>47300</v>
      </c>
      <c r="W113" s="90" t="s">
        <v>356</v>
      </c>
      <c r="X113" s="91" t="s">
        <v>372</v>
      </c>
      <c r="Y113" s="92" t="s">
        <v>441</v>
      </c>
      <c r="Z113" s="87" t="s">
        <v>440</v>
      </c>
      <c r="AA113" s="92" t="s">
        <v>355</v>
      </c>
      <c r="AB113" s="121" t="s">
        <v>697</v>
      </c>
      <c r="AC113" s="93">
        <v>84000004</v>
      </c>
      <c r="AD113" s="91"/>
      <c r="AE113" s="121" t="s">
        <v>683</v>
      </c>
      <c r="AF113" s="91"/>
      <c r="AG113" s="91"/>
      <c r="AH113" s="582"/>
      <c r="AI113" s="584"/>
      <c r="AJ113" s="91"/>
      <c r="AK113" s="91"/>
      <c r="AL113" s="91"/>
      <c r="AM113" s="586"/>
      <c r="AN113" s="90" t="s">
        <v>290</v>
      </c>
      <c r="AO113" s="90" t="s">
        <v>752</v>
      </c>
      <c r="AP113" s="673"/>
      <c r="AQ113" s="673"/>
      <c r="AR113" s="675"/>
      <c r="AS113" s="673"/>
      <c r="AT113" s="673"/>
      <c r="AU113" s="673"/>
      <c r="AV113" s="673"/>
      <c r="AW113" s="4"/>
      <c r="AX113" s="4"/>
      <c r="AY113" s="4"/>
      <c r="AZ113" s="4"/>
      <c r="BA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row>
    <row r="114" spans="1:119" s="174" customFormat="1" ht="276">
      <c r="A114" s="87" t="s">
        <v>283</v>
      </c>
      <c r="B114" s="87" t="s">
        <v>223</v>
      </c>
      <c r="C114" s="88" t="s">
        <v>367</v>
      </c>
      <c r="D114" s="87" t="s">
        <v>241</v>
      </c>
      <c r="E114" s="93" t="s">
        <v>290</v>
      </c>
      <c r="F114" s="89">
        <v>2024130010129</v>
      </c>
      <c r="G114" s="87" t="s">
        <v>298</v>
      </c>
      <c r="H114" s="87" t="s">
        <v>311</v>
      </c>
      <c r="I114" s="87" t="s">
        <v>421</v>
      </c>
      <c r="J114" s="202">
        <v>4292</v>
      </c>
      <c r="K114" s="229">
        <v>0.55000000000000004</v>
      </c>
      <c r="L114" s="90" t="s">
        <v>866</v>
      </c>
      <c r="M114" s="90"/>
      <c r="N114" s="90" t="s">
        <v>829</v>
      </c>
      <c r="O114" s="90">
        <v>57272</v>
      </c>
      <c r="P114" s="230">
        <v>47300</v>
      </c>
      <c r="Q114" s="91"/>
      <c r="R114" s="91"/>
      <c r="S114" s="205">
        <v>45660</v>
      </c>
      <c r="T114" s="205">
        <v>46022</v>
      </c>
      <c r="U114" s="206">
        <f t="shared" si="17"/>
        <v>362</v>
      </c>
      <c r="V114" s="202">
        <v>47300</v>
      </c>
      <c r="W114" s="90" t="s">
        <v>356</v>
      </c>
      <c r="X114" s="91" t="s">
        <v>372</v>
      </c>
      <c r="Y114" s="87" t="s">
        <v>443</v>
      </c>
      <c r="Z114" s="87" t="s">
        <v>442</v>
      </c>
      <c r="AA114" s="92" t="s">
        <v>355</v>
      </c>
      <c r="AB114" s="121" t="s">
        <v>695</v>
      </c>
      <c r="AC114" s="93">
        <v>102000000</v>
      </c>
      <c r="AD114" s="91"/>
      <c r="AE114" s="121" t="s">
        <v>683</v>
      </c>
      <c r="AF114" s="91"/>
      <c r="AG114" s="91"/>
      <c r="AH114" s="582"/>
      <c r="AI114" s="584"/>
      <c r="AJ114" s="91"/>
      <c r="AK114" s="91"/>
      <c r="AL114" s="91"/>
      <c r="AM114" s="586"/>
      <c r="AN114" s="90" t="s">
        <v>290</v>
      </c>
      <c r="AO114" s="90" t="s">
        <v>752</v>
      </c>
      <c r="AP114" s="673"/>
      <c r="AQ114" s="673"/>
      <c r="AR114" s="675"/>
      <c r="AS114" s="673"/>
      <c r="AT114" s="673"/>
      <c r="AU114" s="673"/>
      <c r="AV114" s="673"/>
      <c r="AW114" s="4"/>
      <c r="AX114" s="4"/>
      <c r="AY114" s="4"/>
      <c r="AZ114" s="4"/>
      <c r="BA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row>
    <row r="115" spans="1:119" s="174" customFormat="1" ht="53.25" customHeight="1">
      <c r="A115" s="87"/>
      <c r="B115" s="87"/>
      <c r="C115" s="88"/>
      <c r="D115" s="87"/>
      <c r="E115" s="522" t="s">
        <v>789</v>
      </c>
      <c r="F115" s="523"/>
      <c r="G115" s="523"/>
      <c r="H115" s="523"/>
      <c r="I115" s="523"/>
      <c r="J115" s="523"/>
      <c r="K115" s="523"/>
      <c r="L115" s="523"/>
      <c r="M115" s="523"/>
      <c r="N115" s="523"/>
      <c r="O115" s="523"/>
      <c r="P115" s="523"/>
      <c r="Q115" s="524"/>
      <c r="R115" s="709">
        <f>AVERAGE(R99:R114)</f>
        <v>9.0739957716701902E-2</v>
      </c>
      <c r="S115" s="205"/>
      <c r="T115" s="205"/>
      <c r="U115" s="206"/>
      <c r="V115" s="202"/>
      <c r="W115" s="90"/>
      <c r="X115" s="91"/>
      <c r="Y115" s="87"/>
      <c r="Z115" s="87"/>
      <c r="AA115" s="92"/>
      <c r="AB115" s="121"/>
      <c r="AC115" s="93"/>
      <c r="AD115" s="91"/>
      <c r="AE115" s="121"/>
      <c r="AF115" s="91"/>
      <c r="AG115" s="91"/>
      <c r="AH115" s="321"/>
      <c r="AI115" s="322"/>
      <c r="AJ115" s="91"/>
      <c r="AK115" s="91"/>
      <c r="AL115" s="91"/>
      <c r="AM115" s="323"/>
      <c r="AN115" s="90"/>
      <c r="AO115" s="348" t="s">
        <v>783</v>
      </c>
      <c r="AP115" s="337">
        <f>SUM(AP99)</f>
        <v>2572740622.8499999</v>
      </c>
      <c r="AQ115" s="337">
        <f t="shared" ref="AQ115:AT115" si="20">SUM(AQ99)</f>
        <v>489232000</v>
      </c>
      <c r="AR115" s="370">
        <f t="shared" si="20"/>
        <v>0.19020000000000001</v>
      </c>
      <c r="AS115" s="337">
        <f t="shared" si="20"/>
        <v>0</v>
      </c>
      <c r="AT115" s="337">
        <f t="shared" si="20"/>
        <v>0</v>
      </c>
      <c r="AU115" s="371">
        <v>0</v>
      </c>
      <c r="AV115" s="371">
        <v>0</v>
      </c>
      <c r="AW115" s="4"/>
      <c r="AX115" s="4"/>
      <c r="AY115" s="4"/>
      <c r="AZ115" s="4"/>
      <c r="BA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row>
    <row r="116" spans="1:119" s="175" customFormat="1" ht="189.75">
      <c r="A116" s="94" t="s">
        <v>283</v>
      </c>
      <c r="B116" s="94" t="s">
        <v>223</v>
      </c>
      <c r="C116" s="95" t="s">
        <v>367</v>
      </c>
      <c r="D116" s="94" t="s">
        <v>242</v>
      </c>
      <c r="E116" s="94" t="s">
        <v>291</v>
      </c>
      <c r="F116" s="203">
        <v>2024130010139</v>
      </c>
      <c r="G116" s="94" t="s">
        <v>299</v>
      </c>
      <c r="H116" s="94" t="s">
        <v>312</v>
      </c>
      <c r="I116" s="94" t="s">
        <v>271</v>
      </c>
      <c r="J116" s="191">
        <v>15796</v>
      </c>
      <c r="K116" s="229">
        <v>0.45</v>
      </c>
      <c r="L116" s="96" t="s">
        <v>867</v>
      </c>
      <c r="M116" s="97"/>
      <c r="N116" s="96" t="s">
        <v>830</v>
      </c>
      <c r="O116" s="96">
        <v>33718</v>
      </c>
      <c r="P116" s="230">
        <v>30744</v>
      </c>
      <c r="Q116" s="97">
        <v>10000</v>
      </c>
      <c r="R116" s="703">
        <f>+Q116/P116</f>
        <v>0.32526671870934165</v>
      </c>
      <c r="S116" s="205">
        <v>45660</v>
      </c>
      <c r="T116" s="205">
        <v>46022</v>
      </c>
      <c r="U116" s="206">
        <f t="shared" si="17"/>
        <v>362</v>
      </c>
      <c r="V116" s="94">
        <v>30744</v>
      </c>
      <c r="W116" s="96" t="s">
        <v>356</v>
      </c>
      <c r="X116" s="97" t="s">
        <v>372</v>
      </c>
      <c r="Y116" s="204" t="s">
        <v>444</v>
      </c>
      <c r="Z116" s="96" t="s">
        <v>445</v>
      </c>
      <c r="AA116" s="98" t="s">
        <v>355</v>
      </c>
      <c r="AB116" s="148" t="s">
        <v>599</v>
      </c>
      <c r="AC116" s="149">
        <v>336672000</v>
      </c>
      <c r="AD116" s="96" t="s">
        <v>76</v>
      </c>
      <c r="AE116" s="97" t="s">
        <v>53</v>
      </c>
      <c r="AF116" s="97"/>
      <c r="AG116" s="97"/>
      <c r="AH116" s="599">
        <v>3456124347</v>
      </c>
      <c r="AI116" s="602"/>
      <c r="AJ116" s="97"/>
      <c r="AK116" s="97"/>
      <c r="AL116" s="97"/>
      <c r="AM116" s="611" t="s">
        <v>654</v>
      </c>
      <c r="AN116" s="96" t="s">
        <v>291</v>
      </c>
      <c r="AO116" s="96" t="s">
        <v>753</v>
      </c>
      <c r="AP116" s="654">
        <v>3656986372.5799999</v>
      </c>
      <c r="AQ116" s="654">
        <v>1390029739.48</v>
      </c>
      <c r="AR116" s="657">
        <v>0.38009999999999999</v>
      </c>
      <c r="AS116" s="654">
        <v>0</v>
      </c>
      <c r="AT116" s="654">
        <v>0</v>
      </c>
      <c r="AU116" s="688">
        <v>0</v>
      </c>
      <c r="AV116" s="688">
        <v>0</v>
      </c>
      <c r="AW116" s="4"/>
      <c r="AX116" s="4"/>
      <c r="AY116" s="4"/>
      <c r="AZ116" s="4"/>
      <c r="BA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row>
    <row r="117" spans="1:119" s="175" customFormat="1" ht="189.75">
      <c r="A117" s="94" t="s">
        <v>283</v>
      </c>
      <c r="B117" s="94" t="s">
        <v>223</v>
      </c>
      <c r="C117" s="95" t="s">
        <v>367</v>
      </c>
      <c r="D117" s="94" t="s">
        <v>242</v>
      </c>
      <c r="E117" s="94" t="s">
        <v>291</v>
      </c>
      <c r="F117" s="203">
        <v>2024130010139</v>
      </c>
      <c r="G117" s="94" t="s">
        <v>299</v>
      </c>
      <c r="H117" s="94" t="s">
        <v>312</v>
      </c>
      <c r="I117" s="94" t="s">
        <v>271</v>
      </c>
      <c r="J117" s="191">
        <v>15796</v>
      </c>
      <c r="K117" s="229">
        <v>0.45</v>
      </c>
      <c r="L117" s="96" t="s">
        <v>868</v>
      </c>
      <c r="M117" s="97"/>
      <c r="N117" s="96" t="s">
        <v>831</v>
      </c>
      <c r="O117" s="96">
        <v>33718</v>
      </c>
      <c r="P117" s="230">
        <v>30744</v>
      </c>
      <c r="Q117" s="97">
        <v>10000</v>
      </c>
      <c r="R117" s="703">
        <f t="shared" ref="R117:R129" si="21">+Q117/P117</f>
        <v>0.32526671870934165</v>
      </c>
      <c r="S117" s="205">
        <v>45660</v>
      </c>
      <c r="T117" s="205">
        <v>46022</v>
      </c>
      <c r="U117" s="206">
        <f t="shared" si="17"/>
        <v>362</v>
      </c>
      <c r="V117" s="94">
        <v>30744</v>
      </c>
      <c r="W117" s="96" t="s">
        <v>356</v>
      </c>
      <c r="X117" s="97" t="s">
        <v>372</v>
      </c>
      <c r="Y117" s="96" t="s">
        <v>446</v>
      </c>
      <c r="Z117" s="96" t="s">
        <v>447</v>
      </c>
      <c r="AA117" s="98" t="s">
        <v>355</v>
      </c>
      <c r="AB117" s="148" t="s">
        <v>698</v>
      </c>
      <c r="AC117" s="149">
        <v>134061978</v>
      </c>
      <c r="AD117" s="96" t="s">
        <v>54</v>
      </c>
      <c r="AE117" s="97" t="s">
        <v>53</v>
      </c>
      <c r="AF117" s="97"/>
      <c r="AG117" s="97"/>
      <c r="AH117" s="600"/>
      <c r="AI117" s="603"/>
      <c r="AJ117" s="97"/>
      <c r="AK117" s="97"/>
      <c r="AL117" s="97"/>
      <c r="AM117" s="612"/>
      <c r="AN117" s="96" t="s">
        <v>291</v>
      </c>
      <c r="AO117" s="96" t="s">
        <v>753</v>
      </c>
      <c r="AP117" s="655"/>
      <c r="AQ117" s="655"/>
      <c r="AR117" s="658"/>
      <c r="AS117" s="655"/>
      <c r="AT117" s="655"/>
      <c r="AU117" s="655"/>
      <c r="AV117" s="655"/>
      <c r="AW117" s="4"/>
      <c r="AX117" s="4"/>
      <c r="AY117" s="4"/>
      <c r="AZ117" s="4"/>
      <c r="BA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row>
    <row r="118" spans="1:119" s="175" customFormat="1" ht="189.75">
      <c r="A118" s="94" t="s">
        <v>283</v>
      </c>
      <c r="B118" s="94" t="s">
        <v>223</v>
      </c>
      <c r="C118" s="95" t="s">
        <v>367</v>
      </c>
      <c r="D118" s="94" t="s">
        <v>242</v>
      </c>
      <c r="E118" s="94" t="s">
        <v>291</v>
      </c>
      <c r="F118" s="203">
        <v>2024130010139</v>
      </c>
      <c r="G118" s="94" t="s">
        <v>299</v>
      </c>
      <c r="H118" s="94" t="s">
        <v>312</v>
      </c>
      <c r="I118" s="94" t="s">
        <v>271</v>
      </c>
      <c r="J118" s="191">
        <v>15796</v>
      </c>
      <c r="K118" s="229">
        <v>0.45</v>
      </c>
      <c r="L118" s="96" t="s">
        <v>868</v>
      </c>
      <c r="M118" s="97"/>
      <c r="N118" s="96" t="s">
        <v>831</v>
      </c>
      <c r="O118" s="96">
        <v>33718</v>
      </c>
      <c r="P118" s="230">
        <v>30744</v>
      </c>
      <c r="Q118" s="97">
        <v>10000</v>
      </c>
      <c r="R118" s="703">
        <f t="shared" si="21"/>
        <v>0.32526671870934165</v>
      </c>
      <c r="S118" s="205">
        <v>45660</v>
      </c>
      <c r="T118" s="205">
        <v>46022</v>
      </c>
      <c r="U118" s="206">
        <f t="shared" si="17"/>
        <v>362</v>
      </c>
      <c r="V118" s="94">
        <v>30744</v>
      </c>
      <c r="W118" s="96" t="s">
        <v>356</v>
      </c>
      <c r="X118" s="97" t="s">
        <v>372</v>
      </c>
      <c r="Y118" s="96" t="s">
        <v>427</v>
      </c>
      <c r="Z118" s="96" t="s">
        <v>448</v>
      </c>
      <c r="AA118" s="98" t="s">
        <v>355</v>
      </c>
      <c r="AB118" s="148" t="s">
        <v>702</v>
      </c>
      <c r="AC118" s="149">
        <v>83999999.995999992</v>
      </c>
      <c r="AD118" s="96" t="s">
        <v>64</v>
      </c>
      <c r="AE118" s="97" t="s">
        <v>53</v>
      </c>
      <c r="AF118" s="97"/>
      <c r="AG118" s="97"/>
      <c r="AH118" s="600"/>
      <c r="AI118" s="603"/>
      <c r="AJ118" s="97"/>
      <c r="AK118" s="97"/>
      <c r="AL118" s="97"/>
      <c r="AM118" s="612"/>
      <c r="AN118" s="96" t="s">
        <v>291</v>
      </c>
      <c r="AO118" s="96" t="s">
        <v>753</v>
      </c>
      <c r="AP118" s="655"/>
      <c r="AQ118" s="655"/>
      <c r="AR118" s="658"/>
      <c r="AS118" s="655"/>
      <c r="AT118" s="655"/>
      <c r="AU118" s="655"/>
      <c r="AV118" s="655"/>
      <c r="AW118" s="4"/>
      <c r="AX118" s="4"/>
      <c r="AY118" s="4"/>
      <c r="AZ118" s="4"/>
      <c r="BA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row>
    <row r="119" spans="1:119" s="175" customFormat="1" ht="189.75">
      <c r="A119" s="94" t="s">
        <v>283</v>
      </c>
      <c r="B119" s="94" t="s">
        <v>223</v>
      </c>
      <c r="C119" s="95" t="s">
        <v>367</v>
      </c>
      <c r="D119" s="94" t="s">
        <v>242</v>
      </c>
      <c r="E119" s="94" t="s">
        <v>291</v>
      </c>
      <c r="F119" s="203">
        <v>2024130010139</v>
      </c>
      <c r="G119" s="94" t="s">
        <v>299</v>
      </c>
      <c r="H119" s="94" t="s">
        <v>312</v>
      </c>
      <c r="I119" s="94" t="s">
        <v>271</v>
      </c>
      <c r="J119" s="191">
        <v>15796</v>
      </c>
      <c r="K119" s="229">
        <v>0.45</v>
      </c>
      <c r="L119" s="96" t="s">
        <v>868</v>
      </c>
      <c r="M119" s="97"/>
      <c r="N119" s="96" t="s">
        <v>831</v>
      </c>
      <c r="O119" s="96">
        <v>33718</v>
      </c>
      <c r="P119" s="230">
        <v>30744</v>
      </c>
      <c r="Q119" s="97">
        <v>10000</v>
      </c>
      <c r="R119" s="703">
        <f t="shared" si="21"/>
        <v>0.32526671870934165</v>
      </c>
      <c r="S119" s="205">
        <v>45660</v>
      </c>
      <c r="T119" s="205">
        <v>46022</v>
      </c>
      <c r="U119" s="206">
        <f t="shared" si="17"/>
        <v>362</v>
      </c>
      <c r="V119" s="94">
        <v>30744</v>
      </c>
      <c r="W119" s="96" t="s">
        <v>356</v>
      </c>
      <c r="X119" s="97" t="s">
        <v>372</v>
      </c>
      <c r="Y119" s="96" t="s">
        <v>427</v>
      </c>
      <c r="Z119" s="96" t="s">
        <v>448</v>
      </c>
      <c r="AA119" s="98" t="s">
        <v>355</v>
      </c>
      <c r="AB119" s="148" t="s">
        <v>701</v>
      </c>
      <c r="AC119" s="149">
        <v>100000000</v>
      </c>
      <c r="AD119" s="96" t="s">
        <v>77</v>
      </c>
      <c r="AE119" s="97" t="s">
        <v>53</v>
      </c>
      <c r="AF119" s="97"/>
      <c r="AG119" s="97"/>
      <c r="AH119" s="600"/>
      <c r="AI119" s="603"/>
      <c r="AJ119" s="97"/>
      <c r="AK119" s="97"/>
      <c r="AL119" s="97"/>
      <c r="AM119" s="612"/>
      <c r="AN119" s="96" t="s">
        <v>291</v>
      </c>
      <c r="AO119" s="96" t="s">
        <v>753</v>
      </c>
      <c r="AP119" s="655"/>
      <c r="AQ119" s="655"/>
      <c r="AR119" s="658"/>
      <c r="AS119" s="655"/>
      <c r="AT119" s="655"/>
      <c r="AU119" s="655"/>
      <c r="AV119" s="655"/>
      <c r="AW119" s="4"/>
      <c r="AX119" s="4"/>
      <c r="AY119" s="4"/>
      <c r="AZ119" s="4"/>
      <c r="BA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row>
    <row r="120" spans="1:119" s="175" customFormat="1" ht="189.75">
      <c r="A120" s="94" t="s">
        <v>283</v>
      </c>
      <c r="B120" s="94" t="s">
        <v>223</v>
      </c>
      <c r="C120" s="95" t="s">
        <v>367</v>
      </c>
      <c r="D120" s="94" t="s">
        <v>242</v>
      </c>
      <c r="E120" s="94" t="s">
        <v>291</v>
      </c>
      <c r="F120" s="203">
        <v>2024130010139</v>
      </c>
      <c r="G120" s="94" t="s">
        <v>299</v>
      </c>
      <c r="H120" s="94" t="s">
        <v>312</v>
      </c>
      <c r="I120" s="94" t="s">
        <v>271</v>
      </c>
      <c r="J120" s="191">
        <v>15796</v>
      </c>
      <c r="K120" s="229">
        <v>0.45</v>
      </c>
      <c r="L120" s="96" t="s">
        <v>869</v>
      </c>
      <c r="M120" s="97"/>
      <c r="N120" s="96" t="s">
        <v>832</v>
      </c>
      <c r="O120" s="96">
        <v>33718</v>
      </c>
      <c r="P120" s="230">
        <v>30744</v>
      </c>
      <c r="Q120" s="97">
        <v>10000</v>
      </c>
      <c r="R120" s="703">
        <f t="shared" si="21"/>
        <v>0.32526671870934165</v>
      </c>
      <c r="S120" s="205">
        <v>45660</v>
      </c>
      <c r="T120" s="205">
        <v>46022</v>
      </c>
      <c r="U120" s="206">
        <f t="shared" si="17"/>
        <v>362</v>
      </c>
      <c r="V120" s="94">
        <v>30744</v>
      </c>
      <c r="W120" s="96" t="s">
        <v>356</v>
      </c>
      <c r="X120" s="97" t="s">
        <v>372</v>
      </c>
      <c r="Y120" s="96" t="s">
        <v>427</v>
      </c>
      <c r="Z120" s="96" t="s">
        <v>448</v>
      </c>
      <c r="AA120" s="98" t="s">
        <v>355</v>
      </c>
      <c r="AB120" s="148" t="s">
        <v>599</v>
      </c>
      <c r="AC120" s="149">
        <v>1532412000</v>
      </c>
      <c r="AD120" s="96" t="s">
        <v>76</v>
      </c>
      <c r="AE120" s="148" t="s">
        <v>681</v>
      </c>
      <c r="AF120" s="97"/>
      <c r="AG120" s="97"/>
      <c r="AH120" s="600"/>
      <c r="AI120" s="603"/>
      <c r="AJ120" s="97"/>
      <c r="AK120" s="97"/>
      <c r="AL120" s="97"/>
      <c r="AM120" s="612"/>
      <c r="AN120" s="96" t="s">
        <v>291</v>
      </c>
      <c r="AO120" s="96" t="s">
        <v>753</v>
      </c>
      <c r="AP120" s="655"/>
      <c r="AQ120" s="655"/>
      <c r="AR120" s="658"/>
      <c r="AS120" s="655"/>
      <c r="AT120" s="655"/>
      <c r="AU120" s="655"/>
      <c r="AV120" s="655"/>
      <c r="AW120" s="4"/>
      <c r="AX120" s="4"/>
      <c r="AY120" s="4"/>
      <c r="AZ120" s="4"/>
      <c r="BA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row>
    <row r="121" spans="1:119" s="175" customFormat="1" ht="189.75">
      <c r="A121" s="94" t="s">
        <v>283</v>
      </c>
      <c r="B121" s="94" t="s">
        <v>223</v>
      </c>
      <c r="C121" s="95" t="s">
        <v>367</v>
      </c>
      <c r="D121" s="94" t="s">
        <v>242</v>
      </c>
      <c r="E121" s="94" t="s">
        <v>291</v>
      </c>
      <c r="F121" s="203">
        <v>2024130010139</v>
      </c>
      <c r="G121" s="94" t="s">
        <v>299</v>
      </c>
      <c r="H121" s="94" t="s">
        <v>312</v>
      </c>
      <c r="I121" s="94" t="s">
        <v>271</v>
      </c>
      <c r="J121" s="191">
        <v>15796</v>
      </c>
      <c r="K121" s="229">
        <v>0.45</v>
      </c>
      <c r="L121" s="96" t="s">
        <v>869</v>
      </c>
      <c r="M121" s="97"/>
      <c r="N121" s="96" t="s">
        <v>832</v>
      </c>
      <c r="O121" s="96">
        <v>33718</v>
      </c>
      <c r="P121" s="230">
        <v>30744</v>
      </c>
      <c r="Q121" s="97">
        <v>10000</v>
      </c>
      <c r="R121" s="703">
        <f t="shared" si="21"/>
        <v>0.32526671870934165</v>
      </c>
      <c r="S121" s="205">
        <v>45660</v>
      </c>
      <c r="T121" s="205">
        <v>46022</v>
      </c>
      <c r="U121" s="206">
        <f t="shared" si="17"/>
        <v>362</v>
      </c>
      <c r="V121" s="94">
        <v>30744</v>
      </c>
      <c r="W121" s="96" t="s">
        <v>356</v>
      </c>
      <c r="X121" s="97" t="s">
        <v>372</v>
      </c>
      <c r="Y121" s="96" t="s">
        <v>449</v>
      </c>
      <c r="Z121" s="96" t="s">
        <v>450</v>
      </c>
      <c r="AA121" s="98" t="s">
        <v>355</v>
      </c>
      <c r="AB121" s="148" t="s">
        <v>701</v>
      </c>
      <c r="AC121" s="149">
        <v>100000000</v>
      </c>
      <c r="AD121" s="96" t="s">
        <v>77</v>
      </c>
      <c r="AE121" s="97" t="s">
        <v>53</v>
      </c>
      <c r="AF121" s="97"/>
      <c r="AG121" s="97"/>
      <c r="AH121" s="600"/>
      <c r="AI121" s="603"/>
      <c r="AJ121" s="97"/>
      <c r="AK121" s="97"/>
      <c r="AL121" s="97"/>
      <c r="AM121" s="612"/>
      <c r="AN121" s="96" t="s">
        <v>291</v>
      </c>
      <c r="AO121" s="96" t="s">
        <v>753</v>
      </c>
      <c r="AP121" s="655"/>
      <c r="AQ121" s="655"/>
      <c r="AR121" s="658"/>
      <c r="AS121" s="655"/>
      <c r="AT121" s="655"/>
      <c r="AU121" s="655"/>
      <c r="AV121" s="655"/>
      <c r="AW121" s="4"/>
      <c r="AX121" s="4"/>
      <c r="AY121" s="4"/>
      <c r="AZ121" s="4"/>
      <c r="BA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row>
    <row r="122" spans="1:119" s="175" customFormat="1" ht="189.75">
      <c r="A122" s="94" t="s">
        <v>283</v>
      </c>
      <c r="B122" s="94" t="s">
        <v>223</v>
      </c>
      <c r="C122" s="95" t="s">
        <v>367</v>
      </c>
      <c r="D122" s="94" t="s">
        <v>242</v>
      </c>
      <c r="E122" s="94" t="s">
        <v>291</v>
      </c>
      <c r="F122" s="203">
        <v>2024130010139</v>
      </c>
      <c r="G122" s="94" t="s">
        <v>299</v>
      </c>
      <c r="H122" s="94" t="s">
        <v>312</v>
      </c>
      <c r="I122" s="94" t="s">
        <v>271</v>
      </c>
      <c r="J122" s="191">
        <v>15796</v>
      </c>
      <c r="K122" s="229">
        <v>0.45</v>
      </c>
      <c r="L122" s="96" t="s">
        <v>870</v>
      </c>
      <c r="M122" s="97"/>
      <c r="N122" s="96" t="s">
        <v>832</v>
      </c>
      <c r="O122" s="96">
        <v>33718</v>
      </c>
      <c r="P122" s="230">
        <v>30744</v>
      </c>
      <c r="Q122" s="97">
        <v>10000</v>
      </c>
      <c r="R122" s="703">
        <f t="shared" si="21"/>
        <v>0.32526671870934165</v>
      </c>
      <c r="S122" s="205">
        <v>45660</v>
      </c>
      <c r="T122" s="205">
        <v>46022</v>
      </c>
      <c r="U122" s="206">
        <f t="shared" si="17"/>
        <v>362</v>
      </c>
      <c r="V122" s="94">
        <v>30744</v>
      </c>
      <c r="W122" s="96" t="s">
        <v>356</v>
      </c>
      <c r="X122" s="97" t="s">
        <v>372</v>
      </c>
      <c r="Y122" s="96" t="s">
        <v>449</v>
      </c>
      <c r="Z122" s="96" t="s">
        <v>450</v>
      </c>
      <c r="AA122" s="98" t="s">
        <v>355</v>
      </c>
      <c r="AB122" s="148" t="s">
        <v>599</v>
      </c>
      <c r="AC122" s="149">
        <v>475398000</v>
      </c>
      <c r="AD122" s="96" t="s">
        <v>76</v>
      </c>
      <c r="AE122" s="97" t="s">
        <v>53</v>
      </c>
      <c r="AF122" s="97"/>
      <c r="AG122" s="97"/>
      <c r="AH122" s="600"/>
      <c r="AI122" s="603"/>
      <c r="AJ122" s="97"/>
      <c r="AK122" s="97"/>
      <c r="AL122" s="97"/>
      <c r="AM122" s="612"/>
      <c r="AN122" s="96" t="s">
        <v>291</v>
      </c>
      <c r="AO122" s="96" t="s">
        <v>753</v>
      </c>
      <c r="AP122" s="655"/>
      <c r="AQ122" s="655"/>
      <c r="AR122" s="658"/>
      <c r="AS122" s="655"/>
      <c r="AT122" s="655"/>
      <c r="AU122" s="655"/>
      <c r="AV122" s="655"/>
      <c r="AW122" s="4"/>
      <c r="AX122" s="4"/>
      <c r="AY122" s="4"/>
      <c r="AZ122" s="4"/>
      <c r="BA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row>
    <row r="123" spans="1:119" s="175" customFormat="1" ht="189.75">
      <c r="A123" s="94" t="s">
        <v>283</v>
      </c>
      <c r="B123" s="94" t="s">
        <v>223</v>
      </c>
      <c r="C123" s="95" t="s">
        <v>367</v>
      </c>
      <c r="D123" s="94" t="s">
        <v>242</v>
      </c>
      <c r="E123" s="94" t="s">
        <v>291</v>
      </c>
      <c r="F123" s="203">
        <v>2024130010139</v>
      </c>
      <c r="G123" s="94" t="s">
        <v>299</v>
      </c>
      <c r="H123" s="94" t="s">
        <v>312</v>
      </c>
      <c r="I123" s="94" t="s">
        <v>271</v>
      </c>
      <c r="J123" s="191">
        <v>15796</v>
      </c>
      <c r="K123" s="229">
        <v>0.45</v>
      </c>
      <c r="L123" s="96" t="s">
        <v>871</v>
      </c>
      <c r="M123" s="97"/>
      <c r="N123" s="96" t="s">
        <v>832</v>
      </c>
      <c r="O123" s="96">
        <v>33718</v>
      </c>
      <c r="P123" s="230">
        <v>30744</v>
      </c>
      <c r="Q123" s="97">
        <v>10000</v>
      </c>
      <c r="R123" s="703">
        <f t="shared" si="21"/>
        <v>0.32526671870934165</v>
      </c>
      <c r="S123" s="205">
        <v>45660</v>
      </c>
      <c r="T123" s="205">
        <v>46022</v>
      </c>
      <c r="U123" s="206">
        <f t="shared" si="17"/>
        <v>362</v>
      </c>
      <c r="V123" s="94">
        <v>30744</v>
      </c>
      <c r="W123" s="96" t="s">
        <v>356</v>
      </c>
      <c r="X123" s="97" t="s">
        <v>372</v>
      </c>
      <c r="Y123" s="96" t="s">
        <v>449</v>
      </c>
      <c r="Z123" s="96" t="s">
        <v>450</v>
      </c>
      <c r="AA123" s="98" t="s">
        <v>355</v>
      </c>
      <c r="AB123" s="148" t="s">
        <v>599</v>
      </c>
      <c r="AC123" s="149">
        <v>104328000</v>
      </c>
      <c r="AD123" s="96" t="s">
        <v>76</v>
      </c>
      <c r="AE123" s="97" t="s">
        <v>53</v>
      </c>
      <c r="AF123" s="97"/>
      <c r="AG123" s="97"/>
      <c r="AH123" s="600"/>
      <c r="AI123" s="603"/>
      <c r="AJ123" s="97"/>
      <c r="AK123" s="97"/>
      <c r="AL123" s="97"/>
      <c r="AM123" s="612"/>
      <c r="AN123" s="96" t="s">
        <v>291</v>
      </c>
      <c r="AO123" s="96" t="s">
        <v>753</v>
      </c>
      <c r="AP123" s="655"/>
      <c r="AQ123" s="655"/>
      <c r="AR123" s="658"/>
      <c r="AS123" s="655"/>
      <c r="AT123" s="655"/>
      <c r="AU123" s="655"/>
      <c r="AV123" s="655"/>
      <c r="AW123" s="4"/>
      <c r="AX123" s="4"/>
      <c r="AY123" s="4"/>
      <c r="AZ123" s="4"/>
      <c r="BA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row>
    <row r="124" spans="1:119" s="175" customFormat="1" ht="189.75">
      <c r="A124" s="94" t="s">
        <v>283</v>
      </c>
      <c r="B124" s="94" t="s">
        <v>223</v>
      </c>
      <c r="C124" s="95" t="s">
        <v>367</v>
      </c>
      <c r="D124" s="94" t="s">
        <v>242</v>
      </c>
      <c r="E124" s="94" t="s">
        <v>291</v>
      </c>
      <c r="F124" s="203">
        <v>2024130010139</v>
      </c>
      <c r="G124" s="94" t="s">
        <v>299</v>
      </c>
      <c r="H124" s="94" t="s">
        <v>422</v>
      </c>
      <c r="I124" s="94" t="s">
        <v>271</v>
      </c>
      <c r="J124" s="191">
        <v>15796</v>
      </c>
      <c r="K124" s="229">
        <v>0.45</v>
      </c>
      <c r="L124" s="96" t="s">
        <v>872</v>
      </c>
      <c r="M124" s="97"/>
      <c r="N124" s="96" t="s">
        <v>833</v>
      </c>
      <c r="O124" s="96">
        <v>33718</v>
      </c>
      <c r="P124" s="230">
        <v>30744</v>
      </c>
      <c r="Q124" s="97">
        <v>10000</v>
      </c>
      <c r="R124" s="703">
        <f t="shared" si="21"/>
        <v>0.32526671870934165</v>
      </c>
      <c r="S124" s="205">
        <v>45660</v>
      </c>
      <c r="T124" s="205">
        <v>46022</v>
      </c>
      <c r="U124" s="206">
        <f t="shared" si="17"/>
        <v>362</v>
      </c>
      <c r="V124" s="94">
        <v>30744</v>
      </c>
      <c r="W124" s="96" t="s">
        <v>356</v>
      </c>
      <c r="X124" s="97" t="s">
        <v>372</v>
      </c>
      <c r="Y124" s="96" t="s">
        <v>451</v>
      </c>
      <c r="Z124" s="96" t="s">
        <v>442</v>
      </c>
      <c r="AA124" s="98" t="s">
        <v>355</v>
      </c>
      <c r="AB124" s="148" t="s">
        <v>698</v>
      </c>
      <c r="AC124" s="149">
        <v>134061978</v>
      </c>
      <c r="AD124" s="96" t="s">
        <v>54</v>
      </c>
      <c r="AE124" s="97" t="s">
        <v>53</v>
      </c>
      <c r="AF124" s="97"/>
      <c r="AG124" s="97"/>
      <c r="AH124" s="600"/>
      <c r="AI124" s="603"/>
      <c r="AJ124" s="97"/>
      <c r="AK124" s="97"/>
      <c r="AL124" s="97"/>
      <c r="AM124" s="612"/>
      <c r="AN124" s="96" t="s">
        <v>291</v>
      </c>
      <c r="AO124" s="96" t="s">
        <v>753</v>
      </c>
      <c r="AP124" s="655"/>
      <c r="AQ124" s="655"/>
      <c r="AR124" s="658"/>
      <c r="AS124" s="655"/>
      <c r="AT124" s="655"/>
      <c r="AU124" s="655"/>
      <c r="AV124" s="655"/>
      <c r="AW124" s="4"/>
      <c r="AX124" s="4"/>
      <c r="AY124" s="4"/>
      <c r="AZ124" s="4"/>
      <c r="BA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row>
    <row r="125" spans="1:119" s="175" customFormat="1" ht="189.75">
      <c r="A125" s="94" t="s">
        <v>283</v>
      </c>
      <c r="B125" s="94" t="s">
        <v>223</v>
      </c>
      <c r="C125" s="95" t="s">
        <v>367</v>
      </c>
      <c r="D125" s="94" t="s">
        <v>242</v>
      </c>
      <c r="E125" s="94" t="s">
        <v>291</v>
      </c>
      <c r="F125" s="203">
        <v>2024130010139</v>
      </c>
      <c r="G125" s="94" t="s">
        <v>299</v>
      </c>
      <c r="H125" s="94" t="s">
        <v>422</v>
      </c>
      <c r="I125" s="94" t="s">
        <v>271</v>
      </c>
      <c r="J125" s="191">
        <v>15796</v>
      </c>
      <c r="K125" s="229">
        <v>0.45</v>
      </c>
      <c r="L125" s="96" t="s">
        <v>872</v>
      </c>
      <c r="M125" s="97"/>
      <c r="N125" s="96" t="s">
        <v>833</v>
      </c>
      <c r="O125" s="96">
        <v>33718</v>
      </c>
      <c r="P125" s="230">
        <v>30744</v>
      </c>
      <c r="Q125" s="97">
        <v>10000</v>
      </c>
      <c r="R125" s="703">
        <f t="shared" si="21"/>
        <v>0.32526671870934165</v>
      </c>
      <c r="S125" s="205">
        <v>45660</v>
      </c>
      <c r="T125" s="205">
        <v>46022</v>
      </c>
      <c r="U125" s="206">
        <f t="shared" ref="U125:U126" si="22">+T125-S125</f>
        <v>362</v>
      </c>
      <c r="V125" s="94">
        <v>30744</v>
      </c>
      <c r="W125" s="96" t="s">
        <v>356</v>
      </c>
      <c r="X125" s="97" t="s">
        <v>372</v>
      </c>
      <c r="Y125" s="96" t="s">
        <v>451</v>
      </c>
      <c r="Z125" s="96" t="s">
        <v>442</v>
      </c>
      <c r="AA125" s="98" t="s">
        <v>355</v>
      </c>
      <c r="AB125" s="148" t="s">
        <v>699</v>
      </c>
      <c r="AC125" s="149">
        <v>100000000</v>
      </c>
      <c r="AD125" s="96" t="s">
        <v>70</v>
      </c>
      <c r="AE125" s="97" t="s">
        <v>53</v>
      </c>
      <c r="AF125" s="97"/>
      <c r="AG125" s="97"/>
      <c r="AH125" s="600"/>
      <c r="AI125" s="603"/>
      <c r="AJ125" s="97"/>
      <c r="AK125" s="97"/>
      <c r="AL125" s="97"/>
      <c r="AM125" s="612"/>
      <c r="AN125" s="96" t="s">
        <v>291</v>
      </c>
      <c r="AO125" s="96" t="s">
        <v>753</v>
      </c>
      <c r="AP125" s="655"/>
      <c r="AQ125" s="655"/>
      <c r="AR125" s="658"/>
      <c r="AS125" s="655"/>
      <c r="AT125" s="655"/>
      <c r="AU125" s="655"/>
      <c r="AV125" s="655"/>
      <c r="AW125" s="4"/>
      <c r="AX125" s="4"/>
      <c r="AY125" s="4"/>
      <c r="AZ125" s="4"/>
      <c r="BA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row>
    <row r="126" spans="1:119" s="175" customFormat="1" ht="189.75">
      <c r="A126" s="94" t="s">
        <v>283</v>
      </c>
      <c r="B126" s="94" t="s">
        <v>223</v>
      </c>
      <c r="C126" s="95" t="s">
        <v>367</v>
      </c>
      <c r="D126" s="94" t="s">
        <v>242</v>
      </c>
      <c r="E126" s="94" t="s">
        <v>291</v>
      </c>
      <c r="F126" s="203">
        <v>2024130010139</v>
      </c>
      <c r="G126" s="94" t="s">
        <v>299</v>
      </c>
      <c r="H126" s="94" t="s">
        <v>422</v>
      </c>
      <c r="I126" s="94" t="s">
        <v>271</v>
      </c>
      <c r="J126" s="191">
        <v>15796</v>
      </c>
      <c r="K126" s="229">
        <v>0.45</v>
      </c>
      <c r="L126" s="96" t="s">
        <v>872</v>
      </c>
      <c r="M126" s="97"/>
      <c r="N126" s="96" t="s">
        <v>833</v>
      </c>
      <c r="O126" s="96">
        <v>33718</v>
      </c>
      <c r="P126" s="230">
        <v>30744</v>
      </c>
      <c r="Q126" s="97">
        <v>10000</v>
      </c>
      <c r="R126" s="703">
        <f t="shared" si="21"/>
        <v>0.32526671870934165</v>
      </c>
      <c r="S126" s="205">
        <v>45660</v>
      </c>
      <c r="T126" s="205">
        <v>46022</v>
      </c>
      <c r="U126" s="206">
        <f t="shared" si="22"/>
        <v>362</v>
      </c>
      <c r="V126" s="94">
        <v>30744</v>
      </c>
      <c r="W126" s="96" t="s">
        <v>356</v>
      </c>
      <c r="X126" s="97" t="s">
        <v>372</v>
      </c>
      <c r="Y126" s="96" t="s">
        <v>451</v>
      </c>
      <c r="Z126" s="96" t="s">
        <v>442</v>
      </c>
      <c r="AA126" s="98" t="s">
        <v>355</v>
      </c>
      <c r="AB126" s="148" t="s">
        <v>700</v>
      </c>
      <c r="AC126" s="149">
        <v>20000000</v>
      </c>
      <c r="AD126" s="96" t="s">
        <v>70</v>
      </c>
      <c r="AE126" s="97" t="s">
        <v>53</v>
      </c>
      <c r="AF126" s="97"/>
      <c r="AG126" s="97"/>
      <c r="AH126" s="600"/>
      <c r="AI126" s="603"/>
      <c r="AJ126" s="97"/>
      <c r="AK126" s="97"/>
      <c r="AL126" s="97"/>
      <c r="AM126" s="612"/>
      <c r="AN126" s="96" t="s">
        <v>291</v>
      </c>
      <c r="AO126" s="96" t="s">
        <v>753</v>
      </c>
      <c r="AP126" s="655"/>
      <c r="AQ126" s="655"/>
      <c r="AR126" s="658"/>
      <c r="AS126" s="655"/>
      <c r="AT126" s="655"/>
      <c r="AU126" s="655"/>
      <c r="AV126" s="655"/>
      <c r="AW126" s="4"/>
      <c r="AX126" s="4"/>
      <c r="AY126" s="4"/>
      <c r="AZ126" s="4"/>
      <c r="BA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row>
    <row r="127" spans="1:119" s="175" customFormat="1" ht="189.75">
      <c r="A127" s="94" t="s">
        <v>283</v>
      </c>
      <c r="B127" s="94" t="s">
        <v>223</v>
      </c>
      <c r="C127" s="95" t="s">
        <v>367</v>
      </c>
      <c r="D127" s="94" t="s">
        <v>242</v>
      </c>
      <c r="E127" s="94" t="s">
        <v>291</v>
      </c>
      <c r="F127" s="203">
        <v>2024130010139</v>
      </c>
      <c r="G127" s="94" t="s">
        <v>299</v>
      </c>
      <c r="H127" s="94" t="s">
        <v>422</v>
      </c>
      <c r="I127" s="94" t="s">
        <v>271</v>
      </c>
      <c r="J127" s="191">
        <v>15796</v>
      </c>
      <c r="K127" s="229">
        <v>0.45</v>
      </c>
      <c r="L127" s="96" t="s">
        <v>872</v>
      </c>
      <c r="M127" s="97"/>
      <c r="N127" s="96" t="s">
        <v>833</v>
      </c>
      <c r="O127" s="96">
        <v>33718</v>
      </c>
      <c r="P127" s="230">
        <v>30744</v>
      </c>
      <c r="Q127" s="97">
        <v>10000</v>
      </c>
      <c r="R127" s="703">
        <f t="shared" si="21"/>
        <v>0.32526671870934165</v>
      </c>
      <c r="S127" s="205">
        <v>45660</v>
      </c>
      <c r="T127" s="205">
        <v>46022</v>
      </c>
      <c r="U127" s="206">
        <f t="shared" si="17"/>
        <v>362</v>
      </c>
      <c r="V127" s="94">
        <v>30744</v>
      </c>
      <c r="W127" s="96" t="s">
        <v>356</v>
      </c>
      <c r="X127" s="97" t="s">
        <v>372</v>
      </c>
      <c r="Y127" s="96" t="s">
        <v>451</v>
      </c>
      <c r="Z127" s="96" t="s">
        <v>442</v>
      </c>
      <c r="AA127" s="98" t="s">
        <v>355</v>
      </c>
      <c r="AB127" s="148" t="s">
        <v>701</v>
      </c>
      <c r="AC127" s="149">
        <v>126578391.00399999</v>
      </c>
      <c r="AD127" s="96" t="s">
        <v>74</v>
      </c>
      <c r="AE127" s="97" t="s">
        <v>53</v>
      </c>
      <c r="AF127" s="97"/>
      <c r="AG127" s="97"/>
      <c r="AH127" s="600"/>
      <c r="AI127" s="603"/>
      <c r="AJ127" s="97"/>
      <c r="AK127" s="97"/>
      <c r="AL127" s="97"/>
      <c r="AM127" s="612"/>
      <c r="AN127" s="96" t="s">
        <v>291</v>
      </c>
      <c r="AO127" s="96" t="s">
        <v>753</v>
      </c>
      <c r="AP127" s="655"/>
      <c r="AQ127" s="655"/>
      <c r="AR127" s="658"/>
      <c r="AS127" s="655"/>
      <c r="AT127" s="655"/>
      <c r="AU127" s="655"/>
      <c r="AV127" s="655"/>
      <c r="AW127" s="4"/>
      <c r="AX127" s="4"/>
      <c r="AY127" s="4"/>
      <c r="AZ127" s="4"/>
      <c r="BA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row>
    <row r="128" spans="1:119" s="175" customFormat="1" ht="189.75">
      <c r="A128" s="94" t="s">
        <v>283</v>
      </c>
      <c r="B128" s="94" t="s">
        <v>223</v>
      </c>
      <c r="C128" s="95" t="s">
        <v>367</v>
      </c>
      <c r="D128" s="94" t="s">
        <v>242</v>
      </c>
      <c r="E128" s="94" t="s">
        <v>291</v>
      </c>
      <c r="F128" s="203">
        <v>2024130010139</v>
      </c>
      <c r="G128" s="94" t="s">
        <v>299</v>
      </c>
      <c r="H128" s="94" t="s">
        <v>422</v>
      </c>
      <c r="I128" s="94" t="s">
        <v>271</v>
      </c>
      <c r="J128" s="191">
        <v>15796</v>
      </c>
      <c r="K128" s="229">
        <v>0.45</v>
      </c>
      <c r="L128" s="96" t="s">
        <v>873</v>
      </c>
      <c r="M128" s="97"/>
      <c r="N128" s="96" t="s">
        <v>666</v>
      </c>
      <c r="O128" s="96">
        <v>33718</v>
      </c>
      <c r="P128" s="230">
        <v>20</v>
      </c>
      <c r="Q128" s="97">
        <v>10000</v>
      </c>
      <c r="R128" s="703"/>
      <c r="S128" s="205">
        <v>45660</v>
      </c>
      <c r="T128" s="205">
        <v>46022</v>
      </c>
      <c r="U128" s="206">
        <f t="shared" si="17"/>
        <v>362</v>
      </c>
      <c r="V128" s="94">
        <v>30744</v>
      </c>
      <c r="W128" s="96" t="s">
        <v>356</v>
      </c>
      <c r="X128" s="97" t="s">
        <v>372</v>
      </c>
      <c r="Y128" s="96" t="s">
        <v>451</v>
      </c>
      <c r="Z128" s="96" t="s">
        <v>442</v>
      </c>
      <c r="AA128" s="98" t="s">
        <v>355</v>
      </c>
      <c r="AB128" s="148" t="s">
        <v>599</v>
      </c>
      <c r="AC128" s="149">
        <v>108612000</v>
      </c>
      <c r="AD128" s="96" t="s">
        <v>76</v>
      </c>
      <c r="AE128" s="97" t="s">
        <v>53</v>
      </c>
      <c r="AF128" s="97"/>
      <c r="AG128" s="97"/>
      <c r="AH128" s="600"/>
      <c r="AI128" s="603"/>
      <c r="AJ128" s="97"/>
      <c r="AK128" s="97"/>
      <c r="AL128" s="97"/>
      <c r="AM128" s="612"/>
      <c r="AN128" s="96" t="s">
        <v>291</v>
      </c>
      <c r="AO128" s="96" t="s">
        <v>753</v>
      </c>
      <c r="AP128" s="655"/>
      <c r="AQ128" s="655"/>
      <c r="AR128" s="658"/>
      <c r="AS128" s="655"/>
      <c r="AT128" s="655"/>
      <c r="AU128" s="655"/>
      <c r="AV128" s="655"/>
      <c r="AW128" s="4"/>
      <c r="AX128" s="4"/>
      <c r="AY128" s="4"/>
      <c r="AZ128" s="4"/>
      <c r="BA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row>
    <row r="129" spans="1:119" s="175" customFormat="1" ht="189.75">
      <c r="A129" s="94" t="s">
        <v>283</v>
      </c>
      <c r="B129" s="94" t="s">
        <v>223</v>
      </c>
      <c r="C129" s="95" t="s">
        <v>367</v>
      </c>
      <c r="D129" s="94" t="s">
        <v>242</v>
      </c>
      <c r="E129" s="94" t="s">
        <v>291</v>
      </c>
      <c r="F129" s="203">
        <v>2024130010139</v>
      </c>
      <c r="G129" s="94" t="s">
        <v>299</v>
      </c>
      <c r="H129" s="94" t="s">
        <v>422</v>
      </c>
      <c r="I129" s="94" t="s">
        <v>271</v>
      </c>
      <c r="J129" s="191">
        <v>15796</v>
      </c>
      <c r="K129" s="229">
        <v>0.45</v>
      </c>
      <c r="L129" s="96" t="s">
        <v>873</v>
      </c>
      <c r="M129" s="97"/>
      <c r="N129" s="96" t="s">
        <v>666</v>
      </c>
      <c r="O129" s="96">
        <v>33718</v>
      </c>
      <c r="P129" s="230">
        <v>20</v>
      </c>
      <c r="Q129" s="97">
        <v>10000</v>
      </c>
      <c r="R129" s="703"/>
      <c r="S129" s="205">
        <v>45660</v>
      </c>
      <c r="T129" s="205">
        <v>46022</v>
      </c>
      <c r="U129" s="206">
        <f t="shared" si="17"/>
        <v>362</v>
      </c>
      <c r="V129" s="94">
        <v>30744</v>
      </c>
      <c r="W129" s="96" t="s">
        <v>356</v>
      </c>
      <c r="X129" s="97" t="s">
        <v>372</v>
      </c>
      <c r="Y129" s="96" t="s">
        <v>451</v>
      </c>
      <c r="Z129" s="96" t="s">
        <v>442</v>
      </c>
      <c r="AA129" s="98" t="s">
        <v>355</v>
      </c>
      <c r="AB129" s="148" t="s">
        <v>669</v>
      </c>
      <c r="AC129" s="149">
        <v>100000000</v>
      </c>
      <c r="AD129" s="96" t="s">
        <v>64</v>
      </c>
      <c r="AE129" s="97" t="s">
        <v>53</v>
      </c>
      <c r="AF129" s="97"/>
      <c r="AG129" s="97"/>
      <c r="AH129" s="601"/>
      <c r="AI129" s="604"/>
      <c r="AJ129" s="97"/>
      <c r="AK129" s="97"/>
      <c r="AL129" s="97"/>
      <c r="AM129" s="613"/>
      <c r="AN129" s="96" t="s">
        <v>291</v>
      </c>
      <c r="AO129" s="96" t="s">
        <v>753</v>
      </c>
      <c r="AP129" s="656"/>
      <c r="AQ129" s="656"/>
      <c r="AR129" s="659"/>
      <c r="AS129" s="656"/>
      <c r="AT129" s="656"/>
      <c r="AU129" s="656"/>
      <c r="AV129" s="656"/>
      <c r="AW129" s="4"/>
      <c r="AX129" s="4"/>
      <c r="AY129" s="4"/>
      <c r="AZ129" s="4"/>
      <c r="BA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row>
    <row r="130" spans="1:119" s="175" customFormat="1" ht="42.75" customHeight="1">
      <c r="A130" s="94"/>
      <c r="B130" s="94"/>
      <c r="C130" s="95"/>
      <c r="D130" s="94"/>
      <c r="E130" s="522" t="s">
        <v>790</v>
      </c>
      <c r="F130" s="523"/>
      <c r="G130" s="523"/>
      <c r="H130" s="523"/>
      <c r="I130" s="523"/>
      <c r="J130" s="523"/>
      <c r="K130" s="523"/>
      <c r="L130" s="523"/>
      <c r="M130" s="523"/>
      <c r="N130" s="523"/>
      <c r="O130" s="523"/>
      <c r="P130" s="523"/>
      <c r="Q130" s="524"/>
      <c r="R130" s="704">
        <f>AVERAGE(R116:R129)</f>
        <v>0.32526671870934171</v>
      </c>
      <c r="S130" s="205"/>
      <c r="T130" s="205"/>
      <c r="U130" s="206"/>
      <c r="V130" s="94"/>
      <c r="W130" s="96"/>
      <c r="X130" s="97"/>
      <c r="Y130" s="96"/>
      <c r="Z130" s="96"/>
      <c r="AA130" s="98"/>
      <c r="AB130" s="148"/>
      <c r="AC130" s="149"/>
      <c r="AD130" s="96"/>
      <c r="AE130" s="97"/>
      <c r="AF130" s="97"/>
      <c r="AG130" s="97"/>
      <c r="AH130" s="327"/>
      <c r="AI130" s="328"/>
      <c r="AJ130" s="97"/>
      <c r="AK130" s="97"/>
      <c r="AL130" s="97"/>
      <c r="AM130" s="331"/>
      <c r="AN130" s="96"/>
      <c r="AO130" s="348" t="s">
        <v>783</v>
      </c>
      <c r="AP130" s="340">
        <f>SUM(AP116)</f>
        <v>3656986372.5799999</v>
      </c>
      <c r="AQ130" s="340">
        <f t="shared" ref="AQ130:AT130" si="23">SUM(AQ116)</f>
        <v>1390029739.48</v>
      </c>
      <c r="AR130" s="372">
        <f t="shared" si="23"/>
        <v>0.38009999999999999</v>
      </c>
      <c r="AS130" s="340">
        <f t="shared" si="23"/>
        <v>0</v>
      </c>
      <c r="AT130" s="340">
        <f t="shared" si="23"/>
        <v>0</v>
      </c>
      <c r="AU130" s="373">
        <v>0</v>
      </c>
      <c r="AV130" s="373">
        <v>0</v>
      </c>
      <c r="AW130" s="4"/>
      <c r="AX130" s="4"/>
      <c r="AY130" s="4"/>
      <c r="AZ130" s="4"/>
      <c r="BA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row>
    <row r="131" spans="1:119" s="176" customFormat="1" ht="60">
      <c r="A131" s="99" t="s">
        <v>281</v>
      </c>
      <c r="B131" s="99" t="s">
        <v>224</v>
      </c>
      <c r="C131" s="100" t="s">
        <v>368</v>
      </c>
      <c r="D131" s="99" t="s">
        <v>243</v>
      </c>
      <c r="E131" s="99" t="s">
        <v>292</v>
      </c>
      <c r="F131" s="101">
        <v>2024130010142</v>
      </c>
      <c r="G131" s="99" t="s">
        <v>300</v>
      </c>
      <c r="H131" s="99" t="s">
        <v>313</v>
      </c>
      <c r="I131" s="99" t="s">
        <v>272</v>
      </c>
      <c r="J131" s="192">
        <v>40</v>
      </c>
      <c r="K131" s="229">
        <v>0.2</v>
      </c>
      <c r="L131" s="102" t="s">
        <v>606</v>
      </c>
      <c r="M131" s="103"/>
      <c r="N131" s="102" t="s">
        <v>665</v>
      </c>
      <c r="O131" s="102">
        <v>70</v>
      </c>
      <c r="P131" s="230">
        <v>85</v>
      </c>
      <c r="Q131" s="103">
        <v>5</v>
      </c>
      <c r="R131" s="705">
        <f>+Q131/P131</f>
        <v>5.8823529411764705E-2</v>
      </c>
      <c r="S131" s="205">
        <v>45660</v>
      </c>
      <c r="T131" s="205">
        <v>46022</v>
      </c>
      <c r="U131" s="206">
        <f t="shared" si="17"/>
        <v>362</v>
      </c>
      <c r="V131" s="103"/>
      <c r="W131" s="102" t="s">
        <v>356</v>
      </c>
      <c r="X131" s="102" t="s">
        <v>373</v>
      </c>
      <c r="Y131" s="99" t="s">
        <v>423</v>
      </c>
      <c r="Z131" s="99" t="s">
        <v>424</v>
      </c>
      <c r="AA131" s="104" t="s">
        <v>355</v>
      </c>
      <c r="AB131" s="102" t="s">
        <v>667</v>
      </c>
      <c r="AC131" s="142">
        <v>500000000</v>
      </c>
      <c r="AD131" s="102" t="s">
        <v>70</v>
      </c>
      <c r="AE131" s="103" t="s">
        <v>53</v>
      </c>
      <c r="AF131" s="103"/>
      <c r="AG131" s="103"/>
      <c r="AH131" s="605">
        <v>770484000</v>
      </c>
      <c r="AI131" s="605"/>
      <c r="AJ131" s="103"/>
      <c r="AK131" s="103"/>
      <c r="AL131" s="103"/>
      <c r="AM131" s="608" t="s">
        <v>655</v>
      </c>
      <c r="AN131" s="102" t="s">
        <v>292</v>
      </c>
      <c r="AO131" s="166" t="s">
        <v>756</v>
      </c>
      <c r="AP131" s="660">
        <v>770484000</v>
      </c>
      <c r="AQ131" s="660">
        <v>453484000</v>
      </c>
      <c r="AR131" s="663">
        <v>0.58860000000000001</v>
      </c>
      <c r="AS131" s="660">
        <v>198800000</v>
      </c>
      <c r="AT131" s="660">
        <v>198800000</v>
      </c>
      <c r="AU131" s="689">
        <f>+AS131/AP131</f>
        <v>0.25801963441161657</v>
      </c>
      <c r="AV131" s="689">
        <f>+AT131/AP131</f>
        <v>0.25801963441161657</v>
      </c>
      <c r="AW131" s="4"/>
      <c r="AX131" s="4"/>
      <c r="AY131" s="4"/>
      <c r="AZ131" s="4"/>
      <c r="BA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row>
    <row r="132" spans="1:119" s="176" customFormat="1" ht="71.25">
      <c r="A132" s="99" t="s">
        <v>281</v>
      </c>
      <c r="B132" s="99" t="s">
        <v>224</v>
      </c>
      <c r="C132" s="100" t="s">
        <v>368</v>
      </c>
      <c r="D132" s="99" t="s">
        <v>244</v>
      </c>
      <c r="E132" s="99" t="s">
        <v>292</v>
      </c>
      <c r="F132" s="101">
        <v>2024130010142</v>
      </c>
      <c r="G132" s="99" t="s">
        <v>300</v>
      </c>
      <c r="H132" s="99" t="s">
        <v>313</v>
      </c>
      <c r="I132" s="99" t="s">
        <v>273</v>
      </c>
      <c r="J132" s="192">
        <v>18000</v>
      </c>
      <c r="K132" s="229">
        <v>0.35</v>
      </c>
      <c r="L132" s="105" t="s">
        <v>328</v>
      </c>
      <c r="M132" s="103"/>
      <c r="N132" s="102" t="s">
        <v>641</v>
      </c>
      <c r="O132" s="102">
        <v>20000</v>
      </c>
      <c r="P132" s="230">
        <v>15000</v>
      </c>
      <c r="Q132" s="103">
        <v>14328</v>
      </c>
      <c r="R132" s="705">
        <f t="shared" ref="R132:R135" si="24">+Q132/P132</f>
        <v>0.95520000000000005</v>
      </c>
      <c r="S132" s="205">
        <v>45660</v>
      </c>
      <c r="T132" s="205">
        <v>46022</v>
      </c>
      <c r="U132" s="206">
        <f t="shared" si="17"/>
        <v>362</v>
      </c>
      <c r="V132" s="99">
        <v>15000</v>
      </c>
      <c r="W132" s="102" t="s">
        <v>356</v>
      </c>
      <c r="X132" s="102" t="s">
        <v>373</v>
      </c>
      <c r="Y132" s="99" t="s">
        <v>425</v>
      </c>
      <c r="Z132" s="102" t="s">
        <v>426</v>
      </c>
      <c r="AA132" s="104" t="s">
        <v>355</v>
      </c>
      <c r="AB132" s="102" t="s">
        <v>667</v>
      </c>
      <c r="AC132" s="142">
        <v>50000000</v>
      </c>
      <c r="AD132" s="102" t="s">
        <v>70</v>
      </c>
      <c r="AE132" s="103" t="s">
        <v>53</v>
      </c>
      <c r="AF132" s="103"/>
      <c r="AG132" s="103"/>
      <c r="AH132" s="606"/>
      <c r="AI132" s="606"/>
      <c r="AJ132" s="103"/>
      <c r="AK132" s="103"/>
      <c r="AL132" s="103"/>
      <c r="AM132" s="609"/>
      <c r="AN132" s="102" t="s">
        <v>292</v>
      </c>
      <c r="AO132" s="166" t="s">
        <v>757</v>
      </c>
      <c r="AP132" s="661"/>
      <c r="AQ132" s="661"/>
      <c r="AR132" s="664"/>
      <c r="AS132" s="661"/>
      <c r="AT132" s="661"/>
      <c r="AU132" s="690"/>
      <c r="AV132" s="690"/>
      <c r="AW132" s="4"/>
      <c r="AX132" s="4"/>
      <c r="AY132" s="4"/>
      <c r="AZ132" s="4"/>
      <c r="BA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row>
    <row r="133" spans="1:119" s="176" customFormat="1" ht="71.25">
      <c r="A133" s="99" t="s">
        <v>281</v>
      </c>
      <c r="B133" s="99" t="s">
        <v>224</v>
      </c>
      <c r="C133" s="100" t="s">
        <v>368</v>
      </c>
      <c r="D133" s="99" t="s">
        <v>246</v>
      </c>
      <c r="E133" s="99" t="s">
        <v>292</v>
      </c>
      <c r="F133" s="101">
        <v>2024130010142</v>
      </c>
      <c r="G133" s="99" t="s">
        <v>300</v>
      </c>
      <c r="H133" s="99" t="s">
        <v>313</v>
      </c>
      <c r="I133" s="99" t="s">
        <v>275</v>
      </c>
      <c r="J133" s="192">
        <f>16391+18871+1258</f>
        <v>36520</v>
      </c>
      <c r="K133" s="229">
        <v>0.25</v>
      </c>
      <c r="L133" s="102" t="s">
        <v>336</v>
      </c>
      <c r="M133" s="103"/>
      <c r="N133" s="102" t="s">
        <v>642</v>
      </c>
      <c r="O133" s="102">
        <v>32637</v>
      </c>
      <c r="P133" s="230">
        <v>17000</v>
      </c>
      <c r="Q133" s="103">
        <v>493</v>
      </c>
      <c r="R133" s="705">
        <f t="shared" si="24"/>
        <v>2.9000000000000001E-2</v>
      </c>
      <c r="S133" s="205">
        <v>45660</v>
      </c>
      <c r="T133" s="205">
        <v>46022</v>
      </c>
      <c r="U133" s="206">
        <f t="shared" si="17"/>
        <v>362</v>
      </c>
      <c r="V133" s="99">
        <v>17000</v>
      </c>
      <c r="W133" s="102" t="s">
        <v>356</v>
      </c>
      <c r="X133" s="102" t="s">
        <v>373</v>
      </c>
      <c r="Y133" s="99" t="s">
        <v>427</v>
      </c>
      <c r="Z133" s="102" t="s">
        <v>428</v>
      </c>
      <c r="AA133" s="104" t="s">
        <v>355</v>
      </c>
      <c r="AB133" s="102" t="s">
        <v>667</v>
      </c>
      <c r="AC133" s="142">
        <v>50000000</v>
      </c>
      <c r="AD133" s="102" t="s">
        <v>70</v>
      </c>
      <c r="AE133" s="103" t="s">
        <v>53</v>
      </c>
      <c r="AF133" s="103"/>
      <c r="AG133" s="103"/>
      <c r="AH133" s="606"/>
      <c r="AI133" s="606"/>
      <c r="AJ133" s="103"/>
      <c r="AK133" s="103"/>
      <c r="AL133" s="103"/>
      <c r="AM133" s="609"/>
      <c r="AN133" s="102" t="s">
        <v>292</v>
      </c>
      <c r="AO133" s="166" t="s">
        <v>758</v>
      </c>
      <c r="AP133" s="661"/>
      <c r="AQ133" s="661"/>
      <c r="AR133" s="664"/>
      <c r="AS133" s="661"/>
      <c r="AT133" s="661"/>
      <c r="AU133" s="690"/>
      <c r="AV133" s="690"/>
      <c r="AW133" s="4"/>
      <c r="AX133" s="4"/>
      <c r="AY133" s="4"/>
      <c r="AZ133" s="4"/>
      <c r="BA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row>
    <row r="134" spans="1:119" s="176" customFormat="1" ht="105">
      <c r="A134" s="99" t="s">
        <v>281</v>
      </c>
      <c r="B134" s="99" t="s">
        <v>224</v>
      </c>
      <c r="C134" s="100" t="s">
        <v>368</v>
      </c>
      <c r="D134" s="99" t="s">
        <v>246</v>
      </c>
      <c r="E134" s="99" t="s">
        <v>292</v>
      </c>
      <c r="F134" s="101">
        <v>2024130010142</v>
      </c>
      <c r="G134" s="99" t="s">
        <v>300</v>
      </c>
      <c r="H134" s="99" t="s">
        <v>335</v>
      </c>
      <c r="I134" s="99" t="s">
        <v>275</v>
      </c>
      <c r="J134" s="192">
        <f t="shared" ref="J134:J135" si="25">16391+18871+1258</f>
        <v>36520</v>
      </c>
      <c r="K134" s="229">
        <v>0.25</v>
      </c>
      <c r="L134" s="105" t="s">
        <v>874</v>
      </c>
      <c r="M134" s="103"/>
      <c r="N134" s="102" t="s">
        <v>834</v>
      </c>
      <c r="O134" s="102">
        <v>32637</v>
      </c>
      <c r="P134" s="230">
        <v>3</v>
      </c>
      <c r="Q134" s="103">
        <v>493</v>
      </c>
      <c r="R134" s="705"/>
      <c r="S134" s="205">
        <v>45660</v>
      </c>
      <c r="T134" s="205">
        <v>46022</v>
      </c>
      <c r="U134" s="206">
        <f t="shared" si="17"/>
        <v>362</v>
      </c>
      <c r="V134" s="99">
        <v>17000</v>
      </c>
      <c r="W134" s="102" t="s">
        <v>356</v>
      </c>
      <c r="X134" s="102" t="s">
        <v>373</v>
      </c>
      <c r="Y134" s="99" t="s">
        <v>429</v>
      </c>
      <c r="Z134" s="102" t="s">
        <v>430</v>
      </c>
      <c r="AA134" s="103" t="s">
        <v>355</v>
      </c>
      <c r="AB134" s="102" t="s">
        <v>668</v>
      </c>
      <c r="AC134" s="142">
        <v>70484000</v>
      </c>
      <c r="AD134" s="102" t="s">
        <v>70</v>
      </c>
      <c r="AE134" s="103" t="s">
        <v>53</v>
      </c>
      <c r="AF134" s="103"/>
      <c r="AG134" s="103"/>
      <c r="AH134" s="606"/>
      <c r="AI134" s="606"/>
      <c r="AJ134" s="103"/>
      <c r="AK134" s="103"/>
      <c r="AL134" s="177"/>
      <c r="AM134" s="609"/>
      <c r="AN134" s="102" t="s">
        <v>292</v>
      </c>
      <c r="AO134" s="166" t="s">
        <v>758</v>
      </c>
      <c r="AP134" s="661"/>
      <c r="AQ134" s="661"/>
      <c r="AR134" s="664"/>
      <c r="AS134" s="661"/>
      <c r="AT134" s="661"/>
      <c r="AU134" s="690"/>
      <c r="AV134" s="690"/>
      <c r="AW134" s="4"/>
      <c r="AX134" s="4"/>
      <c r="AY134" s="4"/>
      <c r="AZ134" s="4"/>
      <c r="BA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row>
    <row r="135" spans="1:119" s="176" customFormat="1" ht="105">
      <c r="A135" s="99" t="s">
        <v>281</v>
      </c>
      <c r="B135" s="99" t="s">
        <v>224</v>
      </c>
      <c r="C135" s="100" t="s">
        <v>368</v>
      </c>
      <c r="D135" s="99" t="s">
        <v>246</v>
      </c>
      <c r="E135" s="99" t="s">
        <v>292</v>
      </c>
      <c r="F135" s="101">
        <v>2024130010142</v>
      </c>
      <c r="G135" s="99" t="s">
        <v>300</v>
      </c>
      <c r="H135" s="99" t="s">
        <v>335</v>
      </c>
      <c r="I135" s="99" t="s">
        <v>275</v>
      </c>
      <c r="J135" s="192">
        <f t="shared" si="25"/>
        <v>36520</v>
      </c>
      <c r="K135" s="229">
        <v>0.25</v>
      </c>
      <c r="L135" s="102" t="s">
        <v>875</v>
      </c>
      <c r="M135" s="103"/>
      <c r="N135" s="102" t="s">
        <v>666</v>
      </c>
      <c r="O135" s="102">
        <v>100</v>
      </c>
      <c r="P135" s="230">
        <f>2*85</f>
        <v>170</v>
      </c>
      <c r="Q135" s="103">
        <v>493</v>
      </c>
      <c r="R135" s="705">
        <v>1</v>
      </c>
      <c r="S135" s="205">
        <v>45660</v>
      </c>
      <c r="T135" s="205">
        <v>46022</v>
      </c>
      <c r="U135" s="206">
        <f t="shared" si="17"/>
        <v>362</v>
      </c>
      <c r="V135" s="99">
        <f>+V134+V132</f>
        <v>32000</v>
      </c>
      <c r="W135" s="102" t="s">
        <v>356</v>
      </c>
      <c r="X135" s="102" t="s">
        <v>373</v>
      </c>
      <c r="Y135" s="99" t="s">
        <v>429</v>
      </c>
      <c r="Z135" s="102" t="s">
        <v>430</v>
      </c>
      <c r="AA135" s="103" t="s">
        <v>355</v>
      </c>
      <c r="AB135" s="102" t="s">
        <v>667</v>
      </c>
      <c r="AC135" s="142">
        <v>100000000</v>
      </c>
      <c r="AD135" s="102" t="s">
        <v>70</v>
      </c>
      <c r="AE135" s="103" t="s">
        <v>53</v>
      </c>
      <c r="AF135" s="103"/>
      <c r="AG135" s="103"/>
      <c r="AH135" s="607"/>
      <c r="AI135" s="607"/>
      <c r="AJ135" s="103"/>
      <c r="AK135" s="103"/>
      <c r="AL135" s="177"/>
      <c r="AM135" s="610"/>
      <c r="AN135" s="102" t="s">
        <v>292</v>
      </c>
      <c r="AO135" s="166" t="s">
        <v>758</v>
      </c>
      <c r="AP135" s="662"/>
      <c r="AQ135" s="662"/>
      <c r="AR135" s="665"/>
      <c r="AS135" s="662"/>
      <c r="AT135" s="662"/>
      <c r="AU135" s="691"/>
      <c r="AV135" s="691"/>
      <c r="AW135" s="4"/>
      <c r="AX135" s="4"/>
      <c r="AY135" s="4"/>
      <c r="AZ135" s="4"/>
      <c r="BA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row>
    <row r="136" spans="1:119" s="176" customFormat="1" ht="49.5" customHeight="1">
      <c r="A136" s="99"/>
      <c r="B136" s="99"/>
      <c r="C136" s="100"/>
      <c r="D136" s="99"/>
      <c r="E136" s="522" t="s">
        <v>791</v>
      </c>
      <c r="F136" s="523"/>
      <c r="G136" s="523"/>
      <c r="H136" s="523"/>
      <c r="I136" s="523"/>
      <c r="J136" s="523"/>
      <c r="K136" s="523"/>
      <c r="L136" s="523"/>
      <c r="M136" s="523"/>
      <c r="N136" s="523"/>
      <c r="O136" s="523"/>
      <c r="P136" s="523"/>
      <c r="Q136" s="524"/>
      <c r="R136" s="705">
        <f>AVERAGE(R131:R135)</f>
        <v>0.51075588235294123</v>
      </c>
      <c r="S136" s="205"/>
      <c r="T136" s="205"/>
      <c r="U136" s="206"/>
      <c r="V136" s="99"/>
      <c r="W136" s="102"/>
      <c r="X136" s="102"/>
      <c r="Y136" s="99"/>
      <c r="Z136" s="102"/>
      <c r="AA136" s="103"/>
      <c r="AB136" s="102"/>
      <c r="AC136" s="142"/>
      <c r="AD136" s="102"/>
      <c r="AE136" s="103"/>
      <c r="AF136" s="103"/>
      <c r="AG136" s="103"/>
      <c r="AH136" s="329"/>
      <c r="AI136" s="329"/>
      <c r="AJ136" s="103"/>
      <c r="AK136" s="103"/>
      <c r="AL136" s="177"/>
      <c r="AM136" s="330"/>
      <c r="AN136" s="102"/>
      <c r="AO136" s="348" t="s">
        <v>783</v>
      </c>
      <c r="AP136" s="341">
        <f>SUM(AP131)</f>
        <v>770484000</v>
      </c>
      <c r="AQ136" s="341">
        <f t="shared" ref="AQ136:AT136" si="26">SUM(AQ131)</f>
        <v>453484000</v>
      </c>
      <c r="AR136" s="343">
        <f t="shared" si="26"/>
        <v>0.58860000000000001</v>
      </c>
      <c r="AS136" s="341">
        <f t="shared" si="26"/>
        <v>198800000</v>
      </c>
      <c r="AT136" s="341">
        <f t="shared" si="26"/>
        <v>198800000</v>
      </c>
      <c r="AU136" s="343">
        <f>AVERAGE(AU131)</f>
        <v>0.25801963441161657</v>
      </c>
      <c r="AV136" s="343">
        <f>AVERAGE(AV131)</f>
        <v>0.25801963441161657</v>
      </c>
      <c r="AW136" s="4"/>
      <c r="AX136" s="4"/>
      <c r="AY136" s="4"/>
      <c r="AZ136" s="4"/>
      <c r="BA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row>
    <row r="137" spans="1:119" s="179" customFormat="1" ht="195">
      <c r="A137" s="106" t="s">
        <v>281</v>
      </c>
      <c r="B137" s="106" t="s">
        <v>225</v>
      </c>
      <c r="C137" s="107" t="s">
        <v>369</v>
      </c>
      <c r="D137" s="106" t="s">
        <v>247</v>
      </c>
      <c r="E137" s="106" t="s">
        <v>293</v>
      </c>
      <c r="F137" s="108">
        <v>2024130010144</v>
      </c>
      <c r="G137" s="106" t="s">
        <v>611</v>
      </c>
      <c r="H137" s="106" t="s">
        <v>612</v>
      </c>
      <c r="I137" s="106" t="s">
        <v>613</v>
      </c>
      <c r="J137" s="193">
        <v>0</v>
      </c>
      <c r="K137" s="229">
        <v>0.5</v>
      </c>
      <c r="L137" s="106" t="s">
        <v>658</v>
      </c>
      <c r="M137" s="226"/>
      <c r="N137" s="109" t="s">
        <v>643</v>
      </c>
      <c r="O137" s="109">
        <v>0</v>
      </c>
      <c r="P137" s="230">
        <v>1</v>
      </c>
      <c r="Q137" s="110">
        <v>0</v>
      </c>
      <c r="R137" s="374">
        <v>0</v>
      </c>
      <c r="S137" s="205">
        <v>45660</v>
      </c>
      <c r="T137" s="205">
        <v>46022</v>
      </c>
      <c r="U137" s="206">
        <f t="shared" si="17"/>
        <v>362</v>
      </c>
      <c r="V137" s="109">
        <f>1500/2</f>
        <v>750</v>
      </c>
      <c r="W137" s="109" t="s">
        <v>356</v>
      </c>
      <c r="X137" s="110" t="s">
        <v>364</v>
      </c>
      <c r="Y137" s="109" t="s">
        <v>429</v>
      </c>
      <c r="Z137" s="109" t="s">
        <v>430</v>
      </c>
      <c r="AA137" s="110" t="s">
        <v>355</v>
      </c>
      <c r="AB137" s="144" t="s">
        <v>661</v>
      </c>
      <c r="AC137" s="145">
        <v>150000000</v>
      </c>
      <c r="AD137" s="109" t="s">
        <v>74</v>
      </c>
      <c r="AE137" s="110" t="s">
        <v>53</v>
      </c>
      <c r="AF137" s="110"/>
      <c r="AG137" s="110"/>
      <c r="AH137" s="593">
        <v>385776000</v>
      </c>
      <c r="AI137" s="593"/>
      <c r="AJ137" s="110"/>
      <c r="AK137" s="110"/>
      <c r="AL137" s="178"/>
      <c r="AM137" s="596" t="s">
        <v>656</v>
      </c>
      <c r="AN137" s="109" t="s">
        <v>293</v>
      </c>
      <c r="AO137" s="126" t="s">
        <v>740</v>
      </c>
      <c r="AP137" s="666">
        <v>385776000</v>
      </c>
      <c r="AQ137" s="666">
        <v>0</v>
      </c>
      <c r="AR137" s="669">
        <v>0</v>
      </c>
      <c r="AS137" s="666">
        <v>0</v>
      </c>
      <c r="AT137" s="666">
        <v>0</v>
      </c>
      <c r="AU137" s="685">
        <v>0</v>
      </c>
      <c r="AV137" s="685">
        <v>0</v>
      </c>
      <c r="AW137" s="4"/>
      <c r="AX137" s="4"/>
      <c r="AY137" s="4"/>
      <c r="AZ137" s="4"/>
      <c r="BA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row>
    <row r="138" spans="1:119" s="179" customFormat="1" ht="195">
      <c r="A138" s="106" t="s">
        <v>281</v>
      </c>
      <c r="B138" s="106" t="s">
        <v>225</v>
      </c>
      <c r="C138" s="107" t="s">
        <v>369</v>
      </c>
      <c r="D138" s="106" t="s">
        <v>248</v>
      </c>
      <c r="E138" s="106" t="s">
        <v>293</v>
      </c>
      <c r="F138" s="108">
        <v>2024130010144</v>
      </c>
      <c r="G138" s="106" t="s">
        <v>611</v>
      </c>
      <c r="H138" s="106" t="s">
        <v>612</v>
      </c>
      <c r="I138" s="106" t="s">
        <v>613</v>
      </c>
      <c r="J138" s="193">
        <v>0</v>
      </c>
      <c r="K138" s="229">
        <v>0.5</v>
      </c>
      <c r="L138" s="106" t="s">
        <v>657</v>
      </c>
      <c r="M138" s="226"/>
      <c r="N138" s="109" t="s">
        <v>644</v>
      </c>
      <c r="O138" s="109">
        <v>0</v>
      </c>
      <c r="P138" s="230">
        <v>1</v>
      </c>
      <c r="Q138" s="110">
        <v>0</v>
      </c>
      <c r="R138" s="374">
        <v>0</v>
      </c>
      <c r="S138" s="205">
        <v>45660</v>
      </c>
      <c r="T138" s="205">
        <v>46022</v>
      </c>
      <c r="U138" s="206">
        <f t="shared" ref="U138" si="27">+T138-S138</f>
        <v>362</v>
      </c>
      <c r="V138" s="109">
        <f>1500/2</f>
        <v>750</v>
      </c>
      <c r="W138" s="109" t="s">
        <v>356</v>
      </c>
      <c r="X138" s="110" t="s">
        <v>364</v>
      </c>
      <c r="Y138" s="109" t="s">
        <v>429</v>
      </c>
      <c r="Z138" s="109" t="s">
        <v>430</v>
      </c>
      <c r="AA138" s="110" t="s">
        <v>355</v>
      </c>
      <c r="AB138" s="144" t="s">
        <v>661</v>
      </c>
      <c r="AC138" s="145">
        <v>150000000</v>
      </c>
      <c r="AD138" s="109" t="s">
        <v>74</v>
      </c>
      <c r="AE138" s="110" t="s">
        <v>53</v>
      </c>
      <c r="AF138" s="110"/>
      <c r="AG138" s="110"/>
      <c r="AH138" s="594"/>
      <c r="AI138" s="594"/>
      <c r="AJ138" s="110"/>
      <c r="AK138" s="110"/>
      <c r="AL138" s="178"/>
      <c r="AM138" s="597"/>
      <c r="AN138" s="109" t="s">
        <v>293</v>
      </c>
      <c r="AO138" s="126" t="s">
        <v>740</v>
      </c>
      <c r="AP138" s="667"/>
      <c r="AQ138" s="667"/>
      <c r="AR138" s="670"/>
      <c r="AS138" s="667"/>
      <c r="AT138" s="667"/>
      <c r="AU138" s="667"/>
      <c r="AV138" s="667"/>
      <c r="AW138" s="4"/>
      <c r="AX138" s="4"/>
      <c r="AY138" s="4"/>
      <c r="AZ138" s="4"/>
      <c r="BA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row>
    <row r="139" spans="1:119" s="179" customFormat="1" ht="195">
      <c r="A139" s="106" t="s">
        <v>281</v>
      </c>
      <c r="B139" s="106" t="s">
        <v>225</v>
      </c>
      <c r="C139" s="107" t="s">
        <v>369</v>
      </c>
      <c r="D139" s="106" t="s">
        <v>248</v>
      </c>
      <c r="E139" s="106" t="s">
        <v>293</v>
      </c>
      <c r="F139" s="108">
        <v>2024130010144</v>
      </c>
      <c r="G139" s="106" t="s">
        <v>611</v>
      </c>
      <c r="H139" s="106" t="s">
        <v>612</v>
      </c>
      <c r="I139" s="106" t="s">
        <v>613</v>
      </c>
      <c r="J139" s="193">
        <v>0</v>
      </c>
      <c r="K139" s="229">
        <v>0.5</v>
      </c>
      <c r="L139" s="106" t="s">
        <v>659</v>
      </c>
      <c r="M139" s="226"/>
      <c r="N139" s="109" t="s">
        <v>660</v>
      </c>
      <c r="O139" s="109">
        <v>0</v>
      </c>
      <c r="P139" s="230">
        <v>2</v>
      </c>
      <c r="Q139" s="110">
        <v>0</v>
      </c>
      <c r="R139" s="374">
        <v>0</v>
      </c>
      <c r="S139" s="205">
        <v>45660</v>
      </c>
      <c r="T139" s="205">
        <v>46022</v>
      </c>
      <c r="U139" s="206">
        <f t="shared" si="17"/>
        <v>362</v>
      </c>
      <c r="V139" s="109">
        <v>1500</v>
      </c>
      <c r="W139" s="109" t="s">
        <v>356</v>
      </c>
      <c r="X139" s="110" t="s">
        <v>364</v>
      </c>
      <c r="Y139" s="109" t="s">
        <v>429</v>
      </c>
      <c r="Z139" s="109" t="s">
        <v>430</v>
      </c>
      <c r="AA139" s="110" t="s">
        <v>355</v>
      </c>
      <c r="AB139" s="144" t="s">
        <v>661</v>
      </c>
      <c r="AC139" s="145">
        <v>85776000</v>
      </c>
      <c r="AD139" s="109" t="s">
        <v>74</v>
      </c>
      <c r="AE139" s="110" t="s">
        <v>53</v>
      </c>
      <c r="AF139" s="110"/>
      <c r="AG139" s="110"/>
      <c r="AH139" s="595"/>
      <c r="AI139" s="595"/>
      <c r="AJ139" s="110"/>
      <c r="AK139" s="110"/>
      <c r="AL139" s="178"/>
      <c r="AM139" s="598"/>
      <c r="AN139" s="109" t="s">
        <v>293</v>
      </c>
      <c r="AO139" s="126" t="s">
        <v>740</v>
      </c>
      <c r="AP139" s="668"/>
      <c r="AQ139" s="668"/>
      <c r="AR139" s="671"/>
      <c r="AS139" s="668"/>
      <c r="AT139" s="668"/>
      <c r="AU139" s="668"/>
      <c r="AV139" s="668"/>
      <c r="AW139" s="4"/>
      <c r="AX139" s="4"/>
      <c r="AY139" s="4"/>
      <c r="AZ139" s="4"/>
      <c r="BA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row>
    <row r="140" spans="1:119" s="179" customFormat="1" ht="60.75" customHeight="1">
      <c r="A140" s="106"/>
      <c r="B140" s="106"/>
      <c r="C140" s="107"/>
      <c r="D140" s="106"/>
      <c r="E140" s="522" t="s">
        <v>792</v>
      </c>
      <c r="F140" s="523"/>
      <c r="G140" s="523"/>
      <c r="H140" s="523"/>
      <c r="I140" s="523"/>
      <c r="J140" s="523"/>
      <c r="K140" s="523"/>
      <c r="L140" s="523"/>
      <c r="M140" s="523"/>
      <c r="N140" s="523"/>
      <c r="O140" s="523"/>
      <c r="P140" s="523"/>
      <c r="Q140" s="524"/>
      <c r="R140" s="374">
        <f>AVERAGE(R137:R139)</f>
        <v>0</v>
      </c>
      <c r="S140" s="205"/>
      <c r="T140" s="205"/>
      <c r="U140" s="206"/>
      <c r="V140" s="109"/>
      <c r="W140" s="109"/>
      <c r="X140" s="110"/>
      <c r="Y140" s="109"/>
      <c r="Z140" s="109"/>
      <c r="AA140" s="110"/>
      <c r="AB140" s="144"/>
      <c r="AC140" s="145"/>
      <c r="AD140" s="109"/>
      <c r="AE140" s="110"/>
      <c r="AF140" s="110"/>
      <c r="AG140" s="110"/>
      <c r="AH140" s="324"/>
      <c r="AI140" s="325"/>
      <c r="AJ140" s="110"/>
      <c r="AK140" s="110"/>
      <c r="AL140" s="178"/>
      <c r="AM140" s="326"/>
      <c r="AN140" s="109"/>
      <c r="AO140" s="348" t="s">
        <v>783</v>
      </c>
      <c r="AP140" s="336">
        <f>SUM(AP137)</f>
        <v>385776000</v>
      </c>
      <c r="AQ140" s="336">
        <f t="shared" ref="AQ140:AT140" si="28">SUM(AQ137)</f>
        <v>0</v>
      </c>
      <c r="AR140" s="375">
        <f t="shared" si="28"/>
        <v>0</v>
      </c>
      <c r="AS140" s="336">
        <f t="shared" si="28"/>
        <v>0</v>
      </c>
      <c r="AT140" s="336">
        <f t="shared" si="28"/>
        <v>0</v>
      </c>
      <c r="AU140" s="376">
        <v>0</v>
      </c>
      <c r="AV140" s="376">
        <v>0</v>
      </c>
      <c r="AW140" s="4"/>
      <c r="AX140" s="4"/>
      <c r="AY140" s="4"/>
      <c r="AZ140" s="4"/>
      <c r="BA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row>
    <row r="141" spans="1:119" s="181" customFormat="1" ht="165">
      <c r="A141" s="111" t="s">
        <v>281</v>
      </c>
      <c r="B141" s="111" t="s">
        <v>250</v>
      </c>
      <c r="C141" s="112" t="s">
        <v>370</v>
      </c>
      <c r="D141" s="111" t="s">
        <v>249</v>
      </c>
      <c r="E141" s="113" t="s">
        <v>294</v>
      </c>
      <c r="F141" s="115">
        <v>2024130010149</v>
      </c>
      <c r="G141" s="113" t="s">
        <v>608</v>
      </c>
      <c r="H141" s="113" t="s">
        <v>609</v>
      </c>
      <c r="I141" s="113" t="s">
        <v>610</v>
      </c>
      <c r="J141" s="194">
        <v>0</v>
      </c>
      <c r="K141" s="229">
        <v>1</v>
      </c>
      <c r="L141" s="111" t="s">
        <v>662</v>
      </c>
      <c r="M141" s="114"/>
      <c r="N141" s="209" t="s">
        <v>645</v>
      </c>
      <c r="O141" s="209">
        <v>0</v>
      </c>
      <c r="P141" s="230">
        <v>1</v>
      </c>
      <c r="Q141" s="114">
        <v>0</v>
      </c>
      <c r="R141" s="374">
        <v>0</v>
      </c>
      <c r="S141" s="205">
        <v>45660</v>
      </c>
      <c r="T141" s="205">
        <v>46022</v>
      </c>
      <c r="U141" s="206">
        <f t="shared" ref="U141" si="29">+T141-S141</f>
        <v>362</v>
      </c>
      <c r="V141" s="114">
        <v>600</v>
      </c>
      <c r="W141" s="114" t="s">
        <v>357</v>
      </c>
      <c r="X141" s="114" t="s">
        <v>364</v>
      </c>
      <c r="Y141" s="209" t="s">
        <v>429</v>
      </c>
      <c r="Z141" s="209" t="s">
        <v>430</v>
      </c>
      <c r="AA141" s="114" t="s">
        <v>355</v>
      </c>
      <c r="AB141" s="139" t="s">
        <v>664</v>
      </c>
      <c r="AC141" s="143">
        <v>140000000</v>
      </c>
      <c r="AD141" s="209" t="s">
        <v>70</v>
      </c>
      <c r="AE141" s="114" t="s">
        <v>53</v>
      </c>
      <c r="AF141" s="114"/>
      <c r="AG141" s="114"/>
      <c r="AH141" s="529">
        <v>160740000</v>
      </c>
      <c r="AI141" s="184"/>
      <c r="AJ141" s="114"/>
      <c r="AK141" s="114"/>
      <c r="AL141" s="114"/>
      <c r="AM141" s="114" t="s">
        <v>656</v>
      </c>
      <c r="AN141" s="209" t="s">
        <v>294</v>
      </c>
      <c r="AO141" s="180" t="s">
        <v>741</v>
      </c>
      <c r="AP141" s="638">
        <v>160740000</v>
      </c>
      <c r="AQ141" s="638">
        <v>0</v>
      </c>
      <c r="AR141" s="640">
        <v>0</v>
      </c>
      <c r="AS141" s="638">
        <v>0</v>
      </c>
      <c r="AT141" s="638">
        <v>0</v>
      </c>
      <c r="AU141" s="686">
        <v>0</v>
      </c>
      <c r="AV141" s="692">
        <v>0</v>
      </c>
      <c r="AW141" s="4"/>
      <c r="AX141" s="4"/>
      <c r="AY141" s="4"/>
      <c r="AZ141" s="4"/>
      <c r="BA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row>
    <row r="142" spans="1:119" s="181" customFormat="1" ht="165">
      <c r="A142" s="111" t="s">
        <v>281</v>
      </c>
      <c r="B142" s="111" t="s">
        <v>250</v>
      </c>
      <c r="C142" s="112" t="s">
        <v>370</v>
      </c>
      <c r="D142" s="111" t="s">
        <v>249</v>
      </c>
      <c r="E142" s="113" t="s">
        <v>294</v>
      </c>
      <c r="F142" s="115">
        <v>2024130010149</v>
      </c>
      <c r="G142" s="113" t="s">
        <v>608</v>
      </c>
      <c r="H142" s="113" t="s">
        <v>609</v>
      </c>
      <c r="I142" s="113" t="s">
        <v>610</v>
      </c>
      <c r="J142" s="194">
        <v>0</v>
      </c>
      <c r="K142" s="229">
        <v>1</v>
      </c>
      <c r="L142" s="111" t="s">
        <v>663</v>
      </c>
      <c r="M142" s="114"/>
      <c r="N142" s="209" t="s">
        <v>645</v>
      </c>
      <c r="O142" s="209">
        <v>0</v>
      </c>
      <c r="P142" s="230">
        <v>1</v>
      </c>
      <c r="Q142" s="114">
        <v>0</v>
      </c>
      <c r="R142" s="374">
        <v>0</v>
      </c>
      <c r="S142" s="205">
        <v>45660</v>
      </c>
      <c r="T142" s="205">
        <v>46022</v>
      </c>
      <c r="U142" s="206">
        <f t="shared" si="17"/>
        <v>362</v>
      </c>
      <c r="V142" s="114">
        <v>600</v>
      </c>
      <c r="W142" s="114" t="s">
        <v>357</v>
      </c>
      <c r="X142" s="114" t="s">
        <v>364</v>
      </c>
      <c r="Y142" s="209" t="s">
        <v>429</v>
      </c>
      <c r="Z142" s="209" t="s">
        <v>430</v>
      </c>
      <c r="AA142" s="114" t="s">
        <v>355</v>
      </c>
      <c r="AB142" s="139" t="s">
        <v>664</v>
      </c>
      <c r="AC142" s="143">
        <v>20740000</v>
      </c>
      <c r="AD142" s="209" t="s">
        <v>70</v>
      </c>
      <c r="AE142" s="114" t="s">
        <v>53</v>
      </c>
      <c r="AF142" s="114"/>
      <c r="AG142" s="114"/>
      <c r="AH142" s="530"/>
      <c r="AI142" s="184"/>
      <c r="AJ142" s="114"/>
      <c r="AK142" s="114"/>
      <c r="AL142" s="114"/>
      <c r="AM142" s="114" t="s">
        <v>656</v>
      </c>
      <c r="AN142" s="209" t="s">
        <v>294</v>
      </c>
      <c r="AO142" s="180" t="s">
        <v>741</v>
      </c>
      <c r="AP142" s="639"/>
      <c r="AQ142" s="639"/>
      <c r="AR142" s="641"/>
      <c r="AS142" s="639"/>
      <c r="AT142" s="639"/>
      <c r="AU142" s="687"/>
      <c r="AV142" s="639"/>
      <c r="AW142" s="4"/>
      <c r="AX142" s="4"/>
      <c r="AY142" s="4"/>
      <c r="AZ142" s="4"/>
      <c r="BA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row>
    <row r="143" spans="1:119" ht="69.95" customHeight="1">
      <c r="E143" s="525" t="s">
        <v>793</v>
      </c>
      <c r="F143" s="525"/>
      <c r="G143" s="525"/>
      <c r="H143" s="525"/>
      <c r="I143" s="525"/>
      <c r="J143" s="525"/>
      <c r="K143" s="525"/>
      <c r="L143" s="525"/>
      <c r="M143" s="525"/>
      <c r="N143" s="525"/>
      <c r="O143" s="525"/>
      <c r="P143" s="525"/>
      <c r="Q143" s="525"/>
      <c r="R143" s="711">
        <f>SUM(R141:R142)</f>
        <v>0</v>
      </c>
      <c r="AO143" s="348" t="s">
        <v>783</v>
      </c>
      <c r="AP143" s="377">
        <f>SUM(AP141)</f>
        <v>160740000</v>
      </c>
      <c r="AQ143" s="377">
        <f t="shared" ref="AQ143:AT143" si="30">SUM(AQ141)</f>
        <v>0</v>
      </c>
      <c r="AR143" s="377">
        <f t="shared" si="30"/>
        <v>0</v>
      </c>
      <c r="AS143" s="377">
        <f t="shared" si="30"/>
        <v>0</v>
      </c>
      <c r="AT143" s="377">
        <f t="shared" si="30"/>
        <v>0</v>
      </c>
      <c r="AU143" s="378">
        <v>0</v>
      </c>
      <c r="AV143" s="378">
        <v>0</v>
      </c>
    </row>
    <row r="144" spans="1:119" ht="69.95" customHeight="1">
      <c r="E144" s="526" t="s">
        <v>794</v>
      </c>
      <c r="F144" s="527"/>
      <c r="G144" s="527"/>
      <c r="H144" s="527"/>
      <c r="I144" s="527"/>
      <c r="J144" s="527"/>
      <c r="K144" s="527"/>
      <c r="L144" s="527"/>
      <c r="M144" s="527"/>
      <c r="N144" s="527"/>
      <c r="O144" s="527"/>
      <c r="P144" s="527"/>
      <c r="Q144" s="528"/>
      <c r="R144" s="710">
        <f>AVERAGE(R39,R47,R60,R73,R85,R98,R115,R130,R136,R140,R143)</f>
        <v>0.18353187692581843</v>
      </c>
      <c r="AC144" s="231"/>
      <c r="AH144" s="231"/>
      <c r="AO144" s="225" t="s">
        <v>795</v>
      </c>
      <c r="AP144" s="377">
        <f>SUM(AP39,AP47,AP60,AP73,AP85,AP98,AP115,AP130,AP136,AP140,AP143)</f>
        <v>57682610982.709999</v>
      </c>
      <c r="AQ144" s="377">
        <f t="shared" ref="AQ144:AT144" si="31">SUM(AQ39,AQ47,AQ60,AQ73,AQ85,AQ98,AQ115,AQ130,AQ136,AQ140,AQ143)</f>
        <v>18623172864.240002</v>
      </c>
      <c r="AR144" s="379">
        <f>+AQ144/AP144</f>
        <v>0.32285592740977315</v>
      </c>
      <c r="AS144" s="377">
        <f t="shared" si="31"/>
        <v>6387170665</v>
      </c>
      <c r="AT144" s="377">
        <f t="shared" si="31"/>
        <v>6387170665</v>
      </c>
      <c r="AU144" s="380">
        <f>+AS144/AP144</f>
        <v>0.11072956920959272</v>
      </c>
      <c r="AV144" s="381">
        <f>+AT144/AP144</f>
        <v>0.11072956920959272</v>
      </c>
    </row>
  </sheetData>
  <autoFilter ref="A8:DO142" xr:uid="{00000000-0001-0000-0300-000000000000}"/>
  <mergeCells count="133">
    <mergeCell ref="AV99:AV114"/>
    <mergeCell ref="AV116:AV129"/>
    <mergeCell ref="AV131:AV135"/>
    <mergeCell ref="AV137:AV139"/>
    <mergeCell ref="AV141:AV142"/>
    <mergeCell ref="AV40:AV46"/>
    <mergeCell ref="AV48:AV59"/>
    <mergeCell ref="AV61:AV72"/>
    <mergeCell ref="AV74:AV84"/>
    <mergeCell ref="AV86:AV97"/>
    <mergeCell ref="AS137:AS139"/>
    <mergeCell ref="AT137:AT139"/>
    <mergeCell ref="AU137:AU139"/>
    <mergeCell ref="AS141:AS142"/>
    <mergeCell ref="AT141:AT142"/>
    <mergeCell ref="AU141:AU142"/>
    <mergeCell ref="AS116:AS129"/>
    <mergeCell ref="AT116:AT129"/>
    <mergeCell ref="AU116:AU129"/>
    <mergeCell ref="AS131:AS135"/>
    <mergeCell ref="AT131:AT135"/>
    <mergeCell ref="AU131:AU135"/>
    <mergeCell ref="AS86:AS97"/>
    <mergeCell ref="AT86:AT97"/>
    <mergeCell ref="AU86:AU97"/>
    <mergeCell ref="AS99:AS114"/>
    <mergeCell ref="AT99:AT114"/>
    <mergeCell ref="AU99:AU114"/>
    <mergeCell ref="AS61:AS72"/>
    <mergeCell ref="AT61:AT72"/>
    <mergeCell ref="AU61:AU72"/>
    <mergeCell ref="AS74:AS84"/>
    <mergeCell ref="AT74:AT84"/>
    <mergeCell ref="AU74:AU84"/>
    <mergeCell ref="AS40:AS46"/>
    <mergeCell ref="AT40:AT46"/>
    <mergeCell ref="AU40:AU46"/>
    <mergeCell ref="AS48:AS59"/>
    <mergeCell ref="AT48:AT59"/>
    <mergeCell ref="AU48:AU59"/>
    <mergeCell ref="AS9:AS38"/>
    <mergeCell ref="AT9:AT38"/>
    <mergeCell ref="AU9:AU38"/>
    <mergeCell ref="AV9:AV38"/>
    <mergeCell ref="AP141:AP142"/>
    <mergeCell ref="AQ141:AQ142"/>
    <mergeCell ref="AR141:AR142"/>
    <mergeCell ref="AP74:AP84"/>
    <mergeCell ref="AQ74:AQ84"/>
    <mergeCell ref="AR74:AR84"/>
    <mergeCell ref="AP86:AP97"/>
    <mergeCell ref="AQ86:AQ97"/>
    <mergeCell ref="AR86:AR97"/>
    <mergeCell ref="AP116:AP129"/>
    <mergeCell ref="AQ116:AQ129"/>
    <mergeCell ref="AR116:AR129"/>
    <mergeCell ref="AP131:AP135"/>
    <mergeCell ref="AQ131:AQ135"/>
    <mergeCell ref="AR131:AR135"/>
    <mergeCell ref="AP137:AP139"/>
    <mergeCell ref="AQ137:AQ139"/>
    <mergeCell ref="AR137:AR139"/>
    <mergeCell ref="AP99:AP114"/>
    <mergeCell ref="AQ99:AQ114"/>
    <mergeCell ref="AR99:AR114"/>
    <mergeCell ref="AP9:AP38"/>
    <mergeCell ref="AQ9:AQ38"/>
    <mergeCell ref="AR9:AR38"/>
    <mergeCell ref="AP61:AP72"/>
    <mergeCell ref="AQ61:AQ72"/>
    <mergeCell ref="AR61:AR72"/>
    <mergeCell ref="AP40:AP46"/>
    <mergeCell ref="AQ40:AQ46"/>
    <mergeCell ref="AR40:AR46"/>
    <mergeCell ref="AP48:AP59"/>
    <mergeCell ref="AQ48:AQ59"/>
    <mergeCell ref="AR48:AR59"/>
    <mergeCell ref="AH137:AH139"/>
    <mergeCell ref="AI137:AI139"/>
    <mergeCell ref="AM137:AM139"/>
    <mergeCell ref="AH116:AH129"/>
    <mergeCell ref="AI116:AI129"/>
    <mergeCell ref="AH131:AH135"/>
    <mergeCell ref="AI131:AI135"/>
    <mergeCell ref="AM131:AM135"/>
    <mergeCell ref="AM116:AM129"/>
    <mergeCell ref="AH9:AH38"/>
    <mergeCell ref="AI9:AI38"/>
    <mergeCell ref="AM86:AM97"/>
    <mergeCell ref="AH86:AH97"/>
    <mergeCell ref="AI86:AI97"/>
    <mergeCell ref="AH99:AH114"/>
    <mergeCell ref="AI99:AI114"/>
    <mergeCell ref="AM99:AM114"/>
    <mergeCell ref="AH61:AH72"/>
    <mergeCell ref="AI61:AI72"/>
    <mergeCell ref="AM61:AM72"/>
    <mergeCell ref="E85:Q85"/>
    <mergeCell ref="E98:Q98"/>
    <mergeCell ref="E115:Q115"/>
    <mergeCell ref="E130:Q130"/>
    <mergeCell ref="AM48:AM59"/>
    <mergeCell ref="AM74:AM84"/>
    <mergeCell ref="AH74:AH84"/>
    <mergeCell ref="AI74:AI84"/>
    <mergeCell ref="AI40:AI46"/>
    <mergeCell ref="AM40:AM46"/>
    <mergeCell ref="AH48:AH59"/>
    <mergeCell ref="AI48:AI59"/>
    <mergeCell ref="E136:Q136"/>
    <mergeCell ref="E140:Q140"/>
    <mergeCell ref="E143:Q143"/>
    <mergeCell ref="E144:Q144"/>
    <mergeCell ref="AH141:AH142"/>
    <mergeCell ref="AN1:AO1"/>
    <mergeCell ref="AN2:AO2"/>
    <mergeCell ref="AN3:AO3"/>
    <mergeCell ref="AN4:AO4"/>
    <mergeCell ref="AH6:AO7"/>
    <mergeCell ref="A5:AO5"/>
    <mergeCell ref="C3:AM3"/>
    <mergeCell ref="C4:AM4"/>
    <mergeCell ref="A6:Z7"/>
    <mergeCell ref="A1:B4"/>
    <mergeCell ref="AA6:AF7"/>
    <mergeCell ref="C1:AM1"/>
    <mergeCell ref="C2:AM2"/>
    <mergeCell ref="AM9:AM38"/>
    <mergeCell ref="AH40:AH46"/>
    <mergeCell ref="E39:Q39"/>
    <mergeCell ref="E47:Q47"/>
    <mergeCell ref="E60:Q60"/>
    <mergeCell ref="E73:Q73"/>
  </mergeCells>
  <phoneticPr fontId="16" type="noConversion"/>
  <dataValidations count="2">
    <dataValidation type="list" allowBlank="1" showInputMessage="1" showErrorMessage="1" sqref="L74:M74 M99:M109 M27:M38 M116:M129 L77:M77 L83:L84 M75:M76 M61:M72 M40:M46 M48:M59 M78:M84 M86:M97 M111:M114 M145:M230" xr:uid="{00000000-0002-0000-0300-000000000000}">
      <formula1>$AY$9:$AY$56</formula1>
    </dataValidation>
    <dataValidation type="list" allowBlank="1" showInputMessage="1" showErrorMessage="1" sqref="M12:M26 M9:M10 M131:M135 M137:M139 M141:M142" xr:uid="{2249E318-4C67-4027-9F03-2A000842E625}">
      <formula1>$AZ$9:$AZ$14</formula1>
    </dataValidation>
  </dataValidations>
  <pageMargins left="0.7" right="0.7" top="0.75" bottom="0.75" header="0.3" footer="0.3"/>
  <pageSetup paperSize="9" orientation="portrait" horizontalDpi="360" verticalDpi="36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AC37:AC39 AD44:AD45 AD48:AD185 AC34:AC35 AD9:AD18 AD20:AD42</xm:sqref>
        </x14:dataValidation>
        <x14:dataValidation type="list" allowBlank="1" showInputMessage="1" showErrorMessage="1" xr:uid="{00000000-0002-0000-0300-000002000000}">
          <x14:formula1>
            <xm:f>ANEXO1!$F$2:$F$7</xm:f>
          </x14:formula1>
          <xm:sqref>AE44:AE45 AE48:AE57 AE64:AE78 AE59:AE62 AE80:AE102 AE108:AE110 AE105:AE106 AE116:AE119 AE121:AE194 AE9:AE30 AE32:AE42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27"/>
  <sheetViews>
    <sheetView zoomScale="90" zoomScaleNormal="90" workbookViewId="0">
      <selection activeCell="A7" sqref="A7"/>
    </sheetView>
  </sheetViews>
  <sheetFormatPr baseColWidth="10" defaultColWidth="10.85546875" defaultRowHeight="15"/>
  <cols>
    <col min="1" max="1" width="20.7109375" customWidth="1"/>
    <col min="2" max="2" width="25" customWidth="1"/>
    <col min="3" max="3" width="19.7109375" customWidth="1"/>
    <col min="4" max="4" width="20.28515625" customWidth="1"/>
    <col min="5" max="6" width="22.85546875" customWidth="1"/>
    <col min="7" max="7" width="25.28515625" customWidth="1"/>
  </cols>
  <sheetData>
    <row r="2" spans="1:7">
      <c r="A2" s="700" t="s">
        <v>36</v>
      </c>
      <c r="B2" s="701"/>
      <c r="C2" s="701"/>
      <c r="D2" s="701"/>
      <c r="E2" s="701"/>
      <c r="F2" s="701"/>
      <c r="G2" s="702"/>
    </row>
    <row r="3" spans="1:7" s="7" customFormat="1">
      <c r="A3" s="28" t="s">
        <v>37</v>
      </c>
      <c r="B3" s="697" t="s">
        <v>38</v>
      </c>
      <c r="C3" s="697"/>
      <c r="D3" s="697"/>
      <c r="E3" s="697"/>
      <c r="F3" s="697"/>
      <c r="G3" s="30" t="s">
        <v>39</v>
      </c>
    </row>
    <row r="4" spans="1:7" ht="12.75" customHeight="1">
      <c r="A4" s="31">
        <v>45489</v>
      </c>
      <c r="B4" s="698" t="s">
        <v>213</v>
      </c>
      <c r="C4" s="698"/>
      <c r="D4" s="698"/>
      <c r="E4" s="698"/>
      <c r="F4" s="698"/>
      <c r="G4" s="32" t="s">
        <v>214</v>
      </c>
    </row>
    <row r="5" spans="1:7" ht="12.75" customHeight="1">
      <c r="A5" s="33"/>
      <c r="B5" s="698"/>
      <c r="C5" s="698"/>
      <c r="D5" s="698"/>
      <c r="E5" s="698"/>
      <c r="F5" s="698"/>
      <c r="G5" s="32"/>
    </row>
    <row r="6" spans="1:7">
      <c r="A6" s="33"/>
      <c r="B6" s="699"/>
      <c r="C6" s="699"/>
      <c r="D6" s="699"/>
      <c r="E6" s="699"/>
      <c r="F6" s="699"/>
      <c r="G6" s="35"/>
    </row>
    <row r="7" spans="1:7">
      <c r="A7" s="33"/>
      <c r="B7" s="699"/>
      <c r="C7" s="699"/>
      <c r="D7" s="699"/>
      <c r="E7" s="699"/>
      <c r="F7" s="699"/>
      <c r="G7" s="35"/>
    </row>
    <row r="8" spans="1:7">
      <c r="A8" s="33"/>
      <c r="B8" s="34"/>
      <c r="C8" s="34"/>
      <c r="D8" s="34"/>
      <c r="E8" s="34"/>
      <c r="F8" s="34"/>
      <c r="G8" s="35"/>
    </row>
    <row r="9" spans="1:7">
      <c r="A9" s="693" t="s">
        <v>215</v>
      </c>
      <c r="B9" s="694"/>
      <c r="C9" s="694"/>
      <c r="D9" s="694"/>
      <c r="E9" s="694"/>
      <c r="F9" s="694"/>
      <c r="G9" s="695"/>
    </row>
    <row r="10" spans="1:7" s="7" customFormat="1">
      <c r="A10" s="29"/>
      <c r="B10" s="697" t="s">
        <v>40</v>
      </c>
      <c r="C10" s="697"/>
      <c r="D10" s="697" t="s">
        <v>41</v>
      </c>
      <c r="E10" s="697"/>
      <c r="F10" s="29" t="s">
        <v>37</v>
      </c>
      <c r="G10" s="29" t="s">
        <v>42</v>
      </c>
    </row>
    <row r="11" spans="1:7">
      <c r="A11" s="36" t="s">
        <v>43</v>
      </c>
      <c r="B11" s="698" t="s">
        <v>44</v>
      </c>
      <c r="C11" s="698"/>
      <c r="D11" s="696" t="s">
        <v>45</v>
      </c>
      <c r="E11" s="696"/>
      <c r="F11" s="33" t="s">
        <v>78</v>
      </c>
      <c r="G11" s="35"/>
    </row>
    <row r="12" spans="1:7">
      <c r="A12" s="36" t="s">
        <v>46</v>
      </c>
      <c r="B12" s="696" t="s">
        <v>47</v>
      </c>
      <c r="C12" s="696"/>
      <c r="D12" s="696" t="s">
        <v>79</v>
      </c>
      <c r="E12" s="696"/>
      <c r="F12" s="33" t="s">
        <v>78</v>
      </c>
      <c r="G12" s="35"/>
    </row>
    <row r="13" spans="1:7">
      <c r="A13" s="36" t="s">
        <v>48</v>
      </c>
      <c r="B13" s="696" t="s">
        <v>47</v>
      </c>
      <c r="C13" s="696"/>
      <c r="D13" s="696" t="s">
        <v>79</v>
      </c>
      <c r="E13" s="696"/>
      <c r="F13" s="33" t="s">
        <v>78</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
  <sheetViews>
    <sheetView topLeftCell="A17" workbookViewId="0">
      <selection activeCell="B1" sqref="B1:B1048576"/>
    </sheetView>
  </sheetViews>
  <sheetFormatPr baseColWidth="10" defaultColWidth="10.85546875" defaultRowHeight="15"/>
  <cols>
    <col min="1" max="1" width="55.28515625" customWidth="1"/>
    <col min="5" max="5" width="20.140625" customWidth="1"/>
    <col min="6" max="6" width="34.7109375" customWidth="1"/>
  </cols>
  <sheetData>
    <row r="1" spans="1:6" ht="52.5" customHeight="1">
      <c r="A1" s="27" t="s">
        <v>49</v>
      </c>
      <c r="E1" s="8" t="s">
        <v>50</v>
      </c>
      <c r="F1" s="8" t="s">
        <v>51</v>
      </c>
    </row>
    <row r="2" spans="1:6" ht="25.5" customHeight="1">
      <c r="A2" s="26" t="s">
        <v>52</v>
      </c>
      <c r="E2" s="9">
        <v>0</v>
      </c>
      <c r="F2" s="10" t="s">
        <v>53</v>
      </c>
    </row>
    <row r="3" spans="1:6" ht="45" customHeight="1">
      <c r="A3" s="26" t="s">
        <v>54</v>
      </c>
      <c r="E3" s="9">
        <v>1</v>
      </c>
      <c r="F3" s="10" t="s">
        <v>55</v>
      </c>
    </row>
    <row r="4" spans="1:6" ht="45" customHeight="1">
      <c r="A4" s="26" t="s">
        <v>56</v>
      </c>
      <c r="E4" s="9">
        <v>2</v>
      </c>
      <c r="F4" s="10" t="s">
        <v>57</v>
      </c>
    </row>
    <row r="5" spans="1:6" ht="45" customHeight="1">
      <c r="A5" s="26" t="s">
        <v>58</v>
      </c>
      <c r="E5" s="9">
        <v>3</v>
      </c>
      <c r="F5" s="10" t="s">
        <v>59</v>
      </c>
    </row>
    <row r="6" spans="1:6" ht="45" customHeight="1">
      <c r="A6" s="26" t="s">
        <v>60</v>
      </c>
      <c r="E6" s="9">
        <v>4</v>
      </c>
      <c r="F6" s="10" t="s">
        <v>61</v>
      </c>
    </row>
    <row r="7" spans="1:6" ht="45" customHeight="1">
      <c r="A7" s="26" t="s">
        <v>62</v>
      </c>
      <c r="E7" s="9">
        <v>5</v>
      </c>
      <c r="F7" s="10" t="s">
        <v>63</v>
      </c>
    </row>
    <row r="8" spans="1:6" ht="45" customHeight="1">
      <c r="A8" s="26" t="s">
        <v>64</v>
      </c>
    </row>
    <row r="9" spans="1:6" ht="45" customHeight="1">
      <c r="A9" s="26" t="s">
        <v>65</v>
      </c>
    </row>
    <row r="10" spans="1:6" ht="45" customHeight="1">
      <c r="A10" s="26" t="s">
        <v>66</v>
      </c>
    </row>
    <row r="11" spans="1:6" ht="45" customHeight="1">
      <c r="A11" s="26" t="s">
        <v>67</v>
      </c>
    </row>
    <row r="12" spans="1:6" ht="45" customHeight="1">
      <c r="A12" s="26" t="s">
        <v>68</v>
      </c>
    </row>
    <row r="13" spans="1:6" ht="45" customHeight="1">
      <c r="A13" s="26" t="s">
        <v>69</v>
      </c>
    </row>
    <row r="14" spans="1:6" ht="45" customHeight="1">
      <c r="A14" s="26" t="s">
        <v>70</v>
      </c>
    </row>
    <row r="15" spans="1:6" ht="45" customHeight="1">
      <c r="A15" s="26" t="s">
        <v>71</v>
      </c>
    </row>
    <row r="16" spans="1:6" ht="45" customHeight="1">
      <c r="A16" s="26" t="s">
        <v>72</v>
      </c>
    </row>
    <row r="17" spans="1:1" ht="45" customHeight="1">
      <c r="A17" s="26" t="s">
        <v>73</v>
      </c>
    </row>
    <row r="18" spans="1:1" ht="45" customHeight="1">
      <c r="A18" s="26" t="s">
        <v>74</v>
      </c>
    </row>
    <row r="19" spans="1:1" ht="45" customHeight="1">
      <c r="A19" s="26" t="s">
        <v>75</v>
      </c>
    </row>
    <row r="20" spans="1:1" ht="45" customHeight="1">
      <c r="A20" s="26" t="s">
        <v>76</v>
      </c>
    </row>
    <row r="21" spans="1:1" ht="45" customHeight="1">
      <c r="A21" s="26" t="s">
        <v>77</v>
      </c>
    </row>
    <row r="22" spans="1:1" ht="45" customHeight="1"/>
    <row r="23" spans="1:1" ht="45" customHeight="1"/>
    <row r="24" spans="1:1" ht="45" customHeight="1"/>
    <row r="25" spans="1:1" ht="45" customHeigh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7589F-4F84-4E18-87CA-40E06D1ED994}">
  <dimension ref="K1:Q1"/>
  <sheetViews>
    <sheetView workbookViewId="0">
      <selection activeCell="H8" sqref="H8"/>
    </sheetView>
  </sheetViews>
  <sheetFormatPr baseColWidth="10" defaultColWidth="11.28515625" defaultRowHeight="18.75"/>
  <cols>
    <col min="1" max="10" width="11.28515625" style="1"/>
    <col min="11" max="15" width="11.28515625" style="4"/>
    <col min="16" max="16" width="11.28515625" style="5"/>
    <col min="17" max="17" width="11.28515625" style="6"/>
    <col min="18" max="16384" width="11.28515625" style="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ANEXO1</vt:lpstr>
      <vt:lpstr>INFORME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2025-05-15T21:49:12Z</dcterms:modified>
</cp:coreProperties>
</file>