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MAYERLY FERREIRA\Downloads\"/>
    </mc:Choice>
  </mc:AlternateContent>
  <xr:revisionPtr revIDLastSave="0" documentId="13_ncr:1_{748B832B-5E54-4AB9-8764-F672F32A899E}" xr6:coauthVersionLast="47" xr6:coauthVersionMax="47" xr10:uidLastSave="{00000000-0000-0000-0000-000000000000}"/>
  <bookViews>
    <workbookView xWindow="-120" yWindow="-120" windowWidth="20730" windowHeight="11040" activeTab="1"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ESTRATÉGICO'!$A$1:$AC$7</definedName>
    <definedName name="_xlnm.Print_Area" localSheetId="1">'1. ESTRATÉGICO'!$A$1:$AC$50</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2" i="1" l="1"/>
  <c r="AA34" i="1" l="1"/>
  <c r="AA46" i="1"/>
  <c r="AA47" i="1"/>
  <c r="AA48" i="1"/>
  <c r="AA49" i="1"/>
  <c r="AA19" i="1"/>
  <c r="AA23" i="1"/>
  <c r="AA24" i="1"/>
  <c r="AA25" i="1"/>
  <c r="AA26" i="1"/>
  <c r="AA28" i="1"/>
  <c r="AA29" i="1"/>
  <c r="AA30" i="1"/>
  <c r="AA32" i="1"/>
  <c r="AA33" i="1"/>
  <c r="AA35" i="1"/>
  <c r="AA37" i="1"/>
  <c r="AA38" i="1"/>
  <c r="AA40" i="1"/>
  <c r="AA41" i="1"/>
  <c r="AA42" i="1"/>
  <c r="AA44" i="1"/>
  <c r="AA45" i="1"/>
  <c r="AA18" i="1"/>
  <c r="AA14" i="1"/>
  <c r="AA17" i="1" s="1"/>
  <c r="AA9" i="1"/>
  <c r="AA10" i="1"/>
  <c r="AA11" i="1"/>
  <c r="AA12" i="1"/>
  <c r="AA8" i="1"/>
  <c r="AA31" i="1" l="1"/>
  <c r="AA13" i="1"/>
  <c r="AA43" i="1"/>
  <c r="AA39" i="1"/>
  <c r="AA20" i="1"/>
  <c r="AA36" i="1"/>
  <c r="AA27" i="1"/>
  <c r="AA50" i="1"/>
  <c r="AA58" i="1" s="1"/>
  <c r="AS108" i="6"/>
  <c r="AR108" i="6"/>
  <c r="AT108" i="6" s="1"/>
  <c r="AQ108" i="6"/>
  <c r="AP108" i="6"/>
  <c r="AT92" i="6"/>
  <c r="AS92" i="6"/>
  <c r="AT77" i="6"/>
  <c r="AS77" i="6"/>
  <c r="AT67" i="6"/>
  <c r="AS67" i="6"/>
  <c r="AT57" i="6"/>
  <c r="AS57" i="6"/>
  <c r="AT47" i="6"/>
  <c r="AS47" i="6"/>
  <c r="AT31" i="6"/>
  <c r="AS31" i="6"/>
  <c r="AP27" i="6"/>
  <c r="AT16" i="6"/>
  <c r="AS16" i="6"/>
  <c r="AT15" i="6"/>
  <c r="AS15" i="6"/>
  <c r="AT9" i="6"/>
  <c r="AS9" i="6"/>
  <c r="R76" i="6"/>
  <c r="R102" i="6"/>
  <c r="R99" i="6"/>
  <c r="R98" i="6"/>
  <c r="R96" i="6"/>
  <c r="R94" i="6"/>
  <c r="R92" i="6"/>
  <c r="R104" i="6" s="1"/>
  <c r="R86" i="6"/>
  <c r="R82" i="6"/>
  <c r="R77" i="6"/>
  <c r="R91" i="6" s="1"/>
  <c r="R71" i="6"/>
  <c r="R67" i="6"/>
  <c r="R64" i="6"/>
  <c r="R62" i="6"/>
  <c r="R60" i="6"/>
  <c r="R57" i="6"/>
  <c r="R66" i="6" s="1"/>
  <c r="R47" i="6"/>
  <c r="R56" i="6" s="1"/>
  <c r="R53" i="6"/>
  <c r="R51" i="6"/>
  <c r="R49" i="6"/>
  <c r="R44" i="6"/>
  <c r="R41" i="6"/>
  <c r="R38" i="6"/>
  <c r="R35" i="6"/>
  <c r="R31" i="6"/>
  <c r="R46" i="6" s="1"/>
  <c r="R15" i="6"/>
  <c r="R27" i="6" s="1"/>
  <c r="R13" i="6"/>
  <c r="R11" i="6"/>
  <c r="R12" i="6"/>
  <c r="R9" i="6"/>
  <c r="R14" i="6" l="1"/>
  <c r="R108" i="6" s="1"/>
  <c r="Z9" i="1"/>
  <c r="Z8" i="1"/>
  <c r="Z11" i="1"/>
  <c r="Z12" i="1"/>
  <c r="Z14" i="1"/>
  <c r="Z17" i="1" s="1"/>
  <c r="Z18" i="1"/>
  <c r="Z19" i="1"/>
  <c r="Z22" i="1"/>
  <c r="Z23" i="1"/>
  <c r="Z24" i="1"/>
  <c r="Z25" i="1"/>
  <c r="Z26" i="1"/>
  <c r="Z27" i="1" s="1"/>
  <c r="Z28" i="1"/>
  <c r="Z29" i="1"/>
  <c r="Z30" i="1"/>
  <c r="Z34" i="1"/>
  <c r="Z35" i="1"/>
  <c r="Z37" i="1"/>
  <c r="Z38" i="1"/>
  <c r="Z40" i="1"/>
  <c r="Z41" i="1"/>
  <c r="Z42" i="1"/>
  <c r="Z44" i="1"/>
  <c r="Z45" i="1"/>
  <c r="Z46" i="1"/>
  <c r="Z47" i="1"/>
  <c r="Z48" i="1"/>
  <c r="Z49" i="1"/>
  <c r="Z10" i="1"/>
  <c r="Y9" i="1"/>
  <c r="Y10" i="1"/>
  <c r="Y11" i="1"/>
  <c r="Y12" i="1"/>
  <c r="Y14" i="1"/>
  <c r="Y17" i="1" s="1"/>
  <c r="Y18" i="1"/>
  <c r="Y19" i="1"/>
  <c r="Y22" i="1"/>
  <c r="Y23" i="1"/>
  <c r="Y24" i="1"/>
  <c r="Y25" i="1"/>
  <c r="Y26" i="1"/>
  <c r="Y28" i="1"/>
  <c r="Y29" i="1"/>
  <c r="Y30" i="1"/>
  <c r="Y32" i="1"/>
  <c r="Y33" i="1"/>
  <c r="Y34" i="1"/>
  <c r="Y35" i="1"/>
  <c r="Y37" i="1"/>
  <c r="Y38" i="1"/>
  <c r="Y39" i="1" s="1"/>
  <c r="Y40" i="1"/>
  <c r="Y41" i="1"/>
  <c r="Y42" i="1"/>
  <c r="Y44" i="1"/>
  <c r="Y45" i="1"/>
  <c r="Y46" i="1"/>
  <c r="Y47" i="1"/>
  <c r="Y48" i="1"/>
  <c r="Y49" i="1"/>
  <c r="Y8" i="1"/>
  <c r="Y31" i="1" l="1"/>
  <c r="Y27" i="1"/>
  <c r="Z31" i="1"/>
  <c r="Z39" i="1"/>
  <c r="Y36" i="1"/>
  <c r="Z43" i="1"/>
  <c r="Y43" i="1"/>
  <c r="Y58" i="1" s="1"/>
  <c r="Z13" i="1"/>
  <c r="Z20" i="1"/>
  <c r="Y13" i="1"/>
  <c r="Y20" i="1"/>
  <c r="Z50" i="1"/>
  <c r="Y50" i="1"/>
  <c r="AH56" i="6"/>
  <c r="AI27" i="6" l="1"/>
  <c r="AJ14" i="6" l="1"/>
  <c r="AH14" i="6" l="1"/>
  <c r="AI14" i="6"/>
  <c r="S8" i="1" l="1"/>
  <c r="T8" i="1"/>
  <c r="S9" i="1"/>
  <c r="T9" i="1"/>
  <c r="S10" i="1"/>
  <c r="T10" i="1"/>
  <c r="S11" i="1"/>
  <c r="T11" i="1"/>
  <c r="S12" i="1"/>
  <c r="T12" i="1"/>
  <c r="S14" i="1"/>
  <c r="S17" i="1" s="1"/>
  <c r="T14" i="1"/>
  <c r="T17" i="1" s="1"/>
  <c r="S18" i="1"/>
  <c r="T18" i="1"/>
  <c r="S22" i="1"/>
  <c r="T22" i="1"/>
  <c r="S23" i="1"/>
  <c r="T23" i="1"/>
  <c r="S24" i="1"/>
  <c r="T24" i="1"/>
  <c r="S25" i="1"/>
  <c r="T25" i="1"/>
  <c r="S26" i="1"/>
  <c r="T26" i="1"/>
  <c r="S28" i="1"/>
  <c r="T28" i="1"/>
  <c r="S29" i="1"/>
  <c r="T29" i="1"/>
  <c r="S30" i="1"/>
  <c r="T30" i="1"/>
  <c r="S34" i="1"/>
  <c r="T34" i="1"/>
  <c r="S35" i="1"/>
  <c r="T35" i="1"/>
  <c r="S37" i="1"/>
  <c r="T37" i="1"/>
  <c r="T38" i="1"/>
  <c r="S40" i="1"/>
  <c r="T40" i="1"/>
  <c r="S41" i="1"/>
  <c r="T41" i="1"/>
  <c r="S42" i="1"/>
  <c r="T42" i="1"/>
  <c r="S44" i="1"/>
  <c r="T44" i="1"/>
  <c r="S45" i="1"/>
  <c r="T45" i="1"/>
  <c r="S46" i="1"/>
  <c r="T46" i="1"/>
  <c r="S47" i="1"/>
  <c r="T47" i="1"/>
  <c r="S48" i="1"/>
  <c r="T48" i="1"/>
  <c r="S49" i="1"/>
  <c r="T49" i="1"/>
  <c r="AK104" i="6"/>
  <c r="AL104" i="6" s="1"/>
  <c r="AJ104" i="6"/>
  <c r="AI104" i="6"/>
  <c r="AH104" i="6"/>
  <c r="AM91" i="6"/>
  <c r="AK91" i="6"/>
  <c r="AJ91" i="6"/>
  <c r="AI91" i="6"/>
  <c r="AH91" i="6"/>
  <c r="AM76" i="6"/>
  <c r="AL76" i="6"/>
  <c r="AK76" i="6"/>
  <c r="AJ76" i="6"/>
  <c r="AI76" i="6"/>
  <c r="AH76" i="6"/>
  <c r="AM66" i="6"/>
  <c r="AK66" i="6"/>
  <c r="AJ66" i="6"/>
  <c r="AI66" i="6"/>
  <c r="AH66" i="6"/>
  <c r="AM56" i="6"/>
  <c r="AL56" i="6"/>
  <c r="AK56" i="6"/>
  <c r="AJ56" i="6"/>
  <c r="AI56" i="6"/>
  <c r="AM46" i="6"/>
  <c r="AL46" i="6"/>
  <c r="AK46" i="6"/>
  <c r="AJ46" i="6"/>
  <c r="AI46" i="6"/>
  <c r="AH46" i="6"/>
  <c r="L33" i="1"/>
  <c r="L32" i="1"/>
  <c r="R19" i="1"/>
  <c r="S19" i="1" s="1"/>
  <c r="S33" i="1" l="1"/>
  <c r="Z33" i="1"/>
  <c r="Z36" i="1" s="1"/>
  <c r="Z58" i="1" s="1"/>
  <c r="S32" i="1"/>
  <c r="Z32" i="1"/>
  <c r="T19" i="1"/>
  <c r="S51" i="1"/>
  <c r="T33" i="1"/>
  <c r="AL91" i="6"/>
  <c r="T32" i="1"/>
  <c r="W14" i="5"/>
  <c r="W13" i="5"/>
  <c r="T51" i="1" l="1"/>
  <c r="W18" i="5"/>
  <c r="W17" i="5"/>
  <c r="AK30" i="6"/>
  <c r="AL30" i="6"/>
  <c r="AM30" i="6"/>
  <c r="AH30" i="6"/>
  <c r="AJ27" i="6"/>
  <c r="AK27" i="6"/>
  <c r="AL27" i="6"/>
  <c r="AM27" i="6"/>
  <c r="AH27" i="6"/>
  <c r="AI30" i="6" l="1"/>
  <c r="W10" i="5" l="1"/>
  <c r="W12" i="5"/>
  <c r="W27" i="5" l="1"/>
  <c r="W26" i="5"/>
  <c r="W25" i="5"/>
  <c r="W24" i="5"/>
  <c r="W23" i="5"/>
  <c r="W22" i="5"/>
  <c r="W21" i="5"/>
  <c r="W20" i="5"/>
  <c r="W9" i="5" l="1"/>
  <c r="W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 ref="M21" authorId="0" shapeId="0" xr:uid="{00000000-0006-0000-0100-000002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acer</author>
  </authors>
  <commentList>
    <comment ref="O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8" authorId="1" shapeId="0" xr:uid="{00000000-0006-0000-0300-000002000000}">
      <text>
        <r>
          <rPr>
            <sz val="9"/>
            <color indexed="81"/>
            <rFont val="Tahoma"/>
            <family val="2"/>
          </rPr>
          <t xml:space="preserve">VER ANEXO 1
</t>
        </r>
      </text>
    </comment>
    <comment ref="AE8" authorId="1" shapeId="0" xr:uid="{00000000-0006-0000-0300-000003000000}">
      <text>
        <r>
          <rPr>
            <b/>
            <sz val="9"/>
            <color indexed="81"/>
            <rFont val="Tahoma"/>
            <family val="2"/>
          </rPr>
          <t>VER ANEXO 1</t>
        </r>
        <r>
          <rPr>
            <sz val="9"/>
            <color indexed="81"/>
            <rFont val="Tahoma"/>
            <family val="2"/>
          </rPr>
          <t xml:space="preserve">
</t>
        </r>
      </text>
    </comment>
    <comment ref="M47" authorId="2" shapeId="0" xr:uid="{00000000-0006-0000-0300-000004000000}">
      <text>
        <r>
          <rPr>
            <b/>
            <sz val="9"/>
            <color indexed="81"/>
            <rFont val="Tahoma"/>
            <family val="2"/>
          </rPr>
          <t>acer:</t>
        </r>
        <r>
          <rPr>
            <sz val="9"/>
            <color indexed="81"/>
            <rFont val="Tahoma"/>
            <family val="2"/>
          </rPr>
          <t xml:space="preserve">
no avance proyecto invest </t>
        </r>
      </text>
    </comment>
    <comment ref="M48" authorId="2" shapeId="0" xr:uid="{00000000-0006-0000-0300-000005000000}">
      <text>
        <r>
          <rPr>
            <b/>
            <sz val="9"/>
            <color indexed="81"/>
            <rFont val="Tahoma"/>
            <family val="2"/>
          </rPr>
          <t xml:space="preserve">acer:cero para trimestre </t>
        </r>
      </text>
    </comment>
  </commentList>
</comments>
</file>

<file path=xl/sharedStrings.xml><?xml version="1.0" encoding="utf-8"?>
<sst xmlns="http://schemas.openxmlformats.org/spreadsheetml/2006/main" count="1535" uniqueCount="700">
  <si>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</si>
  <si>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</si>
  <si>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</si>
  <si>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</si>
  <si>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</si>
  <si>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</si>
  <si>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</si>
  <si>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</si>
  <si>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</si>
  <si>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</si>
  <si>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</si>
  <si>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</si>
  <si>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</si>
  <si>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</si>
  <si>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</si>
  <si>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</si>
  <si>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</si>
  <si>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</si>
  <si>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</si>
  <si>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</si>
  <si>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</si>
  <si>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</si>
  <si>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</si>
  <si>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</si>
  <si>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</si>
  <si>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</si>
  <si>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</si>
  <si>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</si>
  <si>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</si>
  <si>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</si>
  <si>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</si>
  <si>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</si>
  <si>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</si>
  <si>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</si>
  <si>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</si>
  <si>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</si>
  <si>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</si>
  <si>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</si>
  <si>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</si>
  <si>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</si>
  <si>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</si>
  <si>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</si>
  <si>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</si>
  <si>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</si>
  <si>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</si>
  <si>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</si>
  <si>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</si>
  <si>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</si>
  <si>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</si>
  <si>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</si>
  <si>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</si>
  <si>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</si>
  <si>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</si>
  <si>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</si>
  <si>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</si>
  <si>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</si>
  <si>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</si>
  <si>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</si>
  <si>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</si>
  <si>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</si>
  <si>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</si>
  <si>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</si>
  <si>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</si>
  <si>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</si>
  <si>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</si>
  <si>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</si>
  <si>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</si>
  <si>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</si>
  <si>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</si>
  <si>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</si>
  <si>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</si>
  <si>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</si>
  <si>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</si>
  <si>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</si>
  <si>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</si>
  <si>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</si>
  <si>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</si>
  <si>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</si>
  <si>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</si>
  <si>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</si>
  <si>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</si>
  <si>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</si>
  <si>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</si>
  <si>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</si>
  <si>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</si>
  <si>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</si>
  <si>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</si>
  <si>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</si>
  <si>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</si>
  <si>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</si>
  <si>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OBJETIVO DE DESARROLLO SOSTENIBLE</t>
  </si>
  <si>
    <t>PLAN ANUAL DE ADQUISICIONES</t>
  </si>
  <si>
    <t>ADMINISTRACIÓN DE RIESGOS</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</si>
  <si>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</si>
  <si>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</si>
  <si>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</si>
  <si>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</si>
  <si>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</si>
  <si>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</si>
  <si>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</si>
  <si>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</si>
  <si>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</si>
  <si>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</si>
  <si>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</si>
  <si>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</si>
  <si>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</si>
  <si>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</si>
  <si>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</si>
  <si>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</si>
  <si>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</si>
  <si>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</si>
  <si>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</si>
  <si>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</si>
  <si>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</si>
  <si>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</si>
  <si>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</si>
  <si>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</si>
  <si>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</si>
  <si>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</si>
  <si>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</si>
  <si>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</si>
  <si>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</si>
  <si>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</si>
  <si>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</si>
  <si>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</si>
  <si>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</si>
  <si>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</si>
  <si>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</si>
  <si>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</si>
  <si>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</si>
  <si>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</si>
  <si>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</si>
  <si>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</si>
  <si>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</si>
  <si>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</si>
  <si>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</si>
  <si>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</si>
  <si>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</si>
  <si>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</si>
  <si>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</si>
  <si>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</si>
  <si>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</si>
  <si>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</si>
  <si>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</si>
  <si>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</si>
  <si>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</si>
  <si>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</si>
  <si>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</si>
  <si>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</si>
  <si>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</si>
  <si>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</si>
  <si>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</si>
  <si>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</si>
  <si>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</si>
  <si>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</si>
  <si>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</si>
  <si>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</si>
  <si>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</si>
  <si>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</si>
  <si>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</si>
  <si>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</si>
  <si>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</si>
  <si>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</si>
  <si>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</si>
  <si>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</si>
  <si>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</si>
  <si>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</si>
  <si>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</si>
  <si>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</si>
  <si>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</si>
  <si>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</si>
  <si>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</si>
  <si>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</si>
  <si>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</si>
  <si>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</si>
  <si>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</si>
  <si>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</si>
  <si>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</si>
  <si>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</si>
  <si>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</si>
  <si>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</si>
  <si>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</si>
  <si>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</si>
  <si>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</si>
  <si>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</si>
  <si>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</si>
  <si>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</si>
  <si>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</si>
  <si>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</si>
  <si>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</si>
  <si>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</si>
  <si>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</si>
  <si>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</si>
  <si>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</si>
  <si>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</si>
  <si>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</si>
  <si>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</si>
  <si>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</si>
  <si>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</si>
  <si>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</si>
  <si>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</si>
  <si>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PRIMERA INFANCIA, INFANCIA Y ADOLESCENCIA</t>
  </si>
  <si>
    <t>TRAZADOR PRESUPUESTAL</t>
  </si>
  <si>
    <t>EQUIDAD DE LA MUJER</t>
  </si>
  <si>
    <t>GRUPOS ÉTNICOS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</si>
  <si>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</si>
  <si>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</si>
  <si>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</si>
  <si>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</si>
  <si>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</si>
  <si>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</si>
  <si>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</si>
  <si>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</si>
  <si>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</si>
  <si>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</si>
  <si>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</si>
  <si>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 xml:space="preserve"> INNOVACION PUBLICA Y PARTICIPACION CIUDADANA</t>
  </si>
  <si>
    <t>FINANZAS PUBLICAS</t>
  </si>
  <si>
    <t>Crear un gobierno abierto y el desarrollo de instituciones inclusivas que impulsen la transparencia, la seguridad jurídica, la gestión pública basada en la evidencia y la participación, con miras a la garantía de los derechos de la ciudadanía y a la satisfacción de sus  necesidades mediante procesos de innovación pública</t>
  </si>
  <si>
    <t>HACIENDA MODERNA Y DIGITAL</t>
  </si>
  <si>
    <t xml:space="preserve">Implementar un (1) Proyecto de Modernización  integral en la Secretaría de Hacienda </t>
  </si>
  <si>
    <t xml:space="preserve">Numero  </t>
  </si>
  <si>
    <t>GESTION PRESUPUESTAL Y EFICIENCIA DEL GASTO PUBLICO</t>
  </si>
  <si>
    <t>Eficacia</t>
  </si>
  <si>
    <t>SI</t>
  </si>
  <si>
    <t>Informe de Gestión</t>
  </si>
  <si>
    <t xml:space="preserve">Informe de Gestión
</t>
  </si>
  <si>
    <t>GESTION FISCAL Y FINANCIERA OPORTUNA</t>
  </si>
  <si>
    <t>Implementar los procesos, herramientas, estrategias y controles necesarios que permitan fortalecer la capacidad del Gobierno Distrital para recaudar los recursos provenientes de las distintas fuentes de ingresos propios del ente territorial.</t>
  </si>
  <si>
    <t>Fortalecer el proceso de fiscalización tributaria en la secretaría de hacienda distrital</t>
  </si>
  <si>
    <t>Fortalecer la cultura tributaria y de pago de impuestos de los contribuyentes en el distrito de Cartagena de indias</t>
  </si>
  <si>
    <t>Consolidar el proceso de gestión tributaria en la secretaría de hacienda distrital.</t>
  </si>
  <si>
    <t>GESTION CATASTRAL CON ENFOQUE MULTIPROPOSITO</t>
  </si>
  <si>
    <t>SISTEMA DE PLANEACION DISTRITAL</t>
  </si>
  <si>
    <t>Implementar una (1) operación del servicio público de catastro multipropósito</t>
  </si>
  <si>
    <t>Mejorar las capacidades administrativas y técnicas para la gestión catastral multipropósito en Cartagena de indias.</t>
  </si>
  <si>
    <t>Documento con el plan de intervencion</t>
  </si>
  <si>
    <t>Gestión Territorial y Gestión de sus Instrumentos</t>
  </si>
  <si>
    <t>Gestión del Ordenamiento Territorial</t>
  </si>
  <si>
    <t>Garantizar el recaudo de los diferentes tributos administrados por la Secretaria de Hacienda Distrital, conforme al calendario tributario y lo presupuestado para la vigencia, fortaleciendo los recursos propios del Distrito de Cartagena, a través de la optimización de los procesos de determinación, liquidación, fiscalización y atención, sensibilizando a todos los contribuyentes en las buenas prácticas del pago de las obligaciones tributarias.</t>
  </si>
  <si>
    <t>Mejorar las capacidades administrativas y técnicas para la gestión catastral multipropósito en Cartagena de indias</t>
  </si>
  <si>
    <t>Plan de Accion Anual</t>
  </si>
  <si>
    <t>Implementar los procesos, herramientas, estrategias y controles necesarios que permitan fortalecer la capacidad del Gobierno Distrital para recaudar los recursos provenientes de las distintas fuentes de ingresos propios del ente territorial</t>
  </si>
  <si>
    <t>Impuesto Predial Unificado recaudado</t>
  </si>
  <si>
    <t xml:space="preserve">Impuesto de Industria, Comercio y Complementarios recaudado </t>
  </si>
  <si>
    <t xml:space="preserve">Impuesto de Delineación Urbana recaudado </t>
  </si>
  <si>
    <t>Sobretasa a la Gasolina recaudada</t>
  </si>
  <si>
    <t xml:space="preserve">Estrategias de fortalecimiento tributario en el Distrito diseñadas e implementadas </t>
  </si>
  <si>
    <t xml:space="preserve">Moneda </t>
  </si>
  <si>
    <t xml:space="preserve">Número </t>
  </si>
  <si>
    <t>$1.070.559.475.912 pesos recaudados por Impuesto Predial Unificado en el cuatrienio 2020 - 2023</t>
  </si>
  <si>
    <t>$1.768.806.637.491 recaudados del Impuesto de Industria y Comercio y Complementarios en el cuatrienio 2020 - 2023</t>
  </si>
  <si>
    <t>$ 34.474.095.702 pesos recuadados de Impuesto de Delineación Urbana en el cuatrienio 2020 - 2023</t>
  </si>
  <si>
    <t>$166.380.629.999 pesos recaudados de Sobretasa a la Gasolina en el cuatrieneio 2020 - 2023</t>
  </si>
  <si>
    <t xml:space="preserve">Recaudar $1.727.905.000.000 pesos por Impuesto Predial Unificado </t>
  </si>
  <si>
    <t xml:space="preserve">Recaudar $2.912.805.184.493 pesos por Impuesto de Industria y Comercio y Complementarios </t>
  </si>
  <si>
    <t xml:space="preserve">Recaudar $34.797.802.428 pesos por Impuesto de Delineación Urbana </t>
  </si>
  <si>
    <t>Recaudar $238.874.034.451 pesos por Sobretasa a la gasolina</t>
  </si>
  <si>
    <t>Diseñar e implementar anualmente cuatro (4) nuevas estrategias de fortalecimiento tributario en el Distrito:  Fiscalización; Cobro Coactivo; Cobro Persuasivo; Cultura Tributaria</t>
  </si>
  <si>
    <t>4 estrategías de fortalecimiento tributario implementadas en cada cuatrienio  2020 - 2023</t>
  </si>
  <si>
    <t xml:space="preserve">lograr el 100% de cumplimiento en la capacidda de ejecución de ingresos en el IDF </t>
  </si>
  <si>
    <t>Con este programa el Gobierno Distrital fortalecerá el recaudo de las cuatro rentas principales: 
Impuesto predial unificado (IPU), impuesto de industria y comercio avisos y tableros (ICAT), 
impuesto de delineación urbana (IDU) y sobretasa a la gasolina motor, a través de acciones tales 
como la implementación de incentivos tributarios, cobro persuasivo, campañas de información y 
cultura tributaria, fiscalización y cobro coactivo</t>
  </si>
  <si>
    <t xml:space="preserve">Recaudar $393.165.798.563 pesos por Impuesto Predial Unificado </t>
  </si>
  <si>
    <t xml:space="preserve">Recaudar $662.915.926.390 pesos por Impuesto de Industria y Comercio y Complementarios </t>
  </si>
  <si>
    <t xml:space="preserve">Recaudar $7.138.513.013 pesos por Impuesto de Delineación Urbana </t>
  </si>
  <si>
    <t>Recaudar $53.552.764.612 pesos por Sobretasa a la gasolina</t>
  </si>
  <si>
    <t xml:space="preserve">Diseñar e implemtar cuatro (4) nuevas estrategias de fortalecimiento tributario en el Distrito. </t>
  </si>
  <si>
    <t>Fortalecer los procesos de la gestión fiscal y financiera del Distrito de Cartagena de Indias.</t>
  </si>
  <si>
    <t>Impulsar la gestión de cobro coactivo y cobro persuasivo de la secretaría de hacienda distrital.</t>
  </si>
  <si>
    <t>Servicio de saneamiento fiscal y financiero</t>
  </si>
  <si>
    <t>Servicio de integración de la oferta pública</t>
  </si>
  <si>
    <t>Servicio de Asistencia Técnica</t>
  </si>
  <si>
    <t xml:space="preserve">Servicio de apoyo financiero para el fortalecimiento del talento humano </t>
  </si>
  <si>
    <t>Servicio de información actualizado</t>
  </si>
  <si>
    <t>Estructurar e implementar un plan de trabajo para fortalecer el proceso de gestión tributaria de la secretaría de hacienda distrital.</t>
  </si>
  <si>
    <t>Realizar visitas y operativos de fiscalización tributaria en el distrito y gestionar los recursos, herramientas, bienes y servicios para el proceso de fiscalización tributaria en la secretaría de Hacienda Distrital.</t>
  </si>
  <si>
    <t>Ejecutar acciones de recuperación de cartera y garantizar los recursos, herramientas, bienes y servicios para la gestiónde cobro coactivo y cobro persuasivo en la secretaría de Hacienda Distrital.</t>
  </si>
  <si>
    <t>Realizar actividades y campañas de cultura tributaria en el distrito de Cartagena de Indias</t>
  </si>
  <si>
    <t>CONTRATO DE PRESTACION DE SERVICIOS</t>
  </si>
  <si>
    <t>CONTRATO DE PRESTACION DE SERVICIOS DE MINIMA CUANTIA</t>
  </si>
  <si>
    <t>CONTRATO DE SERVICIOS</t>
  </si>
  <si>
    <t>Formular un (1) Plan de fortalecimiento para le pretacion efectiva del servicio publico de gestión catastral</t>
  </si>
  <si>
    <t>Lograr un uso y ocupación racional del territorio, de manera que se garanticen el desarrollo sostenible, la protección del medio ambiente y la calidad de vida de la población</t>
  </si>
  <si>
    <t>ICLD</t>
  </si>
  <si>
    <t xml:space="preserve">1. Servicios de información actualizado
</t>
  </si>
  <si>
    <t>3. Informe de Supervisión</t>
  </si>
  <si>
    <t>MODERNIZACION INTEGRAL DE LA SECRETARIA DE HACIENDA DEL DISTRITO DE   CARTAGENA DE INDIAS
2.3.4599.1000.2024130010030</t>
  </si>
  <si>
    <t>DIRECCIONAMIENTO ESTRATEGICO Y PLAENEACIÓN</t>
  </si>
  <si>
    <t>SEMESTRAL</t>
  </si>
  <si>
    <t>PRESTACION DE SERVICIO PARA LA SUPERVISION DEL CONTRATO DE INTERVENCION DEL ARCHIVO DE LA SHD</t>
  </si>
  <si>
    <t>PRESTACION DE SERVICIO PARA LA IMPLEMENTACION DEL SISTEMA TRIBUTARIO Y FINANCIERO  DE LA SHD</t>
  </si>
  <si>
    <t>Modernizar la gestión integral de la Secretaría de Hacienda mediante el uso de herramientas de tecnología digital, el análisis de datos y la optimización de los procesos y la infraestructura física de la entidad, con el fin de prestar un mejor servicio a los ciudadanos.</t>
  </si>
  <si>
    <t>2.3.0406.1003.2024130010132</t>
  </si>
  <si>
    <t>2.3.4599.1000.2024130010030</t>
  </si>
  <si>
    <t>2.3.4599.1000.2024130010108</t>
  </si>
  <si>
    <t>CÓDIGO DE PROGRAMA
(POAI)</t>
  </si>
  <si>
    <t>1. Posibilidad de perdida reputacional y económica  debido a bajo porcentaje de ejecución de los programas, por escasa asignación de recursos</t>
  </si>
  <si>
    <t>2. Posibilidad de perdida económica por el no pago de las rentas distritales, debido al desempleo, informalidad empresarial y laboral, mortalidad empresarial (liquidacion de empresas), e inflación</t>
  </si>
  <si>
    <t>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</si>
  <si>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2. El Secretario de Hacienda   y el Equoipo de Impuestos revisan los indicadores de recaudo  cada vez que sea necesario, si lo sindicadores de Gestión se encuentran por debajo de los presupuestado se crean acuerdos y/o incentivos tributarios, y demás acciones necesarias.</t>
  </si>
  <si>
    <t xml:space="preserve"> Posibilidad de perdida reputacional debido a bajo porcentaje de ejecución de los programas, por escasa asignación de recursos</t>
  </si>
  <si>
    <t xml:space="preserve"> El equipo de  Despacho verifica el cumplimiento de las metas programadas en el plan de desarrollo, a través del instrumento de reporte del plan de acción y el reporte mensual en la plataforma SPI,  si se encuentra incumplimiento reportarán la justificación y/o realizarán las alertas correspondientes</t>
  </si>
  <si>
    <t>Posibilidad de perdida reputacional debido a bajo porcentaje de ejecución de los programas, por escasa asignación de recursos, Cambios en los lineamientos técnicos o normativos que definen los parámetros para el levantamiento de la información catastral, disponibilidad en la región de recurso humano con los perfiles requeridos para la actualización catastral y, a que los propietarios, poseedores u ocupantes se oponen a la actualización catastral y no permiten el acceso a los predios para la recolección de información primaria, debido al temor al aumento de las bases gravables.</t>
  </si>
  <si>
    <t>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t>
  </si>
  <si>
    <t xml:space="preserve">El equipo de Sec de Hacienda y Sec. Planeación  verifican el cumplimiento de las metas programadas en el plan de desarrollo, a través del instrumento de reporte del plan de acción y el reporte mensual en la plataforma SPI,  si se encuentra incumplimiento  reportarán la justificación y/o realizarán las alertas correspondientesse relacionados con  Ajustar el proyecto a las especificaciones técnicas y normativas vigentes; Realizar una verificación de las especificaciones vigentes tanto al momento de formular, como de implementar el proyecto; Identificar la disponibilidad del recurso humano requerido en la región, sino proveer recursos de viáticos dentro del proyecto; Realizar adecuada socialización del proyecto, de manera que los propietarios identifiquen lasventajas de la implementación del catastro multipropósito en su municipio
</t>
  </si>
  <si>
    <t xml:space="preserve">El equipo de  Despacho verifica el cumplimiento de las metas programadas en el plan de desarrollo, a través del instrumento de reporte del plan de acción y el reporte mensual en la plataforma SPI,  si se encuentra incumplimiento reportarán la justificaciones necesarios y/o realizarán las alertas correspondientes, relacionadas con la priorización de  la inversión en infraestructura física y tecnológica, incluyendo equipos, espacios físicos y sistemas actualizados; así como la implementación de medidas y estrategias de ciberseguridad robustas y cumplimiento estricto de las regulaciones relacionadas con la protección de datos 
</t>
  </si>
  <si>
    <t xml:space="preserve">Posibilidad de perdida reputacional debido a bajo porcentaje de ejecución de los programas, por escasa asignación de recursos para las inversiones en infraestructura fisica y tecnológica; la falta de operatividad de los sistemas de información; y ataques relacionados con la seguridad de la información </t>
  </si>
  <si>
    <t xml:space="preserve">1. El equipo de Finanzas  verifica el cumplimiento de las metas programadas en el plan de desarrollo, a través del instrumento de reporte del plan de acción y el reporte mensual en la plataforma SPI,  si se encuentra incumplimiento reportarán la justificación y/o realizarán las alertas correspondientes.
2. El Secretario de Hacienda   y el Equoipo de Impuestos revisan los indicadores de recaudo  cada vez que sea necesario, si lo sindicadores de Gestión se encuentran por debajo de los presupuestado se crean acuerdos y/o incentivos tributarios, y demás acciones necesarias.
</t>
  </si>
  <si>
    <t>1. Posibilidad de perdida reputacional y económica  debido a bajo porcentaje de ejecución de los programas, por escasa asignación de recursos
2. Posibilidad de perdida económica por el no pago de las rentas distritales, debido al desempleo, informalidad empresarial y laboral, mortalidad empresarial (liquidacion de empresas), e inflación</t>
  </si>
  <si>
    <t>Gestión Estratégica y Planeación</t>
  </si>
  <si>
    <t>GESTION TRIBUTARIA</t>
  </si>
  <si>
    <t xml:space="preserve">Imp Ind y Comercio
Fiscalizacion Trib
Sistematizacion Trib.
Atencion al Contriobuyente
Liquidacion Imp.
Cultura Trib.
Gestión Jurídica Trib.
Cobro Persuasivo
Dterminacion Imp Predial
Dirección de Impuestos
</t>
  </si>
  <si>
    <t>GESTION CON VALORES PARA RESULTADOS</t>
  </si>
  <si>
    <t>SERVICIO AL CIUDADANO</t>
  </si>
  <si>
    <t>MACROPROCESO GESTION HACIENDA</t>
  </si>
  <si>
    <t>Establecer los lineamientos y estrategias para el fortalecimiento de las finanzas y de la política de gestión presupuestal y eficiencia del gasto público del Distrito de Cartagena, permitiendo el cumplimiento de las metas del Plan de Desarrollo y la mejora continua</t>
  </si>
  <si>
    <t xml:space="preserve">16. Paz, justicia e instituciones sólidas </t>
  </si>
  <si>
    <t>08. Trabajo decente y crecimiento económico.</t>
  </si>
  <si>
    <t>Consolidar un posicionamiento solido de Cartagena en la Región Caribe en materia de competitividad e innovación.</t>
  </si>
  <si>
    <t>3. Desarrollo económico equitativo</t>
  </si>
  <si>
    <t>3.1 COMPETITIVIDAD E INNOVACIÓN</t>
  </si>
  <si>
    <t>Aumentar el puntaje del índice de competitividad de Cartagena para mejorar su posición dentro del índice de competitividad entre ciudades en 2 pts (7,56)</t>
  </si>
  <si>
    <t>UNIDOS POR UNA CARTAGENA COMPETITIVA E INNOVADORA”</t>
  </si>
  <si>
    <t>Plan Regional de Competitividad actualizado</t>
  </si>
  <si>
    <t>Numero</t>
  </si>
  <si>
    <t>Actualizar un (1) Pla Regional de Competitividad</t>
  </si>
  <si>
    <t>Documentos de planeación elaborados</t>
  </si>
  <si>
    <t>Acciones que fortalezcan el mejoramiento del clima de negocios implementadas</t>
  </si>
  <si>
    <t>Implementar cuatro (4) acciones que fortalezcan el mejoramiento del clima de negocios</t>
  </si>
  <si>
    <t xml:space="preserve">Intervenciones realizadas  </t>
  </si>
  <si>
    <t>Estrategias de acompañamiento de iniciativas de clúster y apuestas productivas promisorias ejecutadas</t>
  </si>
  <si>
    <t>Ejecutar ocho (8) estrategias de acompañamiento de iniciativas clúster y apuestas productivas promisorias</t>
  </si>
  <si>
    <t xml:space="preserve">Clústeres asistidos en la implementación de los planes de acción  </t>
  </si>
  <si>
    <t>Personas beneficiadas con la implementación de planes de fomento de la cultura de la innovación</t>
  </si>
  <si>
    <t>Beneficiar a mil (1.000) personas través del diseño y ejecución de 4 planes de fomento de la cultura de la innovación</t>
  </si>
  <si>
    <t xml:space="preserve">Proyectos de innovación cofinanciados </t>
  </si>
  <si>
    <t>Sistema Distrital de innovación actualizado</t>
  </si>
  <si>
    <t>Actualizar un (1) Sistema de Innovación a través de acciones anuales</t>
  </si>
  <si>
    <t xml:space="preserve">Documentos de lineamientos técnicos elaborados  </t>
  </si>
  <si>
    <t>Posicionar a Cartagena de Indias D.. y C, como un destino internacional de talla mundial y reconocido como plataforma exportadora del país, líder en inversiones y apuesta productivas dinamizadoras de la económica local y regional.</t>
  </si>
  <si>
    <t>CARTAGENA GLOBAL</t>
  </si>
  <si>
    <t>Estrategias de posicionamiento de "Cartagena Plataforma Exportadora" implementadas</t>
  </si>
  <si>
    <t>Implementar cuatro (4) estrategias de posicionamiento "Cartagena Plataforma Exportadora"</t>
  </si>
  <si>
    <t>Asistencias técnicas realizadas</t>
  </si>
  <si>
    <t>Empresas asistidas en programa de exportaciones</t>
  </si>
  <si>
    <t>Asistir a cien (100) empresas en programas de exportaciones</t>
  </si>
  <si>
    <t xml:space="preserve">Personas beneficiadas  </t>
  </si>
  <si>
    <t>Alianzas para la promoción de Cartagena como "destino internacional en inversiones y apuestas productivas"</t>
  </si>
  <si>
    <t>General cuatro (4) alianzas para la promoción de Cartagena como "destino internacional en inversiones y apuestas productivas"</t>
  </si>
  <si>
    <t xml:space="preserve">Empresas asistidas técnicamente  </t>
  </si>
  <si>
    <t>08. Trabajo decente y crecimiento económico.
11. Ciudades y comunidades sostenibles.</t>
  </si>
  <si>
    <t>Promover la diversificación de la económica y el desarrollo empresarial como estrategia de Desarrollo Económico Local para el impulso a la productividad, la generación de ingresos, la reducción de la pobreza y la aceleración del desarrollo</t>
  </si>
  <si>
    <t>3.2 DIVERSIFICACIÓN ECONÓMICA</t>
  </si>
  <si>
    <t xml:space="preserve">Alcanzar un puntaje de 8 en el Índice de Desarrollo Económico y Empresarial </t>
  </si>
  <si>
    <t>UNIDOS POR LA DIVERSIFICACIÓN ECONÓMICA Y EL DESARROLLO EMPRESARIAL</t>
  </si>
  <si>
    <t>Rutas para la diversificación económica y el desarrollo empresarial implementadas</t>
  </si>
  <si>
    <t>Implementar cuatro (4) rutas para la diversificación económica y el desarrollo empresarial</t>
  </si>
  <si>
    <t xml:space="preserve"> Documentos de lineamientos técnicos elaborados</t>
  </si>
  <si>
    <t>Estrategias de fortalecimiento empresarial y generación de encadenamientos productivos ejecutadas</t>
  </si>
  <si>
    <t>Ejecutar cuatro (4) estrategias de fortalecimiento empresarial y generación de encadenamientos productivos</t>
  </si>
  <si>
    <t>Proyectos de alto impacto asistidos para el fortalecimiento de cadenas productivas</t>
  </si>
  <si>
    <t>MiPymes impactadas con servicios de fortalecimiento empresarial</t>
  </si>
  <si>
    <t>Unidades productivas beneficiadas en la implementación de estrategias para incrementar su productividad</t>
  </si>
  <si>
    <t>Programa de fortalecimiento de comerciantes de sectores estratégicos implementando</t>
  </si>
  <si>
    <t>Implementar un (1) programa de fortalecimiento de comerciantes de sectores estratégicos</t>
  </si>
  <si>
    <t>Impulsar la modernización y diversificación de la estructura productiva de Cartagena, alineando los sectores económicos con las tendencias de la cuarta revolución industrial y la transición energética.</t>
  </si>
  <si>
    <t>TRANSFORMACIÓN PRODUCTIVA</t>
  </si>
  <si>
    <t>Fondo para la reconversión productiva destinada a emprendimientos de pequeñas y medianas empresas creado</t>
  </si>
  <si>
    <t>Crear un (1) fondo para la reconversión productiva destinada a emprendimientos de pequeñas y medianas empresas</t>
  </si>
  <si>
    <t xml:space="preserve">Bien </t>
  </si>
  <si>
    <t>Estrategia de encadenamientos productivos a nivel intersectorial e intrasectorial entre las grandes , medianas y pequeñas empresas</t>
  </si>
  <si>
    <t>Creas una (1) estrategia de encadenamientos productivos a nivel intersectorial e intrasectorial entre las grandes, medianas y pequeñas empresas</t>
  </si>
  <si>
    <t xml:space="preserve">Unidades productivas  beneficiadas en la implementación de estrategias para incrementar su productividad </t>
  </si>
  <si>
    <t>08. Trabajo decente y crecimiento económico.
5. Igualdad de genero.
10. Reducción de las desigualdades.</t>
  </si>
  <si>
    <t>Implementar acciones para la consolidación de un talento humano pertinente, suficiente y de calidad acorde con las necesidades del sector productivo de Cartagena y la inclusión laborar de sus habitantes con enfoque diferencial.</t>
  </si>
  <si>
    <t>3.3  TRABAJO DECENTE Y CIERRE DE BRECHAS LABORALES</t>
  </si>
  <si>
    <t>Reducir a 20% la tasa de desempleo en jóvenes</t>
  </si>
  <si>
    <t>Estrategia de acceso a oportunidades del mercado laboral (trabajo formal y formalización del trabajo informal) implementadas</t>
  </si>
  <si>
    <t>Implementar cuatro (4) estrategia de acceso a oportunidades del mercado laboral (trabajo formal y formalización del trabajo informal)</t>
  </si>
  <si>
    <t>Cooperativas creadas que vinculen a las Organizaciones Comunales y de victimas del conflicto en el desarrollo de oportunidades del mercado laboral</t>
  </si>
  <si>
    <t>Crear tres (3) cooperativas que vinculen a: dos (2)  Organizaciones Comunales y una (1) organización de victimas en el desarrollo de oportunidades del mercado laboral</t>
  </si>
  <si>
    <t xml:space="preserve">Documentos realizados  </t>
  </si>
  <si>
    <t>Personas vinculadas a rutas de empleo y capital humano</t>
  </si>
  <si>
    <t>Vincular a diez mil (10.000) personas a rutas de empleo y capital humano (al menos 50% mujeres)</t>
  </si>
  <si>
    <t xml:space="preserve">Personas formadas en habilidades y competencias   </t>
  </si>
  <si>
    <t>08. Trabajo decente y crecimiento económico.
10. Reducción de las desigualdades.</t>
  </si>
  <si>
    <t>Mejorar y fortalecer el ecosistema del emprendimiento por medio de servicios de apoyo especializados a emprendedores y nuevos emprendimientos de la ciudad de Cartagena</t>
  </si>
  <si>
    <t>3.4  ECONOMÍA POPULAR Y EMPRENDIMIENTO</t>
  </si>
  <si>
    <t>2.876 Emprendimientos y MiPymes fortalecidos</t>
  </si>
  <si>
    <t>AVANZAMOS CON CAPACIDADES EMPRENDEDORAS</t>
  </si>
  <si>
    <t>Rutas de emprendimiento implementadas</t>
  </si>
  <si>
    <t>Implementar cuatro (4) rutas de emprendimiento</t>
  </si>
  <si>
    <t>Planeas de comercialización y visibilización de emprendedores ejecutados</t>
  </si>
  <si>
    <t>Ejecutar cuatro (4) planes de comercialización y visibilización de productos de emprendedores</t>
  </si>
  <si>
    <t xml:space="preserve">Programas de gestión empresarial ejecutados en unidades productivas  </t>
  </si>
  <si>
    <t>Estrategias de acompañamiento a emprendimientos y MiPymes para acceso a mecanismos de financiación elaboradas</t>
  </si>
  <si>
    <t>Elaborar cuatro (4) estrategias de acompañamiento a emprendimientos y MiPymes para acceso a mecanismos de financiación</t>
  </si>
  <si>
    <t xml:space="preserve">Asistencias técnicas realizadas  </t>
  </si>
  <si>
    <t>Emprendedores intervenidos con capacidades para emprender</t>
  </si>
  <si>
    <t>Intervenir a dos mil (2.000) emprendedores con capacidad para emprender</t>
  </si>
  <si>
    <t xml:space="preserve">Proyectos de alto impacto asistidos para el fortalecimiento de cadenas productivas   </t>
  </si>
  <si>
    <t>Estrategias de proveeduría de sectores administrados por el Distrito que vincule la participación de emprendimientos, negocios y/o proyectos productivos liderados por mujeres diseñada</t>
  </si>
  <si>
    <t>Diseñar y ejecutar una (1) estrategias de proveeduría de sectores administrados por el Distrito que vincule la participación de emprendimientos, negocios y/o proyectos productivos liderados por mujeres</t>
  </si>
  <si>
    <t>Documentos de lineamientos técnicos elaborados</t>
  </si>
  <si>
    <t>Numero de estrategias para promover el ecosistema de emprendimiento e innovación implementada</t>
  </si>
  <si>
    <t>Implementar cuatro (4) estrategias para la promoción de ecosistemas de emprendimiento e innovación</t>
  </si>
  <si>
    <t xml:space="preserve">Documentos de planeación elaborados  </t>
  </si>
  <si>
    <t>Inclusión Productiva y Desarrollo Empresarial</t>
  </si>
  <si>
    <t>DESARROLLO ECONOMICO</t>
  </si>
  <si>
    <t>Apoyo o Soporte</t>
  </si>
  <si>
    <t xml:space="preserve">Formulación, ejecucuión y seguimiento de acciones  de planeación estratégica de la secretaría de Hacienda Distrital, en el marco de los reportes de seguimiento de plan de acción, proyectos de inversión, informes de gestión y reportes a entes de control. 									</t>
  </si>
  <si>
    <t>Emprendimientos apoyados</t>
  </si>
  <si>
    <t>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Medir la capacidad de cubrir los Gastos de funcionamiento de la administracion central con la rentas de libre destinacion, de acuerdo con los limites de la ley 617 de 2000.</t>
  </si>
  <si>
    <t>ESTRATEGICO</t>
  </si>
  <si>
    <t>Plan Anual de Adquisiciones
Plan de Trabajo Anual en Seguridad y Salud en el Trabajo
Plan Anticorrupción y de Atención al Ciudadano
Plan Estratégico de Tecnologías de la Información y las Comunicaciones -­ PETI
Plan de Tratamiento de Riesgos de Seguridad y Privacidad de la Información
Plan de Seguridad y Privacidad de la Información</t>
  </si>
  <si>
    <t>Posibilidad de perdida reputacional debido a bajo porcentaje de ejecución de los programas de la Politica Pública de desarrollo Económico, por escasa asignación de recursos</t>
  </si>
  <si>
    <t xml:space="preserve">El equipo de Desarrollo económico  Verifica el cumplimiento de las metas programadas en el plan de desarrollo, a través del instrumento de reporte del plan de acción y el reporte mensual en la plataforma SPI, 
 Se realiza mensualmente, si se encuentra incumplimiento  se realizarán mesas de trabajo y seguimiento específico a las metas caídas.
</t>
  </si>
  <si>
    <t>Analisis de estadisticas de Desarrollo Economico</t>
  </si>
  <si>
    <t xml:space="preserve">Acciones de implementación de la Política pública de Desarrollo Económico Implementadas 						</t>
  </si>
  <si>
    <t xml:space="preserve">El subproceso abarca la formulación de los proyectos en el marco de los programas establecidos en el Plan de Desarrollo Distrital y la realizacion de acciones de trabajo articulado con actores del territorio que inciden en el desarrollo económico de la ciudad, así como el seguimiento y reporte de avances de la ejecucuión de estos programas ante la Secretaría de Planeación Distrital.						</t>
  </si>
  <si>
    <t>IMPLEMENTACIÓN DE ESTRATEGIAS DE FORTALECIMIENTO PARA LA COMPETITIVIDAD EMPRESARIAL E INNOVACIÓN EN CARTAGENA</t>
  </si>
  <si>
    <t>Mejorar la posición en índices que miden factores de competitividad e innovación en Cartagena de Indias.</t>
  </si>
  <si>
    <t>1. Fortalecer los instrumentos y mecanismos institucionales para promover la competitividad</t>
  </si>
  <si>
    <t xml:space="preserve">1. Documentos de planeación </t>
  </si>
  <si>
    <t xml:space="preserve">Documentos de planeación elaborados </t>
  </si>
  <si>
    <t>DISTRITO DE CARTAGENA DE INDIAS</t>
  </si>
  <si>
    <t xml:space="preserve">1.	Incumplimiento de los contratos derivados a servicios profesionales 
2.	Deficiencias en la estructuración metodológica de la fase de diseño de la alternativa </t>
  </si>
  <si>
    <t>1.	Convenios o medios jurídicos para el cumplimiento de los términos y condiciones. 
2.	Alternativas de contingencia para la atención a ciudadanos. 
3.	Supervisión y seguimiento estricto a la labores de los convenios derivados para la fase de estructuración metodológica.</t>
  </si>
  <si>
    <t>45-CONVENIO</t>
  </si>
  <si>
    <t>2.3.3502.0200.2024130010073</t>
  </si>
  <si>
    <t>No aplica</t>
  </si>
  <si>
    <t>2. Servicio de racionalización de trámites y normatividad para la competitividad empresarial</t>
  </si>
  <si>
    <t>Servicio de racionalización de trámites y normatividad para la competitividad empresaria</t>
  </si>
  <si>
    <t>3. Servicio de asistencia técnica para el desarrollo de iniciativas clústeres</t>
  </si>
  <si>
    <t>Servicio de asistencia técnica para el desarrollo de iniciativas clústeres</t>
  </si>
  <si>
    <t>12-CONTRATO DE PRESTACION DE SERVICIOS</t>
  </si>
  <si>
    <t>2. Fortalecer el sistema para la gestión de la innovación en el Distrito de Cartagena de Indias</t>
  </si>
  <si>
    <t>4. Servicio de apoyo para la modernización y fomento de la innovación empresarial</t>
  </si>
  <si>
    <t>Servicio de apoyo para la modernización y fomento de la innovación empresaria</t>
  </si>
  <si>
    <t>5. Documentos de lineamientos técnicos</t>
  </si>
  <si>
    <t>Documentos de lineamientos técnicos</t>
  </si>
  <si>
    <t>IMPLEMENTACIÓN DE ACCIONES PARA EL POSICIONAMIENTO DE LA ESTRATEGIA CIUDAD GLOBAL EXPORTADORA EN EL DISTRITO DE  CARTAGENA DE INDIAS</t>
  </si>
  <si>
    <t>Contribuir al posicionamiento de Cartagena de Indias Cartagena de Indias como un destino mundial y reconocido como plataforma exportadora del país y eje del comercio internacional inversiones y apuestas productivas.</t>
  </si>
  <si>
    <t>1. Fortalecer el reconocimiento de Cartagena de Indias como epicentro internacional, Ciudad de talla mundial, centro de negocios global.</t>
  </si>
  <si>
    <t>1.  Servicio de asistencia técnica a las MiPymes para el acceso a nuevos mercados</t>
  </si>
  <si>
    <t>1.1. Realizar acciones en el marco de las Alianzas para la promoción de Cartagena como “destino internacional en inversiones y apuestas productivas”</t>
  </si>
  <si>
    <t xml:space="preserve"> Número de empresas</t>
  </si>
  <si>
    <t>2.3.3502.0200.2024130010109</t>
  </si>
  <si>
    <t>1.2. Administrar productos a través de servicios profesionales para la implementación de instrumentos y mecanismos para el posicionamiento de Cartagena como Ciudad Global</t>
  </si>
  <si>
    <t>1.3. Realizar operación logística para evento de posicionamiento de Cartagena como Ciudad global, líder en inversiones y apuestas productivas dinamizadoras de la economía local</t>
  </si>
  <si>
    <t>1.4. Diseñar e implementar estrategia de posicionamiento de Cartagena como Ciudad Global</t>
  </si>
  <si>
    <t>2. Promover la actividad exportadora y el posicionamiento de Cartagena de Indias como plataforma de comercio internacional.</t>
  </si>
  <si>
    <t>2.  Servicio de asistencia técnica</t>
  </si>
  <si>
    <t>2.1. Diseñar y ejecutar estrategias de posicionamiento de “Cartagena Plataforma Exportadora” .</t>
  </si>
  <si>
    <t>Número de asistencias</t>
  </si>
  <si>
    <t>2.2. Desarrollar agendas que permitan promocionar los productos y servicios.</t>
  </si>
  <si>
    <t>3. Servicio de asistencia técnica y acompañamiento productivo y empresarial</t>
  </si>
  <si>
    <t>3.1. Realizar coordinación en la implementación de la estrategia de exportación y asistencia técnica a las empresas intervenidas.</t>
  </si>
  <si>
    <t>Número de personas</t>
  </si>
  <si>
    <t>3.2. Desarrollar estrategia Exporta360: Planes de exportaciones y asistencia técnica especializada.</t>
  </si>
  <si>
    <t>3.3. Ejecutar estrategias de apoyo al acceso a financiación para la promoción de las exportaciones en el Distrito de Cartagena de Indias.</t>
  </si>
  <si>
    <t>IMPLEMENTACIÓN DE ESTRATEGIAS DE FORTALECIMIENTO EMPRESARIAL Y DIVERSIFICACIÓN ECONÓMICA PARA EL AUMENTO DE LA CAPACIDAD PRODUCTIVA Y ECONÓMICA EN EL DISTRITO DE CARTAGENA DE INDIAS</t>
  </si>
  <si>
    <t>Incrementar los mecanismos de promoción de la diversificación económica y el desarrollo empresarial en el Distrito de Cartagena de Indias</t>
  </si>
  <si>
    <t>1. Implementar oferta integral de servicios que impulsen la consolidación empresarial y la generación de nuevos productos y servicios en Cartagena</t>
  </si>
  <si>
    <t>Número de documentos</t>
  </si>
  <si>
    <t>95-CONTRATO DE PRESTACION DE SERVICIOS MINIMA CUANTIA</t>
  </si>
  <si>
    <t>2.3.3502.0200.2024130010110</t>
  </si>
  <si>
    <t>2.Fortalecer la organización de los establecimientos de comercio en zonas de relevancia para la ciudad</t>
  </si>
  <si>
    <t>CONSOLIDACIÓN DE BUENAS PRACTICAS EN TRANSFORMACIÓN PRODUCTIVA CON EQUIDAD COMO VALOR AGREGADO A LA DIVERSIFICACIÓN ECONÓMICA EN EL TERRITORIO CARTAGENA DE INDIAS.</t>
  </si>
  <si>
    <t>Promover estrategias para la generación de buenas prácticas para la modernización y diversificación de la estructura productiva en Cartagena</t>
  </si>
  <si>
    <t>1. Aumentar la capacidad de los actores del territorio para promover buenas prácticas en la transformación productiva con equidad en el territorio.
en el territorio.</t>
  </si>
  <si>
    <t>1. Documentos de lineamientos técnicos</t>
  </si>
  <si>
    <t>1.1.Realizar el acompañamiento en el ciclo de gestión profesional sobre la administración del producto principal y actividades del proyecto.</t>
  </si>
  <si>
    <t>2.3.3502.0200.2024130010075</t>
  </si>
  <si>
    <t>1.2 Apoyo a la a gestión en el acompañamiento a la administración del producto principal y actividades del proyecto.</t>
  </si>
  <si>
    <t>1.3 Desarrollar espacios de concertación, seminarios, foros entre otros.</t>
  </si>
  <si>
    <t>1.4 Crear el fondo para la reconversión productiva a emprendimientos de pequeñas y medianas empresas, basado en monto inicial presupuestal.</t>
  </si>
  <si>
    <t>2. Contribuir a la capacidad del sector productivo para generar, apropiarse y utilizar conocimiento que permita aumentar el valor agregado de sus productos y/o procesos.</t>
  </si>
  <si>
    <t>2. Servicio de apoyo para la transferencia y/o implementación de metodologías de aumento de la productividad</t>
  </si>
  <si>
    <t>2.1 Apoyo a la a gestión en el acompañamiento a la administración del producto principal y actividades del proyecto..</t>
  </si>
  <si>
    <t xml:space="preserve"> Número de unidades productivas</t>
  </si>
  <si>
    <t>2.2 Levantamiento documental de diagnóstico basado en enfoques orientados al cliente, en el análisis de la relación insumo-producto, la optimización de procesos, la gestión del talento humano, la adopción de tecnología, el enfoque en la sostenibilidad, el liderazgo efectivo, la cooperación entre empresas  y el monitoreo y evaluación de la MiPymes y los sectores económicos estratégicos</t>
  </si>
  <si>
    <t>2.3 Levantamiento documental de diagnostico del recurso humano basadas en necesidades actuales y futuras de los sectores secundarios y terciarios estratégicos en la transformación productiva.</t>
  </si>
  <si>
    <t>2.4 Construir rutas de aprendizaje, adiestramiento y mejora en la MiPymes.</t>
  </si>
  <si>
    <t>2.5 Desarrollar las rutas de acceso de los sectores secundarios y terciarios  estratégicos al desarrollo de capacidades básicas tales como planificación, articulación de los diferentes eslabones de la cadena y trabajo en equipo,  capacidad de autocrítica, y análisis detallado de debilidades y fortalezas, entre otros.</t>
  </si>
  <si>
    <t>CONSOLIDACIÓN DE ESTRATEGIAS PARA LA IDENTIFICACIÓN Y EL CIERRE DE BRECHAS DE EMPLEABILIDAD Y CAPITAL HUMANO EN CARTAGENA DE INDIAS</t>
  </si>
  <si>
    <t>Fortalecimiento de las estrategias que promuevan el acceso equitativo al mercado de trabajo Cartagena</t>
  </si>
  <si>
    <t>1. Actualizar e implementar un modelo eficiente para la inclusión laboral basado en cierre de brechas.</t>
  </si>
  <si>
    <t>1. Documentos de lineamientos técnicos.</t>
  </si>
  <si>
    <t>1.1. Diseñar e implementar cuatro (4) estrategias para el acceso a oportunidades en el mercado laboral formal.</t>
  </si>
  <si>
    <t>Número de documentos.</t>
  </si>
  <si>
    <t>2.3.3502.0200.2024130010078</t>
  </si>
  <si>
    <t>1.2. Ofrecer cursos de formación teoricos-practicos en ocupaciones emergentes que demandan los principales sectores económicos del distrito.</t>
  </si>
  <si>
    <t>1.3. Realizar alianzas para el desarrollo de programas de intermediación laboral para facilitar la conexión directa entre buscadores de empleo y empleadores interesados en formalizar puestos de la mano de alianzas estrategicas.</t>
  </si>
  <si>
    <t>1.4. Realizar alianzas para el fortalecimiento de la oferta de programas de Bilingüismo para la productividad y la preparación de la población para las necesidades del mercado laboral.</t>
  </si>
  <si>
    <t>1.5. Implementar estrategia de comunicación para la divulgación de los procesos de promoción y divulgación para generación y formalización del empleo.</t>
  </si>
  <si>
    <t>2.     Aumentar la pertinencia entre los programas de formación para el trabajo y educación superior y las necesidades de los sectores y/o apuestas productivas de la economía de Cartagena.</t>
  </si>
  <si>
    <t>2. Documentos normativos</t>
  </si>
  <si>
    <t>2.1. Crear tres (3) cooperativas para promover oportunidades laborales.</t>
  </si>
  <si>
    <t>Documentos normativos</t>
  </si>
  <si>
    <t>1.	Incumplimiento de los contratos derivados a servicios profesionales 
2.	Deficiencias en la estructuración metodológica de la fase de diseño de la alternativa</t>
  </si>
  <si>
    <t>2.2. Realizar talleres y cursos de gestión empresarial, financiera, gestión turística, atención al cliente, guianza turística, inglés y  formación en diversas técnicas artesanales para que los miembros puedan manejar e innovar en sus propias pequeñas empresas.</t>
  </si>
  <si>
    <t>2.3. Gestionar canales de comercialización directos con mercados locales, participación en ferias artesanales y colaboración con agencias de viajes y plataformas de turismo para la promoción y venta de sus productos</t>
  </si>
  <si>
    <t>2.4. Realizar la coordinación, seguimiento, evaluación y gestión de las actividades del proyecto.</t>
  </si>
  <si>
    <t>3. Servicio de apoyo para la formación de capital humano pertinente para el desarrollo empresarial de los territorios</t>
  </si>
  <si>
    <t>3.1. Diseñar e implementar rutas de empleo y capital humano para generar oportunidades de acceso al mercado laboral y a la formación</t>
  </si>
  <si>
    <t>Número de personas.</t>
  </si>
  <si>
    <t>3.2. Realizar la operación logística de los eventos, rutas, ferias, asistencias técnicas y demás actividades relacionadas a la ejecución del proyecto.</t>
  </si>
  <si>
    <t>3.3. Instaurar la oficina del Sistema Distrital de Empleos Inclusivos (SDEIN), donde profesionales experimentados asesoren a las personas en la búsqueda de empleo y realicen seguimiento a las condiciones de empleabilidad para el cierre de brechas en la ciudad.</t>
  </si>
  <si>
    <t>3.4. Adopción de rutas metodológicas para el fortalecimiento de la orientación socio ocupacional</t>
  </si>
  <si>
    <t>3.5. Elaborar estudios de identificación y medición de brechas de capital humano y empleabilidad en Cartagena</t>
  </si>
  <si>
    <t xml:space="preserve"> IMPLEMENTACIÓN DE ESTRATEGIAS PARA EL IMPULSO AL EMPRENDIMIENTO EN EL DISTRITO DE CARTAGENA DE INDIAS</t>
  </si>
  <si>
    <t>Mejorar la efectividad en las medidas de impacto para el impulso al emprendimiento e inclusión productiva sostenible y equitativa en el Distrito de Cartagena de Indias</t>
  </si>
  <si>
    <t>1. Implementar estrategias institucionales de impacto integral para el fomento e impulso al emprendimiento.</t>
  </si>
  <si>
    <t xml:space="preserve">1. Servicio de asistencia técnica para emprendedores y/o empresas en edad temprana </t>
  </si>
  <si>
    <t>1.1. Diseñar e implementar rutas de acompañamiento a emprendimientos.</t>
  </si>
  <si>
    <t xml:space="preserve"> Empresas asistidas técnicamente  </t>
  </si>
  <si>
    <t>2.3.3502.0200.2024130010089</t>
  </si>
  <si>
    <t>1.2. Desarrollar sesiones de acompañamiento técnico en el marco de las rutas.</t>
  </si>
  <si>
    <t>2. Servicio de asistencia técnica para el fortalecimiento de capacidades gerenciales</t>
  </si>
  <si>
    <t xml:space="preserve">2.1. Diseñar e implementar planes de comercialización y visibilización para los emprendedores participantes de las rutas. </t>
  </si>
  <si>
    <t xml:space="preserve"> Programas de gestión empresarial ejecutados en unidades productivas  </t>
  </si>
  <si>
    <t>2.2. Realizar la operación logística de los eventos, rutas, asistencias técnicas y demás actividades relacionadas a la ejecución del proyecto.</t>
  </si>
  <si>
    <t>3. Servicio de asistencia técnica</t>
  </si>
  <si>
    <t>3.1. Diseñar e implementar estrategia de acompañamiento a emprendimiento y MiPymes para inclusión financiera y acceso a mecanismos de financiación.</t>
  </si>
  <si>
    <t>3.2. Realizar apoyo a emprendimientos a través de fortalecimiento de sus unidades de negocio con entrega de capital semilla y/u otro mecanismo de apoyo financiero.</t>
  </si>
  <si>
    <t>4. Servicio de asistencia técnica para mejorar la competitividad de los sectores productivos</t>
  </si>
  <si>
    <t>4.1. Diseñar e implementar una estrategia de proveeduría que potencie sectores administrados por mujeres.</t>
  </si>
  <si>
    <t xml:space="preserve">Proyectos de alto impacto asistidos para el fortalecimiento de cadenas productivas  </t>
  </si>
  <si>
    <t>2. Fortalecer la capacidad instalada de los emprendedores y el ecosistema de emprendimiento del Distrito.</t>
  </si>
  <si>
    <t>5.1. Diseñar e implementar la estrategia “Impulso Emprendedor” como fortalecimiento del ecosistema de emprendimiento en alianza con actores estratégicos.</t>
  </si>
  <si>
    <t xml:space="preserve"> Documentos de lineamientos técnicos</t>
  </si>
  <si>
    <t>5.2. Realizar acompañamiento técnico y psicosocial a los beneficiarios del programa.</t>
  </si>
  <si>
    <t>5.3. Realizar la coordinación, seguimiento, evaluación y gestión de las actividades del proyecto.</t>
  </si>
  <si>
    <t>6. Documentos de planeación</t>
  </si>
  <si>
    <t>6.1. Elaborar un documento de planeación que recoja las principales apuestas estratégicas y su impacto para el impulso al emprendimiento en el distrito.</t>
  </si>
  <si>
    <t>6.2. Realizar acciones de intervención de emprendedores para la generación de capacidades para emprender.</t>
  </si>
  <si>
    <t>REPORTE META PRODUCTO DE  ENERO A 31 DE AGOSTO DE 2024</t>
  </si>
  <si>
    <t>AVANCE 
Mes1</t>
  </si>
  <si>
    <t>AVANCE 
Mes2</t>
  </si>
  <si>
    <t>AVANCE 
Mes3</t>
  </si>
  <si>
    <t>AVANCE 
Mes4</t>
  </si>
  <si>
    <t>AVANCE 
Mes5</t>
  </si>
  <si>
    <t>AVANCE 
Mes6</t>
  </si>
  <si>
    <t>AVANCE 
Mes7</t>
  </si>
  <si>
    <t>AVANCE 
Mes8</t>
  </si>
  <si>
    <t>AVANCE 
Mes9</t>
  </si>
  <si>
    <t>AVANCE 
Mes10</t>
  </si>
  <si>
    <t>AVANCE 
Mes11</t>
  </si>
  <si>
    <t>AVANCE 
Mes12</t>
  </si>
  <si>
    <t>PROMEDIO</t>
  </si>
  <si>
    <t>REPORTE (ENLACE DE SECOP)</t>
  </si>
  <si>
    <t>UIC - SHD</t>
  </si>
  <si>
    <t xml:space="preserve"> FECHA DE INICIO DE LA ACTIVIDAD</t>
  </si>
  <si>
    <t>Actualizar un (1) Plan Regional de Competitividad</t>
  </si>
  <si>
    <t xml:space="preserve">Ejecutar cuatro (4) estrategias de fortalecimiento empresarial y generación de encadenamientos productivos
</t>
  </si>
  <si>
    <t>3. Aumentar la capacidad de generación de nuevos productos y servicios en las MiPymes de Cartagena</t>
  </si>
  <si>
    <t>SECRETARIA DE HACIENDA DISTRITAL</t>
  </si>
  <si>
    <t>REPORTE META PRODUCTO DE JUNIO 1 a 31 DE AGOSTO DE 2024</t>
  </si>
  <si>
    <t>Impactar cuatrocientas (400) Mypimes con servicios de fortalecimiento empresarial</t>
  </si>
  <si>
    <t>Area Geográfica actualizada catastralmente con enfoque multiprooposito</t>
  </si>
  <si>
    <t>OBSERVACIONES</t>
  </si>
  <si>
    <t>Modernización de los procesos los sistemas de información tecnológica y digital y la infraestructura física de la Secretaría de Hacienda Distrital de Cartagena.</t>
  </si>
  <si>
    <t xml:space="preserve">Informe de Gestión
</t>
  </si>
  <si>
    <t xml:space="preserve">1. Anteproyecto Arquitectónico </t>
  </si>
  <si>
    <t>2 Diseños Definitivos</t>
  </si>
  <si>
    <t xml:space="preserve">3. Diagnóstico de necesidades </t>
  </si>
  <si>
    <t>4. Obras de adecuación Física</t>
  </si>
  <si>
    <t>5. Interventoria</t>
  </si>
  <si>
    <t>N/A</t>
  </si>
  <si>
    <t>PRESTACION DE SERVICIOS</t>
  </si>
  <si>
    <t xml:space="preserve">3. Servicio de Asistencia Técnica </t>
  </si>
  <si>
    <t xml:space="preserve">3. Monitoreo y control </t>
  </si>
  <si>
    <t xml:space="preserve">2.3.4599.1000.2024130010030
</t>
  </si>
  <si>
    <t>Generar información catastral con enfoque multipropósito en el distrito de Cartagena de indias</t>
  </si>
  <si>
    <t xml:space="preserve">2.3.4599.1000.2024130010108
</t>
  </si>
  <si>
    <t>Trámites de Conservación Catastral realizados</t>
  </si>
  <si>
    <t>/Informe de Gestion</t>
  </si>
  <si>
    <t>Estrategias de fortalecimiento tributario en el Distrito diseñadas e implementadas en 2024: Fiscalizacion, Gestión de Cobro Coactivo y Persuasivo, Cultura Tributaria</t>
  </si>
  <si>
    <t xml:space="preserve">1.Actualizar y mantener un sistema de información más eficiente, integrado y automatizado para mejorar la gestión financiera y de recaudación fiscal..
</t>
  </si>
  <si>
    <t>3. Mejorar la eficiencia, la conservación y la accesibilidad de la información de los procesos de la SHD a través de la digitalización de los archivos documentales.</t>
  </si>
  <si>
    <t>2. Sede adecuada</t>
  </si>
  <si>
    <t>1. Servicio de Conservación Catastral</t>
  </si>
  <si>
    <t>2. Servicio de actualización catastral con enfoque multipropósito</t>
  </si>
  <si>
    <t>1. Mejorar las capacidades administrativas y técnicas para la gestión catastral multipropósito en Cartagena de indias</t>
  </si>
  <si>
    <t>Formular un (1) Plan de fortalecimiento para le prestacion efectiva del servicio publico de gestión catastral</t>
  </si>
  <si>
    <t>Hectareas</t>
  </si>
  <si>
    <t xml:space="preserve"> Estrategias de  cobro coactivo: seguimiento tel, correos, cartas de cobro; contacto entidades fcieras; Sec de Alcaldia; Envio recibos de pago; difusion normas tributarias; Bases de datos; Contacto contribuyente predios.</t>
  </si>
  <si>
    <t xml:space="preserve">Estrategias Cultura Tributaria: Se desarrolla la Campaña" Impuestos que si se Ven": Tomas masivas de sensibilización y entrega de mat publicitario; orientacion al contribuyente a través de canales presenciales y virtuales; Sensibilizacion ICA; Componente Pedagogico; Encuestas de satisfaccion </t>
  </si>
  <si>
    <t xml:space="preserve">Estrategias de Fiscalización: Fisca de inexactos de ICA y Reteica; Omisos Ica, Reteica, Delineacion Urbana y Sobretasa Gasol; Fisca en seguimiento y control de pagos de contraprestacion portuaria y aeroportuaria; Fisca de Imp de Alumbrado Publico
</t>
  </si>
  <si>
    <t xml:space="preserve">2.  Adecuar, dotar y mantener la infraestructura física de la Secretaría de Hacienda para garantizar espacios adecuados a las necesidades internas y una atención de calidad a los contribuyentes y usuarios en general
</t>
  </si>
  <si>
    <t>AVANCE METAS PRODUCTOS EN EL  CUATRIENIO 2024 - 2027</t>
  </si>
  <si>
    <t>NP</t>
  </si>
  <si>
    <t>REPORTE ACUMULADO META PRODUCTO A DICIEMBRE 31 DE 2024</t>
  </si>
  <si>
    <t>AVANGE METAS PRODUCTOS  DE ENERO A DICIEMBRE 30 DE 2024</t>
  </si>
  <si>
    <t>REPORTE ACUMULADO META PRODUCTO A DICIEMBRE 30 DE 2024</t>
  </si>
  <si>
    <t>Proyecto de Modernizacion de la Secretaría de Hacienda imolementado</t>
  </si>
  <si>
    <t xml:space="preserve">Implementar un Proyecto de Modernización  integral de la Secretaría de Hacienda </t>
  </si>
  <si>
    <t>100%</t>
  </si>
  <si>
    <t>Proyecto de Modernizacion de la Secretaría de Hacienda implementado</t>
  </si>
  <si>
    <t>AVANGE METAS PRODUCTOS  DE ENERO A DIC 31 DE 2024</t>
  </si>
  <si>
    <t>PLANTEAMIENTO ESTRATÉGICO- PLAN DE DESARROLLO
CORTE: VIGENCIA 2025</t>
  </si>
  <si>
    <t>SECRETARIA DE HACIENDA DISTRITAL 2025</t>
  </si>
  <si>
    <t>HAROLDO FORTICH
Secretario de Hacienda</t>
  </si>
  <si>
    <t xml:space="preserve">HAROLDO FORTICH
Secretario de Hacienda
</t>
  </si>
  <si>
    <t>HAROLDO FORTICH
Secretaria de Hacienda
CAMILO REY 
Secretario de Planeación</t>
  </si>
  <si>
    <t>HAROLDO FORTICH</t>
  </si>
  <si>
    <t>PROGRAMACIÓN NUMÉRICA DE LA ACTIVIDAD PROYECTO (VIGENCIA 2025)</t>
  </si>
  <si>
    <t>EJECUCIÓN PRESUPUESTAL SEGÚN GIROS DE ENERO A DICIEMBRE 31 DE 2025</t>
  </si>
  <si>
    <t>REPORTE PRODUCTO DE  ENERO A 31 DE DICIEMBRE 2025</t>
  </si>
  <si>
    <t>REPORTE ACUMULADO META PRODUCTO A MARZO 31 DE 2025</t>
  </si>
  <si>
    <t>REPORTE ACTIVIDAD DE PROYECTO
EJECUTADO DE ENERO 1 A MARZO 31 DE 2025</t>
  </si>
  <si>
    <t>NA</t>
  </si>
  <si>
    <t xml:space="preserve"> Impuesto Predial Unificado recaudado:  $ 421.939.000.000</t>
  </si>
  <si>
    <t>Impuesto de Industria y Comercio y Complementarios recaudado: $ 70.9193.000.000</t>
  </si>
  <si>
    <t xml:space="preserve"> Impuesto de Delineación Urbana recaudado:  $ 8.067.000.000</t>
  </si>
  <si>
    <t>Impuesto Sobretasa a la gasolina recaudado:  $ 57.837.000.000</t>
  </si>
  <si>
    <t>REPORTE PRODUCTO DE ENERO A 31 MARZO DE 2025</t>
  </si>
  <si>
    <t>MODERNIZACION INTEGRAL DE LA SECRETARIA DE HACIENDA DEL DISTRITO DE CARTAGENA DE INDIAS</t>
  </si>
  <si>
    <t>EJECUCIÓN PRESUPUESTAL SEGÚN REGISTROS PRESUPUESTALES DE ENERO A MARZO 31 DE 2025</t>
  </si>
  <si>
    <t>EJECUCIÓN PRESUPUESTAL SEGÚN GIROS DE ENERO A SEPTIEMBRE 30 DE 2025</t>
  </si>
  <si>
    <t>EJECUCIÓN PRESUPUESTAL SEGÚN REGISTROS PRESUPUESTALES DE ENERO A JUNIO 30 DE 2025</t>
  </si>
  <si>
    <t xml:space="preserve"> -  ICLD
 - SGP LIBRE INVERSION
 - RF CONTRAPRESTACION PORTUARIA
 -  PLUSVALIA
- RB SGP PROPOSITO GENERAL LIBRE INVERSION</t>
  </si>
  <si>
    <t>FORTALECIMIENTO DE LA GESTION FISCAL Y FINANCIERA DEL DISTRITO DE  CARTAGENA DE INDIAS</t>
  </si>
  <si>
    <t xml:space="preserve">La gestión tributaria, que se ha venido desarrollando se centra en desarrollar una Estrategia que contempla las actividades integrales que abarcan la cultura tributaria, fiscalización, cobro persuasivo y atención al ciudadano, con especial énfasis en los tributos locales, como el Impuesto Predial Unificado, el Impuesto de Industria y Comercio, la Sobretasa a la Gasolina Motor y el Impuesto de Delineación Urbana. Para la vigencia 2025 se implementó un nuevo sistema que permitirá a los ciudadanos </t>
  </si>
  <si>
    <t>UNIDOS CON EMPLEO Y CAPITAL HUMANO PARA AVANZAR</t>
  </si>
  <si>
    <t>0,33</t>
  </si>
  <si>
    <t>Configurar infraestructura de hardware y bases de datos</t>
  </si>
  <si>
    <t>Configurar y adecuar módulos del software</t>
  </si>
  <si>
    <t>Implementar el software tributario</t>
  </si>
  <si>
    <t>Levantar información de los Procesos: Diagnóstico</t>
  </si>
  <si>
    <t>Capacitación y puesta en marcha</t>
  </si>
  <si>
    <t>Mantenimiento anual y actualización del sistema</t>
  </si>
  <si>
    <t xml:space="preserve">Informe de interventoria 
</t>
  </si>
  <si>
    <t>Contratación de INFORMATICA Y TRIBUTOS S.A.S. para la 
PRESTACIÓN DE SERVICIOS MEDIANTE SOFTWARE (SAAS) DE LOS SISTEMAS DE INFORMACIÓN PARA EL FUNCIONAMIENTO DE LA PLATAFORMA TECNOLÓGICA QUE SOPORTA LOS DIFERENTES PROCESOS DE LA SECRETARÍA DE HACIENDA DISTRITAL DE CARTAGENA</t>
  </si>
  <si>
    <r>
      <t>El proceso desarrollado por La Of de Apoyo Logistico avanzó con el proceso como responsable de la licitacion de estas obras. El proceso de obras fue publicado el 8 de nov y adjudicado el 24 de diciembre por $2.650.709.394,31 (</t>
    </r>
    <r>
      <rPr>
        <sz val="11"/>
        <color theme="7"/>
        <rFont val="Aptos Narrow"/>
        <family val="2"/>
        <scheme val="minor"/>
      </rPr>
      <t>https://community.secop.gov.co/Public/Tendering/ContractNoticeManagement/Index?currentLanguage=es-CO&amp;Page=login&amp;Country=CO&amp;SkinName=CCE</t>
    </r>
    <r>
      <rPr>
        <sz val="11"/>
        <color theme="1"/>
        <rFont val="Aptos Narrow"/>
        <family val="2"/>
        <scheme val="minor"/>
      </rPr>
      <t xml:space="preserve">)    se encuentra en ejecución, actualmente se realizan estudios para un adicional. 
La interventoria se publico el 4 de diciembre y adjudicado el 24 de diciembre/24 por $193.616.385 
</t>
    </r>
    <r>
      <rPr>
        <sz val="11"/>
        <color theme="7"/>
        <rFont val="Aptos Narrow"/>
        <family val="2"/>
        <scheme val="minor"/>
      </rPr>
      <t xml:space="preserve">(https://community.secop.gov.co/Public/Tendering/ContractNoticeManagement/Index?currentLanguage=es-CO&amp;Page=login&amp;Country=CO&amp;SkinName=CCE)
 </t>
    </r>
  </si>
  <si>
    <t xml:space="preserve">Actualmente se realiza un prcoeso de contratación del archivo de la secretaria. </t>
  </si>
  <si>
    <t xml:space="preserve">El 4 de Agt/24 el Distrito de Cgena celebró Convenio marco de cooperación con el Area Metropolitana de Bquilla, con objeto de recibir experiencias y conocimientos técnicos en el desarrollo de su habilidad como gestor y operador catastral, así como conformacón del comitpe de trabajo conjunto para coordinar la ejecución de acciones orientadas al intercambio colaborativo de información, integrado por SPD, Hacienda, C. Urbano, OAGR, Epa.  Dicho Comite se reunió el 16 de Agt con objeto de socializar generalidades, alcances, roles y procedimientos de la gestión catastral de Cgena, para lo cual se desarroll un plan de capacitacion entre el 27 de sept y el 22 de Nov/24.
Evidencias presentadas: 1. Contrato Interadministratovp No. CD-SHD-CONTINT-002-2024; 2. Acta de inicio del Contrato Interadministrativo; 3. Borrador Informe de Supervisión en revisión por parte de Supervisor de Secretaría de Planeación a Nov 30 de 2024.  Al respecto se informa que el Contratista tiene pediendiente pasar el ultimo informe con corte a 31 de dic/2024, así como la respectiva cuenta de cobro, por lo tanto una vez se liquide el mismo se procedera con el respectivo envio a Sec de Planeacion.
PROYECTO A CARGO DE LA SECRETARIA DE PLANEACIÓN </t>
  </si>
  <si>
    <t xml:space="preserve"> META PRODUCTO PDD 2025</t>
  </si>
  <si>
    <t>Administrar productos a través de servicios profesionales para la implementación de instrumentos y mecanismos para competitividad territorial</t>
  </si>
  <si>
    <t>Desarrollar estrategias de acompañamiento de iniciativas clúster y apuestas productivas promisorias</t>
  </si>
  <si>
    <t>Desarrollar evento anual para promover las estrategias de fomento de competitividad e inversión en la ciudad, involucrando actores, empresas, entidades publicas y privadas, miembros de la sociedad civil, academia, entre otros.</t>
  </si>
  <si>
    <t>Realizar la actualización del Plan Regional de Competitividad de Cartagena y Bolívar</t>
  </si>
  <si>
    <t>Realizar eventos para la socialización de resultados del documento técnico y diagnóstico de la actualización del Plan Regional de Competitividad con actores del ecosistema</t>
  </si>
  <si>
    <t>Realizar seguimiento y evaluación del Plan Regional de Competitividad actualizado.</t>
  </si>
  <si>
    <t>Apoyar la financiación de iniciativas del Plan Regional de Competitividad</t>
  </si>
  <si>
    <t>Realizar acciones que fortalezcan el Mejoramiento de clima de negocio</t>
  </si>
  <si>
    <t>Promover la integración de plataformas que faciliten la experiencia del desarrollo empresarial e inversión, involucrando a los actores del ecosistema</t>
  </si>
  <si>
    <t>Desarrollar evento anual para promover las estrategias de fomento de competitividad e inversión en la ciudad, involucrando actores, empresas, entidades públicas y privadas, miembros de la sociedad civil, academia, entre otros.</t>
  </si>
  <si>
    <t>Realizar la coordinación, seguimiento, evaluación y gestión de las actividades del proyecto</t>
  </si>
  <si>
    <t>Realizar ferias de innovación para visibilizar proyectos desarrollados en la ciudad, promover el intercambio de experiencias, reconocer y estimular la capacidad innovadora y creativa de los actores del ecosistema para proponer soluciones tangibles y aplicables que contribuyan a mitigar diferentes efectos que se provocan en situaciones de crisis y que permitan conectarse con potenciales
inversionistas, socios y cliente</t>
  </si>
  <si>
    <t>Realizar el diseño y ejecución de cuatro planes de fomento de cultura de innovación.</t>
  </si>
  <si>
    <t>Realizar actualización del documento técnico del Sistema Distrital de Innovación y socialización de los resultados</t>
  </si>
  <si>
    <t>Realizar acciones de implementación del Sistema Distrital de innovación.</t>
  </si>
  <si>
    <t xml:space="preserve">Por iniciar ejecución </t>
  </si>
  <si>
    <t xml:space="preserve"> ICLD 
</t>
  </si>
  <si>
    <t xml:space="preserve">En proceso contractuales </t>
  </si>
  <si>
    <t xml:space="preserve">Servicio de asistencia técnica para mejorar la competitividad de los sectores productivos </t>
  </si>
  <si>
    <t xml:space="preserve"> Apoyar la coordinación para la ejecución de las actividades del proyecto.</t>
  </si>
  <si>
    <t>Ejecutar estrategias de fortalecimiento empresarial y generación de encadenamientos productivos</t>
  </si>
  <si>
    <t xml:space="preserve"> Realizar seguimiento y medición de impacto a las actividades del proyecto</t>
  </si>
  <si>
    <t>Servicio de apoyo para la transferencia y/o implementación de metodologías de aumento de la productividad.</t>
  </si>
  <si>
    <t>Ejecutar servicios de fortalecimiento empresarial para MiPymes</t>
  </si>
  <si>
    <t>Desarrollar espacios para el relacionamiento comercial y fortalecimiento de la proveeduría entre empresas</t>
  </si>
  <si>
    <t xml:space="preserve"> Servicio de asistencia técnica</t>
  </si>
  <si>
    <t>Documentos de lineamientos técnicos.</t>
  </si>
  <si>
    <t>Realizar logística de un evento de promoción de la diversificación económica y fomento del desarrollo empresarial</t>
  </si>
  <si>
    <t>Diseñar y desarrollar rutas de diversificación económica y desarrollo empresarial</t>
  </si>
  <si>
    <t xml:space="preserve"> Desarrollar un plan de fortalecimiento de comerciantes de sectores estratégicos</t>
  </si>
  <si>
    <t>Realizar fortalecimiento para la comercialización, el mercadeo y aumento de ventas de comercios de sectores estratégicos</t>
  </si>
  <si>
    <t xml:space="preserve">informe de seguimiento y medición </t>
  </si>
  <si>
    <t xml:space="preserve">informe estrategia de servicios </t>
  </si>
  <si>
    <t>0.1</t>
  </si>
  <si>
    <t xml:space="preserve">informe de gestión </t>
  </si>
  <si>
    <t xml:space="preserve">SGP Libre Inversión </t>
  </si>
  <si>
    <t>si</t>
  </si>
  <si>
    <t xml:space="preserve">CONVENIO </t>
  </si>
  <si>
    <t xml:space="preserve">Prestación de Servicios </t>
  </si>
  <si>
    <t xml:space="preserve">ICLD
</t>
  </si>
  <si>
    <t>%</t>
  </si>
  <si>
    <t>AVANCE DE METAS PRODUCTOS A 31 DE MARZO SIMPLE</t>
  </si>
  <si>
    <t>AVANCES DE METAS PRODUCTOS A 31 DE MARZO DE DE 2025 PONDERADA</t>
  </si>
  <si>
    <t>AVANCE DE METAS PRODUCTOS EN EL CUATRIENIO 2024 - 2027</t>
  </si>
  <si>
    <t>AVANCE DEL PROGRAMA</t>
  </si>
  <si>
    <t>PROGRAMACION NUMERICA DE LAS METAS PRODUCTOS A 31 DE MARZO DE 2025</t>
  </si>
  <si>
    <t>REPORTES DE METAS PRODUCTOS A DICIEMBRE 31 DE 2024</t>
  </si>
  <si>
    <t>AVANCE ACTIVIDADES DE PROYECTOS A MARZO 31 DE 2025</t>
  </si>
  <si>
    <t>AVANCE DEL PROYECTO</t>
  </si>
  <si>
    <t>APROPIACION PRESUPUESTAL DEFINITIVA  A MARZO 31 DE 2025</t>
  </si>
  <si>
    <t>EJECUCION PRESUPUESTAL SEGÚN REGISTROS PRESUPUESTALES</t>
  </si>
  <si>
    <t>EJECUCION PRESUPUESTAL SEGÚN GIROS A 31 DE MARZO DE 2025</t>
  </si>
  <si>
    <t>PORCENTAJE EJECUTADO SEGÚN REGISTROS PRESUPUESTALES A MARZO 31 DE 2025</t>
  </si>
  <si>
    <t>PORCENTAJE EJECUTADO SEGÚN GIROS A MARZO 31 DE 2025</t>
  </si>
  <si>
    <t>EJECUCION PRESUPUESTAL DEL PROGRAMA</t>
  </si>
  <si>
    <t xml:space="preserve">EJECUCION PRESUPUESTAL DEL PROGRAMA </t>
  </si>
  <si>
    <t>AVANCE DEL PROYECTO GESTION CATASTRAL CON ENFOQUE MULTIPROPOSITO</t>
  </si>
  <si>
    <t>EJECUCION  PRESUPUESTAL DEL PROGRAMA</t>
  </si>
  <si>
    <t>AVANCE  DE LA EJECUCION PRESUPUESTAL A MARZO 31 DE 2025</t>
  </si>
  <si>
    <t>AVANCE DE PLAN DE ACCION A MARZO 31 DE 2025</t>
  </si>
  <si>
    <t>AVANCE PLAN DE DESARROLLO A MARZO 31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</si>
</sst>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8" formatCode="&quot;$&quot;\ #,##0.00;[Red]\-&quot;$&quot;\ #,##0.00"/>
    <numFmt numFmtId="44" formatCode="_-&quot;$&quot;\ * #,##0.00_-;\-&quot;$&quot;\ * #,##0.00_-;_-&quot;$&quot;\ * &quot;-&quot;??_-;_-@_-"/>
    <numFmt numFmtId="43" formatCode="_-* #,##0.00_-;\-* #,##0.00_-;_-* &quot;-&quot;??_-;_-@_-"/>
    <numFmt numFmtId="164" formatCode="_-* #,##0_-;\-* #,##0_-;_-* &quot;-&quot;??_-;_-@_-"/>
    <numFmt numFmtId="165" formatCode="0.0%"/>
    <numFmt numFmtId="166" formatCode="&quot;$&quot;\ #,##0.00"/>
    <numFmt numFmtId="167" formatCode="_-&quot;$&quot;\ * #,##0_-;\-&quot;$&quot;\ * #,##0_-;_-&quot;$&quot;\ * &quot;-&quot;??_-;_-@_-"/>
    <numFmt numFmtId="168" formatCode="0.0"/>
  </numFmts>
  <fonts count="48" x14ac:knownFonts="1">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2"/>
      <color theme="1"/>
      <name val="Aptos Narrow"/>
      <family val="2"/>
      <scheme val="minor"/>
    </font>
    <font>
      <sz val="12"/>
      <color theme="1" tint="4.9989318521683403E-2"/>
      <name val="Aptos Narrow"/>
      <family val="2"/>
      <scheme val="minor"/>
    </font>
    <font>
      <sz val="11"/>
      <name val="Aptos Narrow"/>
      <family val="2"/>
      <scheme val="minor"/>
    </font>
    <font>
      <b/>
      <sz val="11"/>
      <color theme="0"/>
      <name val="Arial"/>
      <family val="2"/>
    </font>
    <font>
      <b/>
      <sz val="11"/>
      <name val="Aptos Narrow"/>
      <family val="2"/>
      <scheme val="minor"/>
    </font>
    <font>
      <b/>
      <sz val="14"/>
      <color theme="1" tint="4.9989318521683403E-2"/>
      <name val="Aptos Narrow"/>
      <family val="2"/>
      <scheme val="minor"/>
    </font>
    <font>
      <sz val="16"/>
      <color theme="1" tint="4.9989318521683403E-2"/>
      <name val="Aptos Narrow"/>
      <family val="2"/>
      <scheme val="minor"/>
    </font>
    <font>
      <b/>
      <sz val="14"/>
      <color theme="1"/>
      <name val="Aptos Narrow"/>
      <family val="2"/>
      <scheme val="minor"/>
    </font>
    <font>
      <b/>
      <sz val="16"/>
      <color theme="1"/>
      <name val="Aptos Narrow"/>
      <family val="2"/>
      <scheme val="minor"/>
    </font>
    <font>
      <b/>
      <sz val="12"/>
      <color theme="1"/>
      <name val="Aptos Narrow"/>
      <family val="2"/>
      <scheme val="minor"/>
    </font>
    <font>
      <b/>
      <sz val="18"/>
      <color theme="1"/>
      <name val="Aptos Narrow"/>
      <family val="2"/>
      <scheme val="minor"/>
    </font>
    <font>
      <sz val="11"/>
      <color theme="7"/>
      <name val="Aptos Narrow"/>
      <family val="2"/>
      <scheme val="minor"/>
    </font>
    <font>
      <sz val="11"/>
      <color theme="1"/>
      <name val="Arial Narrow"/>
      <family val="2"/>
    </font>
    <font>
      <b/>
      <sz val="10"/>
      <color theme="1"/>
      <name val="Aptos Narrow"/>
      <scheme val="minor"/>
    </font>
    <font>
      <sz val="11"/>
      <name val="Arial Narrow"/>
      <family val="2"/>
    </font>
    <font>
      <sz val="11"/>
      <color theme="1" tint="4.9989318521683403E-2"/>
      <name val="Arial Narrow"/>
      <family val="2"/>
    </font>
    <font>
      <sz val="10"/>
      <color theme="1"/>
      <name val="Calibri Light"/>
      <family val="2"/>
    </font>
    <font>
      <b/>
      <sz val="16"/>
      <color theme="1" tint="4.9989318521683403E-2"/>
      <name val="Aptos Narrow"/>
      <scheme val="minor"/>
    </font>
    <font>
      <sz val="16"/>
      <color theme="1"/>
      <name val="Aptos Narrow"/>
      <family val="2"/>
      <scheme val="minor"/>
    </font>
    <font>
      <b/>
      <sz val="16"/>
      <color theme="1"/>
      <name val="Aptos Narrow"/>
      <scheme val="minor"/>
    </font>
    <font>
      <b/>
      <sz val="14"/>
      <color theme="1"/>
      <name val="Aptos Narrow"/>
      <scheme val="minor"/>
    </font>
    <font>
      <b/>
      <sz val="11"/>
      <color theme="1"/>
      <name val="Aptos Narrow"/>
      <scheme val="minor"/>
    </font>
    <font>
      <b/>
      <sz val="18"/>
      <color theme="1"/>
      <name val="Aptos Narrow"/>
      <scheme val="minor"/>
    </font>
  </fonts>
  <fills count="3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99"/>
        <bgColor indexed="64"/>
      </patternFill>
    </fill>
    <fill>
      <patternFill patternType="solid">
        <fgColor rgb="FFCCCCFF"/>
        <bgColor indexed="64"/>
      </patternFill>
    </fill>
    <fill>
      <patternFill patternType="solid">
        <fgColor rgb="FFFFFFCC"/>
        <bgColor indexed="64"/>
      </patternFill>
    </fill>
    <fill>
      <patternFill patternType="solid">
        <fgColor rgb="FFFFC000"/>
        <bgColor indexed="64"/>
      </patternFill>
    </fill>
    <fill>
      <patternFill patternType="solid">
        <fgColor rgb="FFFFFF66"/>
        <bgColor indexed="64"/>
      </patternFill>
    </fill>
    <fill>
      <patternFill patternType="solid">
        <fgColor rgb="FFCCECFF"/>
        <bgColor indexed="64"/>
      </patternFill>
    </fill>
    <fill>
      <patternFill patternType="solid">
        <fgColor rgb="FFFFFF00"/>
        <bgColor indexed="64"/>
      </patternFill>
    </fill>
    <fill>
      <patternFill patternType="solid">
        <fgColor rgb="FFFF0000"/>
        <bgColor indexed="64"/>
      </patternFill>
    </fill>
    <fill>
      <patternFill patternType="solid">
        <fgColor rgb="FFFFFF99"/>
        <bgColor indexed="64"/>
      </patternFill>
    </fill>
    <fill>
      <patternFill patternType="solid">
        <fgColor theme="3" tint="0.89999084444715716"/>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3" tint="0.749992370372631"/>
        <bgColor indexed="64"/>
      </patternFill>
    </fill>
    <fill>
      <patternFill patternType="solid">
        <fgColor rgb="FFFFFFFF"/>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rgb="FF00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s>
  <cellStyleXfs count="14">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2" fillId="6"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108">
    <xf numFmtId="0" fontId="0" fillId="0" borderId="0" xfId="0"/>
    <xf numFmtId="0" fontId="0" fillId="2" borderId="0" xfId="0" applyFill="1"/>
    <xf numFmtId="0" fontId="6" fillId="2" borderId="0" xfId="0" applyFont="1" applyFill="1"/>
    <xf numFmtId="0" fontId="0" fillId="2" borderId="0" xfId="0"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xf>
    <xf numFmtId="0" fontId="0" fillId="0" borderId="0" xfId="0" applyAlignment="1">
      <alignment vertical="center"/>
    </xf>
    <xf numFmtId="0" fontId="12" fillId="6" borderId="1" xfId="4" applyBorder="1" applyProtection="1">
      <alignment horizontal="center" vertical="center"/>
    </xf>
    <xf numFmtId="3" fontId="13" fillId="0" borderId="1" xfId="6" applyBorder="1" applyAlignment="1" applyProtection="1">
      <alignment horizontal="center" vertical="center"/>
    </xf>
    <xf numFmtId="49" fontId="13" fillId="0" borderId="1" xfId="5" applyBorder="1" applyProtection="1">
      <alignment horizontal="left" vertical="center"/>
    </xf>
    <xf numFmtId="0" fontId="16" fillId="0" borderId="0" xfId="0" applyFont="1" applyAlignment="1">
      <alignment horizontal="left"/>
    </xf>
    <xf numFmtId="0" fontId="16" fillId="0" borderId="0" xfId="0" applyFont="1" applyAlignment="1">
      <alignment horizontal="left" vertical="center" wrapText="1"/>
    </xf>
    <xf numFmtId="0" fontId="17" fillId="0" borderId="0" xfId="0" applyFont="1" applyAlignment="1">
      <alignment horizontal="left" vertical="center" wrapText="1"/>
    </xf>
    <xf numFmtId="0" fontId="11" fillId="0" borderId="0" xfId="0" applyFont="1" applyAlignment="1">
      <alignment horizontal="left"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6" fillId="0" borderId="0" xfId="0" applyFont="1" applyAlignment="1">
      <alignment horizontal="left" vertical="center"/>
    </xf>
    <xf numFmtId="0" fontId="5" fillId="2" borderId="0" xfId="0" applyFont="1" applyFill="1" applyAlignment="1">
      <alignment horizontal="center" vertical="center" wrapText="1"/>
    </xf>
    <xf numFmtId="0" fontId="0" fillId="2" borderId="0" xfId="0" applyFill="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0" fillId="0" borderId="0" xfId="0" applyAlignment="1">
      <alignment horizontal="center"/>
    </xf>
    <xf numFmtId="49" fontId="13" fillId="0" borderId="1" xfId="5" applyBorder="1" applyAlignment="1" applyProtection="1">
      <alignment vertical="center" wrapText="1"/>
    </xf>
    <xf numFmtId="0" fontId="12" fillId="6" borderId="1" xfId="4" applyBorder="1" applyAlignment="1" applyProtection="1">
      <alignment vertical="center"/>
    </xf>
    <xf numFmtId="0" fontId="20" fillId="2" borderId="1" xfId="1" applyFont="1" applyFill="1" applyBorder="1" applyAlignment="1">
      <alignment horizontal="left" vertical="center"/>
    </xf>
    <xf numFmtId="0" fontId="21" fillId="5" borderId="9" xfId="1" applyFont="1" applyFill="1" applyBorder="1" applyAlignment="1">
      <alignment horizontal="center" vertical="center"/>
    </xf>
    <xf numFmtId="0" fontId="21" fillId="5" borderId="1" xfId="1" applyFont="1" applyFill="1" applyBorder="1" applyAlignment="1">
      <alignment horizontal="center" vertical="center"/>
    </xf>
    <xf numFmtId="0" fontId="21" fillId="5" borderId="10" xfId="1" applyFont="1" applyFill="1" applyBorder="1" applyAlignment="1">
      <alignment horizontal="center" vertical="center"/>
    </xf>
    <xf numFmtId="14" fontId="22" fillId="0" borderId="1" xfId="0" applyNumberFormat="1" applyFont="1" applyBorder="1" applyAlignment="1">
      <alignment horizontal="center" vertical="center"/>
    </xf>
    <xf numFmtId="0" fontId="23" fillId="0" borderId="1" xfId="1" applyFont="1" applyBorder="1" applyAlignment="1">
      <alignment horizontal="center" vertical="center"/>
    </xf>
    <xf numFmtId="14" fontId="23" fillId="0" borderId="1" xfId="1" applyNumberFormat="1" applyFont="1" applyBorder="1" applyAlignment="1">
      <alignment horizontal="center" vertical="center"/>
    </xf>
    <xf numFmtId="0" fontId="23" fillId="0" borderId="1" xfId="1" applyFont="1" applyBorder="1" applyAlignment="1">
      <alignment horizontal="center" wrapText="1"/>
    </xf>
    <xf numFmtId="0" fontId="23" fillId="0" borderId="1" xfId="1" applyFont="1" applyBorder="1"/>
    <xf numFmtId="0" fontId="21" fillId="5" borderId="1" xfId="1" applyFont="1" applyFill="1" applyBorder="1" applyAlignment="1">
      <alignment vertical="center"/>
    </xf>
    <xf numFmtId="0" fontId="0" fillId="7" borderId="7" xfId="0" applyFill="1" applyBorder="1" applyAlignment="1">
      <alignment horizontal="center" vertical="center" wrapText="1"/>
    </xf>
    <xf numFmtId="0" fontId="0" fillId="7" borderId="7" xfId="0" applyFill="1" applyBorder="1" applyAlignment="1">
      <alignment horizontal="center" vertical="center"/>
    </xf>
    <xf numFmtId="0" fontId="0" fillId="7" borderId="7" xfId="8" applyNumberFormat="1" applyFont="1" applyFill="1" applyBorder="1" applyAlignment="1">
      <alignment horizontal="center" vertical="center" wrapText="1"/>
    </xf>
    <xf numFmtId="0" fontId="24" fillId="7" borderId="7" xfId="0" applyFont="1" applyFill="1" applyBorder="1" applyAlignment="1">
      <alignment horizontal="center" vertical="center" wrapText="1"/>
    </xf>
    <xf numFmtId="9" fontId="0" fillId="7" borderId="7" xfId="0" applyNumberFormat="1" applyFill="1" applyBorder="1" applyAlignment="1">
      <alignment horizontal="center" vertical="center" wrapText="1"/>
    </xf>
    <xf numFmtId="44" fontId="1" fillId="7" borderId="7" xfId="8" applyFont="1" applyFill="1" applyBorder="1" applyAlignment="1">
      <alignment horizontal="center" vertical="center" wrapText="1"/>
    </xf>
    <xf numFmtId="44" fontId="8" fillId="7" borderId="7" xfId="8"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24" fillId="7" borderId="1" xfId="0" applyFont="1" applyFill="1" applyBorder="1" applyAlignment="1">
      <alignment horizontal="center" vertical="center" wrapText="1"/>
    </xf>
    <xf numFmtId="9" fontId="0" fillId="7" borderId="1" xfId="0" applyNumberFormat="1" applyFill="1" applyBorder="1" applyAlignment="1">
      <alignment horizontal="center" vertical="center"/>
    </xf>
    <xf numFmtId="44" fontId="1" fillId="7" borderId="1" xfId="8" applyFont="1" applyFill="1" applyBorder="1" applyAlignment="1">
      <alignment horizontal="center" vertical="center"/>
    </xf>
    <xf numFmtId="44" fontId="8" fillId="7" borderId="1" xfId="8" applyFont="1" applyFill="1" applyBorder="1" applyAlignment="1">
      <alignment horizontal="center" vertical="center"/>
    </xf>
    <xf numFmtId="44" fontId="8" fillId="7" borderId="1" xfId="8" applyFont="1" applyFill="1" applyBorder="1" applyAlignment="1">
      <alignment horizontal="center" vertical="center" wrapText="1"/>
    </xf>
    <xf numFmtId="0" fontId="0" fillId="7" borderId="23" xfId="0" applyFill="1" applyBorder="1" applyAlignment="1">
      <alignment horizontal="center" vertical="center"/>
    </xf>
    <xf numFmtId="0" fontId="26" fillId="8" borderId="1" xfId="0" applyFont="1" applyFill="1" applyBorder="1" applyAlignment="1">
      <alignment horizontal="center" vertical="center"/>
    </xf>
    <xf numFmtId="0" fontId="0" fillId="3" borderId="7" xfId="0" applyFill="1" applyBorder="1" applyAlignment="1">
      <alignment horizontal="center" vertical="center" wrapText="1"/>
    </xf>
    <xf numFmtId="0" fontId="0" fillId="3" borderId="7" xfId="0" applyFill="1" applyBorder="1" applyAlignment="1">
      <alignment horizontal="center" vertical="center"/>
    </xf>
    <xf numFmtId="0" fontId="0" fillId="3" borderId="23" xfId="0" applyFill="1" applyBorder="1" applyAlignment="1">
      <alignment horizontal="center" vertical="center" wrapText="1"/>
    </xf>
    <xf numFmtId="0" fontId="0" fillId="3" borderId="23" xfId="0" applyFill="1" applyBorder="1" applyAlignment="1">
      <alignment horizontal="center" vertical="center"/>
    </xf>
    <xf numFmtId="9" fontId="0" fillId="3" borderId="23" xfId="0" applyNumberFormat="1" applyFill="1" applyBorder="1" applyAlignment="1">
      <alignment horizontal="center" vertical="center"/>
    </xf>
    <xf numFmtId="0" fontId="0" fillId="7" borderId="1" xfId="0" applyFill="1" applyBorder="1" applyAlignment="1">
      <alignment vertical="center" wrapText="1"/>
    </xf>
    <xf numFmtId="17" fontId="0" fillId="7" borderId="1" xfId="0" applyNumberFormat="1" applyFill="1" applyBorder="1" applyAlignment="1">
      <alignment horizontal="center" vertical="center"/>
    </xf>
    <xf numFmtId="44" fontId="0" fillId="7" borderId="1" xfId="8" applyFont="1" applyFill="1" applyBorder="1" applyAlignment="1">
      <alignment vertical="center"/>
    </xf>
    <xf numFmtId="0" fontId="0" fillId="7" borderId="1" xfId="0" applyFill="1" applyBorder="1" applyAlignment="1">
      <alignment vertical="center"/>
    </xf>
    <xf numFmtId="0" fontId="0" fillId="9" borderId="1" xfId="0" applyFill="1" applyBorder="1" applyAlignment="1">
      <alignment horizontal="left" vertical="top" wrapText="1"/>
    </xf>
    <xf numFmtId="17" fontId="0" fillId="9" borderId="1" xfId="0" applyNumberFormat="1" applyFill="1" applyBorder="1" applyAlignment="1">
      <alignment horizontal="center" vertical="center"/>
    </xf>
    <xf numFmtId="0" fontId="0" fillId="9" borderId="1" xfId="0" applyFill="1" applyBorder="1" applyAlignment="1">
      <alignment horizontal="center" vertical="center"/>
    </xf>
    <xf numFmtId="0" fontId="0" fillId="9" borderId="18" xfId="0" applyFill="1" applyBorder="1" applyAlignment="1">
      <alignment horizontal="left" vertical="center" wrapText="1"/>
    </xf>
    <xf numFmtId="44" fontId="0" fillId="9" borderId="18" xfId="8" applyFont="1" applyFill="1" applyBorder="1" applyAlignment="1">
      <alignment horizontal="center" vertical="center"/>
    </xf>
    <xf numFmtId="0" fontId="0" fillId="9" borderId="18" xfId="0" applyFill="1" applyBorder="1" applyAlignment="1">
      <alignment horizontal="center" vertical="center"/>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165" fontId="0" fillId="15" borderId="1" xfId="9" applyNumberFormat="1" applyFont="1" applyFill="1" applyBorder="1" applyAlignment="1">
      <alignment horizontal="center" vertical="center" wrapText="1"/>
    </xf>
    <xf numFmtId="3" fontId="0" fillId="15" borderId="1" xfId="0" applyNumberFormat="1" applyFill="1" applyBorder="1" applyAlignment="1">
      <alignment horizontal="center" vertical="center" wrapText="1"/>
    </xf>
    <xf numFmtId="14" fontId="0" fillId="16" borderId="1" xfId="0" applyNumberFormat="1" applyFill="1" applyBorder="1" applyAlignment="1">
      <alignment horizontal="center" vertical="center" wrapText="1"/>
    </xf>
    <xf numFmtId="14" fontId="0" fillId="11" borderId="1" xfId="0" applyNumberFormat="1" applyFill="1" applyBorder="1" applyAlignment="1">
      <alignment horizontal="center" vertical="center" wrapText="1"/>
    </xf>
    <xf numFmtId="166" fontId="0" fillId="11" borderId="1" xfId="8" applyNumberFormat="1" applyFont="1" applyFill="1" applyBorder="1" applyAlignment="1">
      <alignment horizontal="right" vertical="center" wrapText="1"/>
    </xf>
    <xf numFmtId="14" fontId="0" fillId="12" borderId="1" xfId="0" applyNumberFormat="1" applyFill="1" applyBorder="1" applyAlignment="1">
      <alignment horizontal="center" vertical="center" wrapText="1"/>
    </xf>
    <xf numFmtId="14" fontId="0" fillId="14" borderId="1" xfId="0" applyNumberFormat="1" applyFill="1" applyBorder="1" applyAlignment="1">
      <alignment horizontal="center" vertical="center" wrapText="1"/>
    </xf>
    <xf numFmtId="3" fontId="0" fillId="11" borderId="1" xfId="0" applyNumberFormat="1" applyFill="1" applyBorder="1" applyAlignment="1">
      <alignment horizontal="center" vertical="center" wrapText="1"/>
    </xf>
    <xf numFmtId="0" fontId="6" fillId="11" borderId="1" xfId="0" applyFont="1" applyFill="1" applyBorder="1" applyAlignment="1">
      <alignment horizontal="center" vertical="center" wrapText="1"/>
    </xf>
    <xf numFmtId="0" fontId="8" fillId="17" borderId="0" xfId="0" applyFont="1" applyFill="1" applyAlignment="1">
      <alignment horizontal="center"/>
    </xf>
    <xf numFmtId="44" fontId="0" fillId="17" borderId="18" xfId="8" applyFont="1" applyFill="1" applyBorder="1" applyAlignment="1">
      <alignment horizontal="center" vertical="center"/>
    </xf>
    <xf numFmtId="166" fontId="0" fillId="17" borderId="1" xfId="8" applyNumberFormat="1" applyFont="1" applyFill="1" applyBorder="1" applyAlignment="1">
      <alignment horizontal="right" vertical="center" wrapText="1"/>
    </xf>
    <xf numFmtId="0" fontId="0" fillId="17" borderId="0" xfId="0" applyFill="1"/>
    <xf numFmtId="0" fontId="0" fillId="17" borderId="23" xfId="0" applyFill="1" applyBorder="1" applyAlignment="1">
      <alignment horizontal="center" vertical="center" wrapText="1"/>
    </xf>
    <xf numFmtId="0" fontId="0" fillId="17" borderId="1" xfId="0" applyFill="1" applyBorder="1" applyAlignment="1">
      <alignment horizontal="center" vertical="center" wrapText="1"/>
    </xf>
    <xf numFmtId="0" fontId="0" fillId="17" borderId="18" xfId="0" applyFill="1" applyBorder="1" applyAlignment="1">
      <alignment horizontal="center" vertical="center" wrapText="1"/>
    </xf>
    <xf numFmtId="1" fontId="0" fillId="17" borderId="1" xfId="7" applyNumberFormat="1" applyFont="1" applyFill="1" applyBorder="1" applyAlignment="1">
      <alignment horizontal="center" vertical="center"/>
    </xf>
    <xf numFmtId="166" fontId="0" fillId="12" borderId="1" xfId="8" applyNumberFormat="1" applyFont="1" applyFill="1" applyBorder="1" applyAlignment="1">
      <alignment horizontal="center" vertical="center" wrapText="1"/>
    </xf>
    <xf numFmtId="0" fontId="28" fillId="18" borderId="18" xfId="0" applyFont="1" applyFill="1" applyBorder="1" applyAlignment="1">
      <alignment horizontal="center" vertical="center" wrapText="1"/>
    </xf>
    <xf numFmtId="44" fontId="8" fillId="17" borderId="1" xfId="8" applyFont="1" applyFill="1" applyBorder="1" applyAlignment="1">
      <alignment horizontal="center" vertical="center" wrapText="1"/>
    </xf>
    <xf numFmtId="0" fontId="0" fillId="10" borderId="7" xfId="0" applyFill="1" applyBorder="1" applyAlignment="1">
      <alignment horizontal="center" vertical="center" wrapText="1"/>
    </xf>
    <xf numFmtId="0" fontId="0" fillId="10" borderId="23"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23" xfId="0" applyFill="1" applyBorder="1" applyAlignment="1">
      <alignment horizontal="center" vertical="center" wrapText="1"/>
    </xf>
    <xf numFmtId="0" fontId="0" fillId="13" borderId="23"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23" xfId="0" applyFill="1" applyBorder="1" applyAlignment="1">
      <alignment horizontal="center" vertical="center" wrapText="1"/>
    </xf>
    <xf numFmtId="3" fontId="0" fillId="14" borderId="23" xfId="0" applyNumberFormat="1" applyFill="1" applyBorder="1" applyAlignment="1">
      <alignment horizontal="center" vertical="center" wrapText="1"/>
    </xf>
    <xf numFmtId="0" fontId="0" fillId="15" borderId="7" xfId="0" applyFill="1" applyBorder="1" applyAlignment="1">
      <alignment horizontal="center" vertical="center" wrapText="1"/>
    </xf>
    <xf numFmtId="0" fontId="0" fillId="15" borderId="8" xfId="0" applyFill="1" applyBorder="1" applyAlignment="1">
      <alignment horizontal="center" vertical="center" wrapText="1"/>
    </xf>
    <xf numFmtId="0" fontId="0" fillId="15" borderId="10" xfId="0" applyFill="1" applyBorder="1" applyAlignment="1">
      <alignment horizontal="center" vertical="center" wrapText="1"/>
    </xf>
    <xf numFmtId="0" fontId="0" fillId="15" borderId="23" xfId="0" applyFill="1" applyBorder="1" applyAlignment="1">
      <alignment horizontal="center" vertical="center" wrapText="1"/>
    </xf>
    <xf numFmtId="165" fontId="0" fillId="15" borderId="23" xfId="9" applyNumberFormat="1" applyFont="1" applyFill="1" applyBorder="1" applyAlignment="1">
      <alignment horizontal="center" vertical="center" wrapText="1"/>
    </xf>
    <xf numFmtId="0" fontId="8" fillId="15" borderId="25" xfId="0" applyFont="1" applyFill="1" applyBorder="1" applyAlignment="1">
      <alignment horizontal="center" vertical="center" wrapText="1"/>
    </xf>
    <xf numFmtId="0" fontId="28" fillId="18" borderId="19"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14" borderId="18" xfId="0" applyFill="1" applyBorder="1" applyAlignment="1">
      <alignment horizontal="center" vertical="center" wrapText="1"/>
    </xf>
    <xf numFmtId="0" fontId="0" fillId="12" borderId="18" xfId="0" applyFill="1" applyBorder="1" applyAlignment="1">
      <alignment horizontal="center" vertical="center" wrapText="1"/>
    </xf>
    <xf numFmtId="0" fontId="0" fillId="11" borderId="18" xfId="0" applyFill="1" applyBorder="1" applyAlignment="1">
      <alignment horizontal="center" vertical="center" wrapText="1"/>
    </xf>
    <xf numFmtId="0" fontId="0" fillId="9" borderId="20" xfId="0" applyFill="1" applyBorder="1" applyAlignment="1">
      <alignment horizontal="left" vertical="top" wrapText="1"/>
    </xf>
    <xf numFmtId="0" fontId="0" fillId="9" borderId="18" xfId="0" applyFill="1" applyBorder="1" applyAlignment="1">
      <alignment horizontal="center" vertical="center" wrapText="1"/>
    </xf>
    <xf numFmtId="9" fontId="0" fillId="9" borderId="18" xfId="0" applyNumberFormat="1" applyFill="1" applyBorder="1" applyAlignment="1">
      <alignment horizontal="center" vertical="center" wrapText="1"/>
    </xf>
    <xf numFmtId="1" fontId="0" fillId="9" borderId="18" xfId="0" applyNumberFormat="1" applyFill="1" applyBorder="1" applyAlignment="1">
      <alignment horizontal="center" vertical="center" wrapText="1"/>
    </xf>
    <xf numFmtId="17" fontId="0" fillId="9" borderId="18" xfId="0" applyNumberFormat="1" applyFill="1" applyBorder="1" applyAlignment="1">
      <alignment horizontal="center" vertical="center"/>
    </xf>
    <xf numFmtId="0" fontId="27" fillId="14"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0" fillId="3" borderId="1" xfId="0" applyFill="1" applyBorder="1" applyAlignment="1">
      <alignment horizontal="left" vertical="center" wrapText="1"/>
    </xf>
    <xf numFmtId="1" fontId="0" fillId="3" borderId="1" xfId="7" applyNumberFormat="1" applyFont="1" applyFill="1" applyBorder="1" applyAlignment="1">
      <alignment horizontal="center" vertical="center"/>
    </xf>
    <xf numFmtId="17" fontId="0" fillId="3" borderId="1" xfId="0" applyNumberFormat="1" applyFill="1" applyBorder="1" applyAlignment="1">
      <alignment horizontal="center" vertical="center"/>
    </xf>
    <xf numFmtId="44" fontId="0" fillId="3" borderId="1" xfId="8" applyFont="1" applyFill="1" applyBorder="1" applyAlignment="1">
      <alignment horizontal="center" vertical="center"/>
    </xf>
    <xf numFmtId="0" fontId="0" fillId="3" borderId="1" xfId="0" applyFill="1" applyBorder="1" applyAlignment="1">
      <alignment vertical="center" wrapText="1"/>
    </xf>
    <xf numFmtId="0" fontId="27" fillId="11" borderId="1" xfId="0" applyFont="1" applyFill="1" applyBorder="1" applyAlignment="1">
      <alignment horizontal="center" vertical="center" wrapText="1"/>
    </xf>
    <xf numFmtId="0" fontId="28" fillId="18" borderId="16" xfId="0" applyFont="1" applyFill="1" applyBorder="1" applyAlignment="1">
      <alignment horizontal="center" vertical="center" wrapText="1"/>
    </xf>
    <xf numFmtId="0" fontId="28" fillId="18" borderId="11"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0" fillId="0" borderId="25" xfId="0" applyBorder="1" applyAlignment="1">
      <alignment vertical="center" wrapText="1"/>
    </xf>
    <xf numFmtId="9" fontId="0" fillId="3" borderId="1" xfId="0" applyNumberFormat="1" applyFill="1" applyBorder="1" applyAlignment="1">
      <alignment horizontal="center" vertical="center"/>
    </xf>
    <xf numFmtId="44" fontId="0" fillId="3" borderId="7" xfId="8" applyFont="1" applyFill="1" applyBorder="1" applyAlignment="1">
      <alignment horizontal="center" vertical="center"/>
    </xf>
    <xf numFmtId="166" fontId="0" fillId="17" borderId="7" xfId="8" applyNumberFormat="1" applyFont="1" applyFill="1" applyBorder="1" applyAlignment="1">
      <alignment horizontal="right" vertical="center" wrapText="1"/>
    </xf>
    <xf numFmtId="166" fontId="0" fillId="17" borderId="18" xfId="8" applyNumberFormat="1" applyFont="1" applyFill="1" applyBorder="1" applyAlignment="1">
      <alignment horizontal="right" vertical="center" wrapText="1"/>
    </xf>
    <xf numFmtId="14" fontId="0" fillId="11" borderId="18" xfId="0" applyNumberFormat="1" applyFill="1" applyBorder="1" applyAlignment="1">
      <alignment horizontal="center" vertical="center" wrapText="1"/>
    </xf>
    <xf numFmtId="3" fontId="0" fillId="11" borderId="18" xfId="0" applyNumberFormat="1" applyFill="1" applyBorder="1" applyAlignment="1">
      <alignment horizontal="center" vertical="center" wrapText="1"/>
    </xf>
    <xf numFmtId="0" fontId="0" fillId="12" borderId="1" xfId="0" applyFill="1" applyBorder="1" applyAlignment="1">
      <alignment vertical="center" wrapText="1"/>
    </xf>
    <xf numFmtId="0" fontId="27" fillId="12" borderId="7" xfId="0" applyFont="1" applyFill="1" applyBorder="1" applyAlignment="1">
      <alignment horizontal="center" vertical="center" wrapText="1"/>
    </xf>
    <xf numFmtId="14" fontId="0" fillId="12" borderId="18" xfId="0" applyNumberFormat="1" applyFill="1" applyBorder="1" applyAlignment="1">
      <alignment horizontal="center" vertical="center" wrapText="1"/>
    </xf>
    <xf numFmtId="0" fontId="27" fillId="14" borderId="7" xfId="0" applyFont="1" applyFill="1" applyBorder="1" applyAlignment="1">
      <alignment horizontal="center" vertical="center" wrapText="1"/>
    </xf>
    <xf numFmtId="14" fontId="0" fillId="14" borderId="18" xfId="0" applyNumberFormat="1" applyFill="1" applyBorder="1" applyAlignment="1">
      <alignment horizontal="center" vertical="center" wrapText="1"/>
    </xf>
    <xf numFmtId="0" fontId="27" fillId="15" borderId="23" xfId="0" applyFont="1" applyFill="1" applyBorder="1" applyAlignment="1">
      <alignment horizontal="center" vertical="center" wrapText="1"/>
    </xf>
    <xf numFmtId="0" fontId="0" fillId="19" borderId="38" xfId="0" applyFill="1" applyBorder="1" applyAlignment="1">
      <alignment horizontal="center" vertical="center" wrapText="1"/>
    </xf>
    <xf numFmtId="0" fontId="0" fillId="19" borderId="39" xfId="0" applyFill="1" applyBorder="1" applyAlignment="1">
      <alignment horizontal="center" vertical="center" wrapText="1"/>
    </xf>
    <xf numFmtId="9" fontId="0" fillId="19" borderId="39" xfId="9" applyFont="1" applyFill="1" applyBorder="1" applyAlignment="1">
      <alignment horizontal="center" vertical="center" wrapText="1"/>
    </xf>
    <xf numFmtId="0" fontId="0" fillId="19" borderId="40" xfId="0" applyFill="1" applyBorder="1" applyAlignment="1">
      <alignment horizontal="center" vertical="center" wrapText="1"/>
    </xf>
    <xf numFmtId="0" fontId="0" fillId="20" borderId="38" xfId="0" applyFill="1" applyBorder="1" applyAlignment="1">
      <alignment horizontal="center" vertical="center" wrapText="1"/>
    </xf>
    <xf numFmtId="0" fontId="0" fillId="20" borderId="39" xfId="0" applyFill="1" applyBorder="1" applyAlignment="1">
      <alignment horizontal="center" vertical="center" wrapText="1"/>
    </xf>
    <xf numFmtId="9" fontId="0" fillId="20" borderId="39" xfId="9" applyFont="1" applyFill="1" applyBorder="1" applyAlignment="1">
      <alignment horizontal="center" vertical="center" wrapText="1"/>
    </xf>
    <xf numFmtId="0" fontId="0" fillId="20" borderId="40" xfId="0" applyFill="1" applyBorder="1" applyAlignment="1">
      <alignment horizontal="center" vertical="center" wrapText="1"/>
    </xf>
    <xf numFmtId="0" fontId="0" fillId="21" borderId="38" xfId="0" applyFill="1" applyBorder="1" applyAlignment="1">
      <alignment horizontal="center" vertical="center" wrapText="1"/>
    </xf>
    <xf numFmtId="0" fontId="0" fillId="21" borderId="39" xfId="0" applyFill="1" applyBorder="1" applyAlignment="1">
      <alignment horizontal="center" vertical="center" wrapText="1"/>
    </xf>
    <xf numFmtId="9" fontId="0" fillId="21" borderId="39" xfId="9" applyFont="1" applyFill="1" applyBorder="1" applyAlignment="1">
      <alignment horizontal="center" vertical="center" wrapText="1"/>
    </xf>
    <xf numFmtId="0" fontId="0" fillId="21" borderId="40" xfId="0" applyFill="1" applyBorder="1" applyAlignment="1">
      <alignment horizontal="center" vertical="center" wrapText="1"/>
    </xf>
    <xf numFmtId="0" fontId="0" fillId="11" borderId="38" xfId="0" applyFill="1" applyBorder="1" applyAlignment="1">
      <alignment horizontal="center" vertical="center" wrapText="1"/>
    </xf>
    <xf numFmtId="0" fontId="0" fillId="11" borderId="39" xfId="0" applyFill="1" applyBorder="1" applyAlignment="1">
      <alignment horizontal="center" vertical="center" wrapText="1"/>
    </xf>
    <xf numFmtId="9" fontId="0" fillId="11" borderId="39" xfId="9" applyFont="1" applyFill="1" applyBorder="1" applyAlignment="1">
      <alignment horizontal="center" vertical="center" wrapText="1"/>
    </xf>
    <xf numFmtId="0" fontId="0" fillId="11" borderId="40" xfId="0" applyFill="1" applyBorder="1" applyAlignment="1">
      <alignment horizontal="center" vertical="center" wrapText="1"/>
    </xf>
    <xf numFmtId="0" fontId="0" fillId="12" borderId="38" xfId="0" applyFill="1" applyBorder="1" applyAlignment="1">
      <alignment horizontal="center" vertical="center" wrapText="1"/>
    </xf>
    <xf numFmtId="0" fontId="0" fillId="12" borderId="39" xfId="0" applyFill="1" applyBorder="1" applyAlignment="1">
      <alignment horizontal="center" vertical="center" wrapText="1"/>
    </xf>
    <xf numFmtId="9" fontId="0" fillId="12" borderId="39" xfId="9" applyFont="1" applyFill="1" applyBorder="1" applyAlignment="1">
      <alignment horizontal="center" vertical="center" wrapText="1"/>
    </xf>
    <xf numFmtId="0" fontId="0" fillId="12" borderId="40" xfId="0" applyFill="1" applyBorder="1" applyAlignment="1">
      <alignment horizontal="center" vertical="center" wrapText="1"/>
    </xf>
    <xf numFmtId="0" fontId="0" fillId="22" borderId="38" xfId="0" applyFill="1" applyBorder="1" applyAlignment="1">
      <alignment horizontal="center" vertical="center" wrapText="1"/>
    </xf>
    <xf numFmtId="0" fontId="0" fillId="22" borderId="39" xfId="0" applyFill="1" applyBorder="1" applyAlignment="1">
      <alignment horizontal="center" vertical="center" wrapText="1"/>
    </xf>
    <xf numFmtId="9" fontId="0" fillId="22" borderId="39" xfId="9" applyFont="1" applyFill="1" applyBorder="1" applyAlignment="1">
      <alignment horizontal="center" vertical="center" wrapText="1"/>
    </xf>
    <xf numFmtId="0" fontId="0" fillId="22" borderId="40" xfId="0" applyFill="1" applyBorder="1" applyAlignment="1">
      <alignment horizontal="center" vertical="center" wrapText="1"/>
    </xf>
    <xf numFmtId="0" fontId="0" fillId="23" borderId="38" xfId="0" applyFill="1" applyBorder="1" applyAlignment="1">
      <alignment horizontal="center" vertical="center" wrapText="1"/>
    </xf>
    <xf numFmtId="0" fontId="0" fillId="24" borderId="38" xfId="0" applyFill="1" applyBorder="1" applyAlignment="1">
      <alignment horizontal="center" vertical="center" wrapText="1"/>
    </xf>
    <xf numFmtId="0" fontId="0" fillId="24" borderId="39" xfId="0" applyFill="1" applyBorder="1" applyAlignment="1">
      <alignment horizontal="center" vertical="center" wrapText="1"/>
    </xf>
    <xf numFmtId="9" fontId="0" fillId="24" borderId="39" xfId="9" applyFont="1" applyFill="1" applyBorder="1" applyAlignment="1">
      <alignment horizontal="center" vertical="center" wrapText="1"/>
    </xf>
    <xf numFmtId="0" fontId="0" fillId="24" borderId="40" xfId="0" applyFill="1" applyBorder="1" applyAlignment="1">
      <alignment horizontal="center" vertical="center" wrapText="1"/>
    </xf>
    <xf numFmtId="165" fontId="0" fillId="17" borderId="1" xfId="9" applyNumberFormat="1" applyFont="1" applyFill="1" applyBorder="1" applyAlignment="1">
      <alignment horizontal="center" vertical="center" wrapText="1"/>
    </xf>
    <xf numFmtId="165" fontId="0" fillId="17" borderId="18" xfId="9" applyNumberFormat="1" applyFont="1" applyFill="1" applyBorder="1" applyAlignment="1">
      <alignment horizontal="center" vertical="center" wrapText="1"/>
    </xf>
    <xf numFmtId="0" fontId="0" fillId="25" borderId="39" xfId="0" applyFill="1" applyBorder="1" applyAlignment="1">
      <alignment horizontal="center" vertical="center" wrapText="1"/>
    </xf>
    <xf numFmtId="9" fontId="0" fillId="25" borderId="39" xfId="9" applyFont="1" applyFill="1" applyBorder="1" applyAlignment="1">
      <alignment horizontal="center" vertical="center" wrapText="1"/>
    </xf>
    <xf numFmtId="0" fontId="0" fillId="25" borderId="40" xfId="0" applyFill="1" applyBorder="1" applyAlignment="1">
      <alignment horizontal="center" vertical="center" wrapText="1"/>
    </xf>
    <xf numFmtId="0" fontId="0" fillId="0" borderId="4" xfId="0" applyBorder="1" applyAlignment="1">
      <alignment vertical="top" wrapText="1"/>
    </xf>
    <xf numFmtId="0" fontId="0" fillId="0" borderId="12" xfId="0" applyBorder="1" applyAlignment="1">
      <alignment vertical="top" wrapText="1"/>
    </xf>
    <xf numFmtId="0" fontId="0" fillId="11" borderId="2" xfId="0" applyFill="1" applyBorder="1" applyAlignment="1">
      <alignment horizontal="center" vertical="center" wrapText="1"/>
    </xf>
    <xf numFmtId="0" fontId="0" fillId="0" borderId="1" xfId="0" applyBorder="1"/>
    <xf numFmtId="0" fontId="0" fillId="2" borderId="19"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 xfId="0" applyFill="1" applyBorder="1" applyAlignment="1">
      <alignment horizontal="center" vertical="center" wrapText="1"/>
    </xf>
    <xf numFmtId="0" fontId="27"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7" borderId="27" xfId="0" applyFill="1" applyBorder="1" applyAlignment="1">
      <alignment horizontal="center" vertical="center" wrapText="1"/>
    </xf>
    <xf numFmtId="0" fontId="24" fillId="7" borderId="19" xfId="0" applyFont="1" applyFill="1" applyBorder="1" applyAlignment="1">
      <alignment horizontal="center" vertical="center" wrapText="1"/>
    </xf>
    <xf numFmtId="0" fontId="0" fillId="7" borderId="16" xfId="0" applyFill="1" applyBorder="1" applyAlignment="1">
      <alignment horizontal="center" vertical="center"/>
    </xf>
    <xf numFmtId="167" fontId="14" fillId="7" borderId="1" xfId="0" applyNumberFormat="1" applyFont="1" applyFill="1" applyBorder="1" applyAlignment="1">
      <alignment horizontal="center" vertical="center"/>
    </xf>
    <xf numFmtId="165" fontId="14" fillId="19" borderId="39" xfId="9" applyNumberFormat="1" applyFont="1" applyFill="1" applyBorder="1" applyAlignment="1">
      <alignment horizontal="center" vertical="center" wrapText="1"/>
    </xf>
    <xf numFmtId="165" fontId="14" fillId="20" borderId="39" xfId="9" applyNumberFormat="1" applyFont="1" applyFill="1" applyBorder="1" applyAlignment="1">
      <alignment horizontal="center" vertical="center" wrapText="1"/>
    </xf>
    <xf numFmtId="165" fontId="14" fillId="21" borderId="39" xfId="9" applyNumberFormat="1" applyFont="1" applyFill="1" applyBorder="1" applyAlignment="1">
      <alignment horizontal="center" vertical="center" wrapText="1"/>
    </xf>
    <xf numFmtId="165" fontId="14" fillId="11" borderId="39" xfId="9" applyNumberFormat="1" applyFont="1" applyFill="1" applyBorder="1" applyAlignment="1">
      <alignment horizontal="center" vertical="center" wrapText="1"/>
    </xf>
    <xf numFmtId="165" fontId="14" fillId="12" borderId="39" xfId="9" applyNumberFormat="1" applyFont="1" applyFill="1" applyBorder="1" applyAlignment="1">
      <alignment horizontal="center" vertical="center" wrapText="1"/>
    </xf>
    <xf numFmtId="165" fontId="14" fillId="22" borderId="39" xfId="9" applyNumberFormat="1" applyFont="1" applyFill="1" applyBorder="1" applyAlignment="1">
      <alignment horizontal="center" vertical="center" wrapText="1"/>
    </xf>
    <xf numFmtId="165" fontId="14" fillId="25" borderId="39" xfId="9" applyNumberFormat="1" applyFont="1" applyFill="1" applyBorder="1" applyAlignment="1">
      <alignment horizontal="center" vertical="center" wrapText="1"/>
    </xf>
    <xf numFmtId="165" fontId="14" fillId="24" borderId="39" xfId="9" applyNumberFormat="1" applyFont="1" applyFill="1" applyBorder="1" applyAlignment="1">
      <alignment horizontal="center" vertical="center" wrapText="1"/>
    </xf>
    <xf numFmtId="0" fontId="14" fillId="0" borderId="0" xfId="0" applyFont="1"/>
    <xf numFmtId="0" fontId="26" fillId="8" borderId="23" xfId="0" applyFont="1" applyFill="1" applyBorder="1" applyAlignment="1">
      <alignment horizontal="center" vertical="center"/>
    </xf>
    <xf numFmtId="0" fontId="25" fillId="3" borderId="20" xfId="0" applyFont="1" applyFill="1" applyBorder="1" applyAlignment="1">
      <alignment horizontal="center" vertical="center"/>
    </xf>
    <xf numFmtId="0" fontId="8" fillId="3" borderId="20" xfId="0" applyFont="1" applyFill="1" applyBorder="1" applyAlignment="1">
      <alignment horizontal="center" vertical="center"/>
    </xf>
    <xf numFmtId="167" fontId="0" fillId="7" borderId="7" xfId="10" applyNumberFormat="1" applyFont="1" applyFill="1" applyBorder="1" applyAlignment="1">
      <alignment horizontal="center" vertical="center"/>
    </xf>
    <xf numFmtId="167" fontId="0" fillId="7" borderId="1" xfId="10" applyNumberFormat="1" applyFont="1" applyFill="1" applyBorder="1" applyAlignment="1">
      <alignment horizontal="center" vertical="center"/>
    </xf>
    <xf numFmtId="49" fontId="0" fillId="7" borderId="44" xfId="11" applyNumberFormat="1" applyFont="1" applyFill="1" applyBorder="1" applyAlignment="1">
      <alignment horizontal="center" vertical="center" wrapText="1"/>
    </xf>
    <xf numFmtId="0" fontId="8" fillId="17" borderId="18" xfId="0" applyFont="1" applyFill="1" applyBorder="1" applyAlignment="1">
      <alignment horizontal="center" vertical="center"/>
    </xf>
    <xf numFmtId="0" fontId="28" fillId="14" borderId="18" xfId="0" applyFont="1" applyFill="1" applyBorder="1" applyAlignment="1">
      <alignment horizontal="center" vertical="center" wrapText="1"/>
    </xf>
    <xf numFmtId="0" fontId="0" fillId="7" borderId="46" xfId="0" applyFill="1" applyBorder="1" applyAlignment="1">
      <alignment horizontal="center" vertical="center"/>
    </xf>
    <xf numFmtId="0" fontId="1" fillId="7" borderId="1" xfId="0" applyFont="1" applyFill="1" applyBorder="1" applyAlignment="1">
      <alignment horizontal="center" vertical="center"/>
    </xf>
    <xf numFmtId="0" fontId="8" fillId="7" borderId="1" xfId="0" applyFont="1" applyFill="1" applyBorder="1" applyAlignment="1">
      <alignment horizontal="center" vertical="center"/>
    </xf>
    <xf numFmtId="0" fontId="0" fillId="2" borderId="14" xfId="0" applyFill="1" applyBorder="1"/>
    <xf numFmtId="0" fontId="0" fillId="3" borderId="20" xfId="0" applyFill="1" applyBorder="1" applyAlignment="1">
      <alignment horizontal="center" vertical="center" wrapText="1"/>
    </xf>
    <xf numFmtId="0" fontId="0" fillId="3" borderId="15" xfId="0" applyFill="1" applyBorder="1" applyAlignment="1">
      <alignment horizontal="center" vertical="center"/>
    </xf>
    <xf numFmtId="0" fontId="0" fillId="3" borderId="20" xfId="0" applyFill="1" applyBorder="1" applyAlignment="1">
      <alignment horizontal="center" vertical="center"/>
    </xf>
    <xf numFmtId="9" fontId="0" fillId="3" borderId="20" xfId="0" applyNumberFormat="1" applyFill="1" applyBorder="1" applyAlignment="1">
      <alignment horizontal="center" vertical="center"/>
    </xf>
    <xf numFmtId="0" fontId="0" fillId="8" borderId="39" xfId="0" applyFill="1" applyBorder="1" applyAlignment="1">
      <alignment horizontal="center" vertical="center"/>
    </xf>
    <xf numFmtId="0" fontId="0" fillId="8" borderId="51" xfId="0" applyFill="1" applyBorder="1" applyAlignment="1">
      <alignment horizontal="center" vertical="center"/>
    </xf>
    <xf numFmtId="0" fontId="0" fillId="2" borderId="12" xfId="0" applyFill="1" applyBorder="1" applyAlignment="1">
      <alignment horizontal="center" vertical="center" wrapText="1"/>
    </xf>
    <xf numFmtId="0" fontId="25" fillId="3" borderId="19" xfId="0" applyFont="1" applyFill="1" applyBorder="1" applyAlignment="1">
      <alignment horizontal="center" vertical="center"/>
    </xf>
    <xf numFmtId="0" fontId="25" fillId="3" borderId="23" xfId="0" applyFont="1" applyFill="1" applyBorder="1" applyAlignment="1">
      <alignment horizontal="center" vertical="center"/>
    </xf>
    <xf numFmtId="9" fontId="8" fillId="7" borderId="1" xfId="9" applyFont="1" applyFill="1" applyBorder="1" applyAlignment="1">
      <alignment horizontal="center" vertical="center" wrapText="1"/>
    </xf>
    <xf numFmtId="0" fontId="28" fillId="14" borderId="39" xfId="0" applyFont="1" applyFill="1" applyBorder="1" applyAlignment="1">
      <alignment horizontal="center" vertical="center" wrapText="1"/>
    </xf>
    <xf numFmtId="0" fontId="26" fillId="8" borderId="20" xfId="0" applyFont="1" applyFill="1" applyBorder="1" applyAlignment="1">
      <alignment horizontal="center" vertical="center"/>
    </xf>
    <xf numFmtId="9" fontId="8" fillId="3" borderId="20" xfId="9" applyFont="1" applyFill="1" applyBorder="1" applyAlignment="1">
      <alignment horizontal="center" vertical="center"/>
    </xf>
    <xf numFmtId="0" fontId="8" fillId="3" borderId="23" xfId="0" applyFont="1" applyFill="1" applyBorder="1" applyAlignment="1">
      <alignment horizontal="center" vertical="center"/>
    </xf>
    <xf numFmtId="0" fontId="29" fillId="10" borderId="19" xfId="0" applyFont="1" applyFill="1" applyBorder="1" applyAlignment="1">
      <alignment horizontal="center" vertical="center" wrapText="1"/>
    </xf>
    <xf numFmtId="0" fontId="14" fillId="10" borderId="30"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4" fillId="11" borderId="30" xfId="0" applyFont="1" applyFill="1" applyBorder="1" applyAlignment="1">
      <alignment horizontal="center" vertical="center" wrapText="1"/>
    </xf>
    <xf numFmtId="0" fontId="14" fillId="12" borderId="19" xfId="0" applyFont="1" applyFill="1" applyBorder="1" applyAlignment="1">
      <alignment horizontal="center" vertical="center" wrapText="1"/>
    </xf>
    <xf numFmtId="0" fontId="14" fillId="12" borderId="30" xfId="0" applyFont="1" applyFill="1" applyBorder="1" applyAlignment="1">
      <alignment horizontal="center" vertical="center" wrapText="1"/>
    </xf>
    <xf numFmtId="9" fontId="27" fillId="12" borderId="1" xfId="9" applyFont="1" applyFill="1" applyBorder="1" applyAlignment="1">
      <alignment horizontal="center" vertical="center" wrapText="1"/>
    </xf>
    <xf numFmtId="9" fontId="27" fillId="12" borderId="23" xfId="9" applyFont="1" applyFill="1" applyBorder="1" applyAlignment="1">
      <alignment horizontal="center" vertical="center" wrapText="1"/>
    </xf>
    <xf numFmtId="0" fontId="14" fillId="13" borderId="19" xfId="0" applyFont="1" applyFill="1" applyBorder="1" applyAlignment="1">
      <alignment horizontal="center" vertical="center" wrapText="1"/>
    </xf>
    <xf numFmtId="0" fontId="14" fillId="13" borderId="30" xfId="0" applyFont="1" applyFill="1" applyBorder="1" applyAlignment="1">
      <alignment horizontal="center" vertical="center" wrapText="1"/>
    </xf>
    <xf numFmtId="9" fontId="8" fillId="14" borderId="20" xfId="9" applyFont="1" applyFill="1" applyBorder="1" applyAlignment="1">
      <alignment horizontal="center" vertical="center"/>
    </xf>
    <xf numFmtId="9" fontId="8" fillId="14" borderId="23" xfId="9" applyFont="1" applyFill="1" applyBorder="1" applyAlignment="1">
      <alignment horizontal="center" vertical="center"/>
    </xf>
    <xf numFmtId="9" fontId="27" fillId="15" borderId="1" xfId="9" applyFont="1" applyFill="1" applyBorder="1" applyAlignment="1">
      <alignment horizontal="center" vertical="center" wrapText="1"/>
    </xf>
    <xf numFmtId="9" fontId="27" fillId="15" borderId="23" xfId="9" applyFont="1" applyFill="1" applyBorder="1" applyAlignment="1">
      <alignment horizontal="center" vertical="center" wrapText="1"/>
    </xf>
    <xf numFmtId="0" fontId="27" fillId="12" borderId="1" xfId="0" applyFont="1" applyFill="1" applyBorder="1" applyAlignment="1">
      <alignment horizontal="center" vertical="center"/>
    </xf>
    <xf numFmtId="0" fontId="27" fillId="12" borderId="23" xfId="0" applyFont="1" applyFill="1" applyBorder="1" applyAlignment="1">
      <alignment horizontal="center" vertical="center" wrapText="1"/>
    </xf>
    <xf numFmtId="0" fontId="27" fillId="14" borderId="23" xfId="0" applyFont="1" applyFill="1" applyBorder="1" applyAlignment="1">
      <alignment horizontal="center" vertical="center" wrapText="1"/>
    </xf>
    <xf numFmtId="0" fontId="0" fillId="15" borderId="20" xfId="0" applyFill="1" applyBorder="1" applyAlignment="1">
      <alignment horizontal="center" vertical="center" wrapText="1"/>
    </xf>
    <xf numFmtId="165" fontId="0" fillId="15" borderId="20" xfId="9" applyNumberFormat="1" applyFont="1" applyFill="1" applyBorder="1" applyAlignment="1">
      <alignment horizontal="center" vertical="center" wrapText="1"/>
    </xf>
    <xf numFmtId="0" fontId="27" fillId="15" borderId="20" xfId="0" applyFont="1" applyFill="1" applyBorder="1" applyAlignment="1">
      <alignment horizontal="center" vertical="center" wrapText="1"/>
    </xf>
    <xf numFmtId="9" fontId="27" fillId="15" borderId="20" xfId="9" applyFont="1" applyFill="1" applyBorder="1" applyAlignment="1">
      <alignment horizontal="center" vertical="center" wrapText="1"/>
    </xf>
    <xf numFmtId="0" fontId="0" fillId="13" borderId="20" xfId="0" applyFill="1" applyBorder="1" applyAlignment="1">
      <alignment horizontal="center" vertical="center" wrapText="1"/>
    </xf>
    <xf numFmtId="9" fontId="27" fillId="11" borderId="1" xfId="9" applyFont="1" applyFill="1" applyBorder="1" applyAlignment="1">
      <alignment horizontal="center" vertical="center" wrapText="1"/>
    </xf>
    <xf numFmtId="0" fontId="0" fillId="11" borderId="20" xfId="0" applyFill="1" applyBorder="1" applyAlignment="1">
      <alignment horizontal="center" vertical="center" wrapText="1"/>
    </xf>
    <xf numFmtId="2" fontId="0" fillId="3" borderId="7" xfId="0" applyNumberFormat="1" applyFill="1" applyBorder="1" applyAlignment="1">
      <alignment horizontal="center" vertical="center"/>
    </xf>
    <xf numFmtId="168" fontId="0" fillId="3" borderId="7" xfId="0" applyNumberFormat="1" applyFill="1" applyBorder="1" applyAlignment="1">
      <alignment horizontal="center" vertical="center"/>
    </xf>
    <xf numFmtId="44" fontId="0" fillId="20" borderId="18" xfId="8" applyFont="1" applyFill="1" applyBorder="1" applyAlignment="1">
      <alignment horizontal="center" vertical="center"/>
    </xf>
    <xf numFmtId="0" fontId="27" fillId="2" borderId="16" xfId="0" applyFont="1"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25" xfId="0" applyFill="1" applyBorder="1" applyAlignment="1">
      <alignment horizontal="center" vertical="center" wrapText="1"/>
    </xf>
    <xf numFmtId="9" fontId="1" fillId="11" borderId="1" xfId="9" applyFont="1" applyFill="1" applyBorder="1" applyAlignment="1">
      <alignment horizontal="center" vertical="center" wrapText="1"/>
    </xf>
    <xf numFmtId="0" fontId="8" fillId="17" borderId="20" xfId="0" applyFont="1" applyFill="1" applyBorder="1" applyAlignment="1">
      <alignment horizontal="center" vertical="center"/>
    </xf>
    <xf numFmtId="0" fontId="8" fillId="17" borderId="23" xfId="0" applyFont="1" applyFill="1" applyBorder="1" applyAlignment="1">
      <alignment horizontal="center" vertical="center"/>
    </xf>
    <xf numFmtId="0" fontId="27" fillId="17" borderId="1" xfId="0" applyFont="1" applyFill="1" applyBorder="1" applyAlignment="1">
      <alignment horizontal="center" vertical="center" wrapText="1"/>
    </xf>
    <xf numFmtId="0" fontId="27" fillId="17" borderId="23" xfId="0" applyFont="1" applyFill="1" applyBorder="1" applyAlignment="1">
      <alignment horizontal="center" vertical="center" wrapText="1"/>
    </xf>
    <xf numFmtId="0" fontId="27" fillId="17" borderId="7" xfId="0" applyFont="1" applyFill="1" applyBorder="1" applyAlignment="1">
      <alignment horizontal="center" vertical="center" wrapText="1"/>
    </xf>
    <xf numFmtId="9" fontId="1" fillId="12" borderId="7" xfId="9" applyFont="1" applyFill="1" applyBorder="1" applyAlignment="1">
      <alignment horizontal="center" vertical="center" wrapText="1"/>
    </xf>
    <xf numFmtId="9" fontId="1" fillId="12" borderId="1" xfId="9" applyFont="1" applyFill="1" applyBorder="1" applyAlignment="1">
      <alignment horizontal="center" vertical="center" wrapText="1"/>
    </xf>
    <xf numFmtId="9" fontId="1" fillId="12" borderId="23" xfId="9" applyFont="1" applyFill="1" applyBorder="1" applyAlignment="1">
      <alignment horizontal="center" vertical="center" wrapText="1"/>
    </xf>
    <xf numFmtId="0" fontId="0" fillId="12" borderId="8" xfId="0" applyFill="1" applyBorder="1" applyAlignment="1">
      <alignment horizontal="center" vertical="center" wrapText="1"/>
    </xf>
    <xf numFmtId="0" fontId="8" fillId="12" borderId="1" xfId="0" applyFont="1" applyFill="1" applyBorder="1" applyAlignment="1">
      <alignment horizontal="center" vertical="center" wrapText="1"/>
    </xf>
    <xf numFmtId="0" fontId="0" fillId="12" borderId="10" xfId="0" applyFill="1" applyBorder="1" applyAlignment="1">
      <alignment horizontal="center" vertical="center" wrapText="1"/>
    </xf>
    <xf numFmtId="0" fontId="8" fillId="12" borderId="10" xfId="0" applyFont="1" applyFill="1" applyBorder="1" applyAlignment="1">
      <alignment horizontal="center" vertical="center" wrapText="1"/>
    </xf>
    <xf numFmtId="0" fontId="0" fillId="12" borderId="25" xfId="0" applyFill="1" applyBorder="1" applyAlignment="1">
      <alignment horizontal="center" vertical="center" wrapText="1"/>
    </xf>
    <xf numFmtId="0" fontId="0" fillId="13" borderId="7" xfId="0" applyFill="1" applyBorder="1" applyAlignment="1">
      <alignment horizontal="center" vertical="center" wrapText="1"/>
    </xf>
    <xf numFmtId="0" fontId="0" fillId="13" borderId="8" xfId="0" applyFill="1" applyBorder="1" applyAlignment="1">
      <alignment horizontal="center" vertical="center" wrapText="1"/>
    </xf>
    <xf numFmtId="0" fontId="0" fillId="13" borderId="25" xfId="0" applyFill="1" applyBorder="1" applyAlignment="1">
      <alignment horizontal="center" vertical="center" wrapText="1"/>
    </xf>
    <xf numFmtId="9" fontId="1" fillId="14" borderId="7" xfId="9" applyFont="1" applyFill="1" applyBorder="1" applyAlignment="1">
      <alignment horizontal="center" vertical="center" wrapText="1"/>
    </xf>
    <xf numFmtId="9" fontId="1" fillId="14" borderId="1" xfId="9" applyFont="1" applyFill="1" applyBorder="1" applyAlignment="1">
      <alignment horizontal="center" vertical="center" wrapText="1"/>
    </xf>
    <xf numFmtId="9" fontId="1" fillId="14" borderId="23" xfId="9" applyFont="1" applyFill="1" applyBorder="1" applyAlignment="1">
      <alignment horizontal="center" vertical="center" wrapText="1"/>
    </xf>
    <xf numFmtId="0" fontId="0" fillId="14" borderId="8" xfId="0" applyFill="1" applyBorder="1" applyAlignment="1">
      <alignment horizontal="center" vertical="center" wrapText="1"/>
    </xf>
    <xf numFmtId="0" fontId="8" fillId="14" borderId="10" xfId="0" applyFont="1" applyFill="1" applyBorder="1" applyAlignment="1">
      <alignment horizontal="center" vertical="center" wrapText="1"/>
    </xf>
    <xf numFmtId="0" fontId="0" fillId="14" borderId="25" xfId="0" applyFill="1" applyBorder="1" applyAlignment="1">
      <alignment horizontal="center" vertical="center" wrapText="1"/>
    </xf>
    <xf numFmtId="0" fontId="8" fillId="7" borderId="1" xfId="7" applyNumberFormat="1" applyFont="1" applyFill="1" applyBorder="1" applyAlignment="1">
      <alignment horizontal="center" vertical="center" wrapText="1"/>
    </xf>
    <xf numFmtId="9" fontId="0" fillId="17" borderId="1" xfId="9" applyFont="1" applyFill="1" applyBorder="1" applyAlignment="1">
      <alignment horizontal="center" vertical="center" wrapText="1"/>
    </xf>
    <xf numFmtId="166" fontId="0" fillId="17" borderId="20" xfId="8" applyNumberFormat="1" applyFont="1" applyFill="1" applyBorder="1" applyAlignment="1">
      <alignment horizontal="right" vertical="center" wrapText="1"/>
    </xf>
    <xf numFmtId="0" fontId="0" fillId="0" borderId="20" xfId="0" applyBorder="1"/>
    <xf numFmtId="0" fontId="0" fillId="0" borderId="52" xfId="0" applyBorder="1"/>
    <xf numFmtId="166" fontId="27" fillId="17" borderId="1" xfId="8" applyNumberFormat="1" applyFont="1" applyFill="1" applyBorder="1" applyAlignment="1">
      <alignment horizontal="right" vertical="center" wrapText="1"/>
    </xf>
    <xf numFmtId="9" fontId="0" fillId="17" borderId="19" xfId="9" applyFont="1" applyFill="1" applyBorder="1" applyAlignment="1">
      <alignment horizontal="center" vertical="center" wrapText="1"/>
    </xf>
    <xf numFmtId="0" fontId="0" fillId="12" borderId="20" xfId="0" applyFill="1" applyBorder="1" applyAlignment="1">
      <alignment horizontal="center" vertical="center" wrapText="1"/>
    </xf>
    <xf numFmtId="14" fontId="0" fillId="12" borderId="20" xfId="0" applyNumberFormat="1" applyFill="1" applyBorder="1" applyAlignment="1">
      <alignment horizontal="center" vertical="center" wrapText="1"/>
    </xf>
    <xf numFmtId="166" fontId="0" fillId="12" borderId="20" xfId="8" applyNumberFormat="1" applyFont="1" applyFill="1" applyBorder="1" applyAlignment="1">
      <alignment horizontal="center" vertical="center" wrapText="1"/>
    </xf>
    <xf numFmtId="9" fontId="0" fillId="17" borderId="18" xfId="9" applyFont="1" applyFill="1" applyBorder="1" applyAlignment="1">
      <alignment horizontal="center" vertical="center" wrapText="1"/>
    </xf>
    <xf numFmtId="166" fontId="34" fillId="14" borderId="53" xfId="8" applyNumberFormat="1" applyFont="1" applyFill="1" applyBorder="1" applyAlignment="1">
      <alignment horizontal="right" vertical="center" wrapText="1"/>
    </xf>
    <xf numFmtId="14" fontId="0" fillId="11" borderId="20" xfId="0" applyNumberFormat="1" applyFill="1" applyBorder="1" applyAlignment="1">
      <alignment horizontal="center" vertical="center" wrapText="1"/>
    </xf>
    <xf numFmtId="3" fontId="0" fillId="11" borderId="20" xfId="0" applyNumberFormat="1" applyFill="1" applyBorder="1" applyAlignment="1">
      <alignment horizontal="center" vertical="center" wrapText="1"/>
    </xf>
    <xf numFmtId="0" fontId="0" fillId="0" borderId="18" xfId="0" applyBorder="1"/>
    <xf numFmtId="0" fontId="0" fillId="14" borderId="20" xfId="0" applyFill="1" applyBorder="1" applyAlignment="1">
      <alignment horizontal="center" vertical="center" wrapText="1"/>
    </xf>
    <xf numFmtId="14" fontId="0" fillId="14" borderId="20" xfId="0" applyNumberFormat="1" applyFill="1" applyBorder="1" applyAlignment="1">
      <alignment horizontal="center" vertical="center" wrapText="1"/>
    </xf>
    <xf numFmtId="2" fontId="27" fillId="17" borderId="1" xfId="9" applyNumberFormat="1" applyFont="1" applyFill="1" applyBorder="1" applyAlignment="1">
      <alignment horizontal="center" vertical="center" wrapText="1"/>
    </xf>
    <xf numFmtId="0" fontId="0" fillId="14" borderId="4" xfId="0" applyFill="1" applyBorder="1" applyAlignment="1">
      <alignment horizontal="center" vertical="center" wrapText="1"/>
    </xf>
    <xf numFmtId="0" fontId="0" fillId="11" borderId="4" xfId="0" applyFill="1" applyBorder="1" applyAlignment="1">
      <alignment horizontal="center" vertical="center" wrapText="1"/>
    </xf>
    <xf numFmtId="166" fontId="34" fillId="11" borderId="39" xfId="8" applyNumberFormat="1" applyFont="1" applyFill="1" applyBorder="1" applyAlignment="1">
      <alignment horizontal="right" vertical="center" wrapText="1"/>
    </xf>
    <xf numFmtId="0" fontId="0" fillId="0" borderId="0" xfId="0" applyAlignment="1">
      <alignment vertical="center" wrapText="1"/>
    </xf>
    <xf numFmtId="44" fontId="34" fillId="20" borderId="39" xfId="8" applyFont="1" applyFill="1" applyBorder="1" applyAlignment="1">
      <alignment horizontal="center" vertical="center"/>
    </xf>
    <xf numFmtId="44" fontId="34" fillId="20" borderId="50" xfId="8" applyFont="1" applyFill="1" applyBorder="1" applyAlignment="1">
      <alignment horizontal="center" vertical="center"/>
    </xf>
    <xf numFmtId="1" fontId="0" fillId="3" borderId="20" xfId="7" applyNumberFormat="1" applyFont="1" applyFill="1" applyBorder="1" applyAlignment="1">
      <alignment horizontal="center" vertical="center"/>
    </xf>
    <xf numFmtId="17" fontId="0" fillId="3" borderId="20" xfId="0" applyNumberFormat="1" applyFill="1" applyBorder="1" applyAlignment="1">
      <alignment horizontal="center" vertical="center"/>
    </xf>
    <xf numFmtId="44" fontId="0" fillId="3" borderId="20" xfId="8" applyFont="1" applyFill="1" applyBorder="1" applyAlignment="1">
      <alignment horizontal="center" vertical="center"/>
    </xf>
    <xf numFmtId="0" fontId="0" fillId="3" borderId="20" xfId="0" applyFill="1" applyBorder="1" applyAlignment="1">
      <alignment vertical="center" wrapText="1"/>
    </xf>
    <xf numFmtId="44" fontId="34" fillId="20" borderId="51" xfId="8" applyFont="1" applyFill="1" applyBorder="1" applyAlignment="1">
      <alignment horizontal="center" vertical="center"/>
    </xf>
    <xf numFmtId="0" fontId="0" fillId="3" borderId="19" xfId="0" applyFill="1" applyBorder="1" applyAlignment="1">
      <alignment horizontal="center" vertical="center" wrapText="1"/>
    </xf>
    <xf numFmtId="0" fontId="0" fillId="3" borderId="16" xfId="0" applyFill="1" applyBorder="1" applyAlignment="1">
      <alignment horizontal="center" vertical="center" wrapText="1"/>
    </xf>
    <xf numFmtId="0" fontId="0" fillId="0" borderId="12" xfId="0" applyBorder="1" applyAlignment="1">
      <alignment horizontal="center"/>
    </xf>
    <xf numFmtId="44" fontId="34" fillId="3" borderId="19" xfId="8" applyFont="1" applyFill="1" applyBorder="1" applyAlignment="1">
      <alignment horizontal="center" vertical="center"/>
    </xf>
    <xf numFmtId="9" fontId="30" fillId="21" borderId="24" xfId="9" applyFont="1" applyFill="1" applyBorder="1" applyAlignment="1">
      <alignment horizontal="center" vertical="center" wrapText="1"/>
    </xf>
    <xf numFmtId="10" fontId="8" fillId="3" borderId="20" xfId="9" applyNumberFormat="1" applyFont="1" applyFill="1" applyBorder="1" applyAlignment="1">
      <alignment horizontal="center" vertical="center"/>
    </xf>
    <xf numFmtId="44" fontId="0" fillId="7" borderId="1" xfId="0" applyNumberFormat="1" applyFill="1" applyBorder="1" applyAlignment="1">
      <alignment horizontal="center" vertical="center"/>
    </xf>
    <xf numFmtId="167" fontId="0" fillId="7" borderId="1" xfId="0" applyNumberFormat="1" applyFill="1" applyBorder="1" applyAlignment="1">
      <alignment horizontal="center" vertical="center"/>
    </xf>
    <xf numFmtId="164" fontId="14" fillId="7" borderId="1" xfId="7" applyNumberFormat="1" applyFont="1" applyFill="1" applyBorder="1" applyAlignment="1">
      <alignment horizontal="center" vertical="center"/>
    </xf>
    <xf numFmtId="9" fontId="14" fillId="3" borderId="20" xfId="9" applyFont="1" applyFill="1" applyBorder="1" applyAlignment="1">
      <alignment horizontal="center" vertical="center"/>
    </xf>
    <xf numFmtId="9" fontId="14" fillId="3" borderId="1" xfId="9" applyFont="1" applyFill="1" applyBorder="1" applyAlignment="1">
      <alignment horizontal="center" vertical="center"/>
    </xf>
    <xf numFmtId="0" fontId="32" fillId="11" borderId="3" xfId="0" applyFont="1" applyFill="1" applyBorder="1" applyAlignment="1">
      <alignment vertical="center" wrapText="1"/>
    </xf>
    <xf numFmtId="0" fontId="32" fillId="11" borderId="41" xfId="0" applyFont="1" applyFill="1" applyBorder="1" applyAlignment="1">
      <alignment vertical="center" wrapText="1"/>
    </xf>
    <xf numFmtId="0" fontId="32" fillId="14" borderId="1" xfId="0" applyFont="1" applyFill="1" applyBorder="1" applyAlignment="1">
      <alignment vertical="center" wrapText="1"/>
    </xf>
    <xf numFmtId="0" fontId="32" fillId="14" borderId="2" xfId="0" applyFont="1" applyFill="1" applyBorder="1" applyAlignment="1">
      <alignment vertical="center" wrapText="1"/>
    </xf>
    <xf numFmtId="6" fontId="0" fillId="17" borderId="1" xfId="0" applyNumberFormat="1" applyFill="1" applyBorder="1" applyAlignment="1">
      <alignment vertical="center"/>
    </xf>
    <xf numFmtId="166" fontId="34" fillId="17" borderId="39" xfId="8" applyNumberFormat="1" applyFont="1" applyFill="1" applyBorder="1" applyAlignment="1">
      <alignment horizontal="right" vertical="center" wrapText="1"/>
    </xf>
    <xf numFmtId="166" fontId="34" fillId="17" borderId="40" xfId="8" applyNumberFormat="1" applyFont="1" applyFill="1" applyBorder="1" applyAlignment="1">
      <alignment horizontal="right" vertical="center" wrapText="1"/>
    </xf>
    <xf numFmtId="166" fontId="34" fillId="17" borderId="53" xfId="8" applyNumberFormat="1" applyFont="1" applyFill="1" applyBorder="1" applyAlignment="1">
      <alignment horizontal="right" vertical="center" wrapText="1"/>
    </xf>
    <xf numFmtId="0" fontId="0" fillId="17" borderId="7" xfId="0" applyFill="1" applyBorder="1" applyAlignment="1">
      <alignment horizontal="center" vertical="center" wrapText="1"/>
    </xf>
    <xf numFmtId="44" fontId="8" fillId="17" borderId="20" xfId="8" applyFont="1" applyFill="1" applyBorder="1" applyAlignment="1">
      <alignment horizontal="center" vertical="center" wrapText="1"/>
    </xf>
    <xf numFmtId="0" fontId="0" fillId="17" borderId="1" xfId="0" applyFill="1" applyBorder="1" applyAlignment="1">
      <alignment horizontal="center" vertical="center"/>
    </xf>
    <xf numFmtId="0" fontId="25" fillId="17" borderId="23" xfId="0" applyFont="1" applyFill="1" applyBorder="1" applyAlignment="1">
      <alignment horizontal="center" vertical="center"/>
    </xf>
    <xf numFmtId="0" fontId="8" fillId="17" borderId="1" xfId="0" applyFont="1" applyFill="1" applyBorder="1" applyAlignment="1">
      <alignment horizontal="center" vertical="center" wrapText="1"/>
    </xf>
    <xf numFmtId="0" fontId="0" fillId="16" borderId="1" xfId="0" applyFill="1" applyBorder="1" applyAlignment="1">
      <alignment horizontal="center" vertical="center" wrapText="1"/>
    </xf>
    <xf numFmtId="0" fontId="0" fillId="3" borderId="1" xfId="0" applyFill="1" applyBorder="1" applyAlignment="1">
      <alignment horizontal="center" vertical="center" wrapText="1"/>
    </xf>
    <xf numFmtId="2" fontId="0" fillId="17" borderId="19" xfId="0" applyNumberFormat="1" applyFill="1" applyBorder="1" applyAlignment="1">
      <alignment horizontal="center" vertical="center" wrapText="1"/>
    </xf>
    <xf numFmtId="2" fontId="0" fillId="17" borderId="20" xfId="0" applyNumberFormat="1" applyFill="1" applyBorder="1" applyAlignment="1">
      <alignment horizontal="center" vertical="center" wrapText="1"/>
    </xf>
    <xf numFmtId="44" fontId="0" fillId="17" borderId="1" xfId="8" applyFont="1" applyFill="1" applyBorder="1" applyAlignment="1">
      <alignment horizontal="center" vertical="center"/>
    </xf>
    <xf numFmtId="44" fontId="0" fillId="17" borderId="7" xfId="8" applyFont="1" applyFill="1" applyBorder="1" applyAlignment="1">
      <alignment horizontal="center" vertical="center"/>
    </xf>
    <xf numFmtId="0" fontId="0" fillId="9" borderId="1" xfId="0" applyFill="1" applyBorder="1" applyAlignment="1">
      <alignment horizontal="center" vertical="center" wrapText="1"/>
    </xf>
    <xf numFmtId="1" fontId="0" fillId="17" borderId="20" xfId="7" applyNumberFormat="1" applyFont="1" applyFill="1" applyBorder="1" applyAlignment="1">
      <alignment horizontal="center" vertical="center"/>
    </xf>
    <xf numFmtId="9" fontId="26" fillId="8" borderId="21" xfId="9" applyFont="1" applyFill="1" applyBorder="1" applyAlignment="1">
      <alignment horizontal="center" vertical="center"/>
    </xf>
    <xf numFmtId="9" fontId="26" fillId="8" borderId="19" xfId="9" applyFont="1" applyFill="1" applyBorder="1" applyAlignment="1">
      <alignment horizontal="center" vertical="center"/>
    </xf>
    <xf numFmtId="9" fontId="26" fillId="8" borderId="24" xfId="9" applyFont="1" applyFill="1" applyBorder="1" applyAlignment="1">
      <alignment horizontal="center" vertical="center"/>
    </xf>
    <xf numFmtId="0" fontId="8" fillId="17" borderId="1" xfId="0" applyFont="1" applyFill="1" applyBorder="1" applyAlignment="1">
      <alignment horizontal="center" vertical="center"/>
    </xf>
    <xf numFmtId="0" fontId="0" fillId="7" borderId="1" xfId="0" applyFill="1" applyBorder="1" applyAlignment="1">
      <alignment horizontal="left" vertical="center" wrapText="1"/>
    </xf>
    <xf numFmtId="44" fontId="0" fillId="7" borderId="1" xfId="8" applyFont="1" applyFill="1" applyBorder="1" applyAlignment="1">
      <alignment horizontal="center" vertical="center"/>
    </xf>
    <xf numFmtId="0" fontId="0" fillId="0" borderId="1" xfId="0" applyBorder="1" applyAlignment="1">
      <alignment vertical="top" wrapText="1"/>
    </xf>
    <xf numFmtId="14" fontId="0" fillId="7" borderId="1" xfId="0" applyNumberFormat="1" applyFill="1" applyBorder="1" applyAlignment="1">
      <alignment horizontal="center" vertical="center"/>
    </xf>
    <xf numFmtId="44" fontId="0" fillId="17" borderId="1" xfId="8" applyFont="1" applyFill="1" applyBorder="1" applyAlignment="1">
      <alignment vertical="center"/>
    </xf>
    <xf numFmtId="0" fontId="37" fillId="11" borderId="1" xfId="0" applyFont="1" applyFill="1" applyBorder="1" applyAlignment="1">
      <alignment horizontal="center" vertical="center" wrapText="1"/>
    </xf>
    <xf numFmtId="165" fontId="27" fillId="11" borderId="1" xfId="9" applyNumberFormat="1" applyFont="1" applyFill="1" applyBorder="1" applyAlignment="1">
      <alignment horizontal="center" vertical="center" wrapText="1"/>
    </xf>
    <xf numFmtId="0" fontId="37" fillId="12" borderId="7" xfId="0" applyFont="1" applyFill="1" applyBorder="1" applyAlignment="1">
      <alignment horizontal="center" vertical="center" wrapText="1"/>
    </xf>
    <xf numFmtId="0" fontId="40" fillId="12" borderId="1" xfId="0" applyFont="1" applyFill="1" applyBorder="1" applyAlignment="1">
      <alignment horizontal="center" vertical="center" wrapText="1"/>
    </xf>
    <xf numFmtId="0" fontId="39" fillId="12" borderId="55" xfId="0" applyFont="1" applyFill="1" applyBorder="1" applyAlignment="1">
      <alignment horizontal="center" vertical="center" wrapText="1"/>
    </xf>
    <xf numFmtId="0" fontId="0" fillId="16" borderId="1" xfId="0" applyFill="1" applyBorder="1" applyAlignment="1">
      <alignment horizontal="left" vertical="center" wrapText="1"/>
    </xf>
    <xf numFmtId="9" fontId="32" fillId="10" borderId="20" xfId="9" applyFont="1" applyFill="1" applyBorder="1" applyAlignment="1">
      <alignment vertical="center" wrapText="1"/>
    </xf>
    <xf numFmtId="14" fontId="0" fillId="16" borderId="20" xfId="0" applyNumberFormat="1" applyFill="1" applyBorder="1" applyAlignment="1">
      <alignment vertical="center" wrapText="1"/>
    </xf>
    <xf numFmtId="166" fontId="29" fillId="16" borderId="20" xfId="8" applyNumberFormat="1" applyFont="1" applyFill="1" applyBorder="1" applyAlignment="1">
      <alignment horizontal="right" vertical="center" wrapText="1"/>
    </xf>
    <xf numFmtId="166" fontId="29" fillId="17" borderId="57" xfId="8" applyNumberFormat="1" applyFont="1" applyFill="1" applyBorder="1" applyAlignment="1">
      <alignment horizontal="right" vertical="center" wrapText="1"/>
    </xf>
    <xf numFmtId="0" fontId="0" fillId="0" borderId="1" xfId="0" applyBorder="1" applyAlignment="1">
      <alignment horizontal="center" vertical="center"/>
    </xf>
    <xf numFmtId="166" fontId="0" fillId="11" borderId="1" xfId="8" applyNumberFormat="1" applyFont="1" applyFill="1" applyBorder="1" applyAlignment="1">
      <alignment horizontal="center" vertical="center" wrapText="1"/>
    </xf>
    <xf numFmtId="166" fontId="0" fillId="11" borderId="1" xfId="8" applyNumberFormat="1" applyFont="1" applyFill="1" applyBorder="1" applyAlignment="1">
      <alignment vertical="center" wrapText="1"/>
    </xf>
    <xf numFmtId="4" fontId="34" fillId="11" borderId="38" xfId="0" applyNumberFormat="1" applyFont="1" applyFill="1" applyBorder="1" applyAlignment="1">
      <alignment vertical="center" wrapText="1"/>
    </xf>
    <xf numFmtId="0" fontId="0" fillId="12" borderId="1" xfId="0" applyFill="1" applyBorder="1" applyAlignment="1">
      <alignment horizontal="left" vertical="center" wrapText="1"/>
    </xf>
    <xf numFmtId="0" fontId="0" fillId="12" borderId="18" xfId="0" applyFill="1" applyBorder="1" applyAlignment="1">
      <alignment horizontal="left" vertical="center" wrapText="1"/>
    </xf>
    <xf numFmtId="0" fontId="32" fillId="12" borderId="11" xfId="0" applyFont="1" applyFill="1" applyBorder="1" applyAlignment="1">
      <alignment vertical="center" wrapText="1"/>
    </xf>
    <xf numFmtId="0" fontId="32" fillId="12" borderId="18" xfId="0" applyFont="1" applyFill="1" applyBorder="1" applyAlignment="1">
      <alignment vertical="center" wrapText="1"/>
    </xf>
    <xf numFmtId="166" fontId="14" fillId="12" borderId="58" xfId="8" applyNumberFormat="1" applyFont="1" applyFill="1" applyBorder="1" applyAlignment="1">
      <alignment horizontal="center" vertical="center" wrapText="1"/>
    </xf>
    <xf numFmtId="166" fontId="14" fillId="17" borderId="58" xfId="8" applyNumberFormat="1" applyFont="1" applyFill="1" applyBorder="1" applyAlignment="1">
      <alignment horizontal="center" vertical="center" wrapText="1"/>
    </xf>
    <xf numFmtId="0" fontId="0" fillId="12" borderId="12" xfId="0" applyFill="1" applyBorder="1" applyAlignment="1">
      <alignment horizontal="center" vertical="center" wrapText="1"/>
    </xf>
    <xf numFmtId="166" fontId="34" fillId="13" borderId="59" xfId="8" applyNumberFormat="1" applyFont="1" applyFill="1" applyBorder="1" applyAlignment="1">
      <alignment horizontal="right" vertical="center" wrapText="1"/>
    </xf>
    <xf numFmtId="166" fontId="34" fillId="17" borderId="59" xfId="8" applyNumberFormat="1" applyFont="1" applyFill="1" applyBorder="1" applyAlignment="1">
      <alignment horizontal="right" vertical="center" wrapText="1"/>
    </xf>
    <xf numFmtId="14" fontId="0" fillId="9" borderId="1" xfId="0" applyNumberFormat="1" applyFill="1" applyBorder="1" applyAlignment="1">
      <alignment horizontal="center" vertical="center" wrapText="1"/>
    </xf>
    <xf numFmtId="0" fontId="32" fillId="9" borderId="20" xfId="0" applyFont="1" applyFill="1" applyBorder="1" applyAlignment="1">
      <alignment vertical="center" wrapText="1"/>
    </xf>
    <xf numFmtId="0" fontId="32" fillId="9" borderId="13" xfId="0" applyFont="1" applyFill="1" applyBorder="1" applyAlignment="1">
      <alignment vertical="center" wrapText="1"/>
    </xf>
    <xf numFmtId="166" fontId="34" fillId="9" borderId="59" xfId="8" applyNumberFormat="1" applyFont="1" applyFill="1" applyBorder="1" applyAlignment="1">
      <alignment horizontal="right" vertical="center" wrapText="1"/>
    </xf>
    <xf numFmtId="0" fontId="0" fillId="9" borderId="15" xfId="0" applyFill="1" applyBorder="1" applyAlignment="1">
      <alignment horizontal="center" vertical="center" wrapText="1"/>
    </xf>
    <xf numFmtId="0" fontId="0" fillId="26" borderId="1" xfId="0" applyFill="1" applyBorder="1" applyAlignment="1">
      <alignment horizontal="center" vertical="center" wrapText="1"/>
    </xf>
    <xf numFmtId="0" fontId="0" fillId="26" borderId="2" xfId="0" applyFill="1" applyBorder="1" applyAlignment="1">
      <alignment horizontal="center" vertical="center" wrapText="1"/>
    </xf>
    <xf numFmtId="0" fontId="0" fillId="26" borderId="20" xfId="0" applyFill="1" applyBorder="1" applyAlignment="1">
      <alignment horizontal="center" vertical="center" wrapText="1"/>
    </xf>
    <xf numFmtId="9" fontId="0" fillId="26" borderId="20" xfId="9" applyFont="1" applyFill="1" applyBorder="1" applyAlignment="1">
      <alignment horizontal="center" vertical="center" wrapText="1"/>
    </xf>
    <xf numFmtId="166" fontId="0" fillId="26" borderId="20" xfId="8" applyNumberFormat="1" applyFont="1" applyFill="1" applyBorder="1" applyAlignment="1">
      <alignment horizontal="right" vertical="center" wrapText="1"/>
    </xf>
    <xf numFmtId="166" fontId="0" fillId="26" borderId="7" xfId="8" applyNumberFormat="1" applyFont="1" applyFill="1" applyBorder="1" applyAlignment="1">
      <alignment horizontal="right" vertical="center" wrapText="1"/>
    </xf>
    <xf numFmtId="9" fontId="0" fillId="26" borderId="1" xfId="9" applyFont="1" applyFill="1" applyBorder="1" applyAlignment="1">
      <alignment horizontal="center" vertical="center" wrapText="1"/>
    </xf>
    <xf numFmtId="166" fontId="0" fillId="26" borderId="1" xfId="8" applyNumberFormat="1" applyFont="1" applyFill="1" applyBorder="1" applyAlignment="1">
      <alignment horizontal="right" vertical="center" wrapText="1"/>
    </xf>
    <xf numFmtId="165" fontId="27" fillId="26" borderId="1" xfId="0" applyNumberFormat="1" applyFont="1" applyFill="1" applyBorder="1" applyAlignment="1">
      <alignment horizontal="center" vertical="center" wrapText="1"/>
    </xf>
    <xf numFmtId="2" fontId="27" fillId="26" borderId="1" xfId="9" applyNumberFormat="1" applyFont="1" applyFill="1" applyBorder="1" applyAlignment="1">
      <alignment horizontal="center" vertical="center" wrapText="1"/>
    </xf>
    <xf numFmtId="14" fontId="0" fillId="26" borderId="1" xfId="0" applyNumberFormat="1" applyFill="1" applyBorder="1" applyAlignment="1">
      <alignment horizontal="center" vertical="center" wrapText="1"/>
    </xf>
    <xf numFmtId="0" fontId="27" fillId="26" borderId="1" xfId="0" applyFont="1" applyFill="1" applyBorder="1" applyAlignment="1">
      <alignment horizontal="center" vertical="center" wrapText="1"/>
    </xf>
    <xf numFmtId="4" fontId="0" fillId="26" borderId="1" xfId="8" applyNumberFormat="1" applyFont="1" applyFill="1" applyBorder="1" applyAlignment="1">
      <alignment horizontal="right" vertical="center" wrapText="1"/>
    </xf>
    <xf numFmtId="0" fontId="0" fillId="26" borderId="18" xfId="0" applyFill="1" applyBorder="1" applyAlignment="1">
      <alignment horizontal="center" vertical="center" wrapText="1"/>
    </xf>
    <xf numFmtId="9" fontId="0" fillId="26" borderId="18" xfId="9" applyFont="1" applyFill="1" applyBorder="1" applyAlignment="1">
      <alignment horizontal="center" vertical="center" wrapText="1"/>
    </xf>
    <xf numFmtId="166" fontId="0" fillId="26" borderId="19" xfId="8" applyNumberFormat="1" applyFont="1" applyFill="1" applyBorder="1" applyAlignment="1">
      <alignment horizontal="right" vertical="center" wrapText="1"/>
    </xf>
    <xf numFmtId="166" fontId="0" fillId="26" borderId="18" xfId="8" applyNumberFormat="1" applyFont="1" applyFill="1" applyBorder="1" applyAlignment="1">
      <alignment horizontal="right" vertical="center" wrapText="1"/>
    </xf>
    <xf numFmtId="0" fontId="0" fillId="26" borderId="0" xfId="0" applyFill="1"/>
    <xf numFmtId="165" fontId="32" fillId="26" borderId="1" xfId="0" applyNumberFormat="1" applyFont="1" applyFill="1" applyBorder="1"/>
    <xf numFmtId="165" fontId="32" fillId="26" borderId="2" xfId="0" applyNumberFormat="1" applyFont="1" applyFill="1" applyBorder="1"/>
    <xf numFmtId="166" fontId="34" fillId="26" borderId="38" xfId="0" applyNumberFormat="1" applyFont="1" applyFill="1" applyBorder="1" applyAlignment="1">
      <alignment vertical="center"/>
    </xf>
    <xf numFmtId="166" fontId="34" fillId="26" borderId="39" xfId="0" applyNumberFormat="1" applyFont="1" applyFill="1" applyBorder="1" applyAlignment="1">
      <alignment vertical="center"/>
    </xf>
    <xf numFmtId="166" fontId="34" fillId="26" borderId="40" xfId="0" applyNumberFormat="1" applyFont="1" applyFill="1" applyBorder="1" applyAlignment="1">
      <alignment vertical="center"/>
    </xf>
    <xf numFmtId="166" fontId="34" fillId="17" borderId="39" xfId="0" applyNumberFormat="1" applyFont="1" applyFill="1" applyBorder="1" applyAlignment="1">
      <alignment vertical="center"/>
    </xf>
    <xf numFmtId="166" fontId="29" fillId="17" borderId="52" xfId="8" applyNumberFormat="1" applyFont="1" applyFill="1" applyBorder="1" applyAlignment="1">
      <alignment horizontal="right" vertical="center" wrapText="1"/>
    </xf>
    <xf numFmtId="44" fontId="34" fillId="17" borderId="39" xfId="8" applyFont="1" applyFill="1" applyBorder="1" applyAlignment="1">
      <alignment horizontal="center" vertical="center"/>
    </xf>
    <xf numFmtId="0" fontId="0" fillId="26" borderId="19" xfId="0" applyFill="1" applyBorder="1" applyAlignment="1">
      <alignment horizontal="center" vertical="center" wrapText="1"/>
    </xf>
    <xf numFmtId="0" fontId="0" fillId="14" borderId="19"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0" xfId="0" applyFill="1" applyBorder="1" applyAlignment="1">
      <alignment horizontal="center" vertical="center" wrapText="1"/>
    </xf>
    <xf numFmtId="0" fontId="0" fillId="12" borderId="19" xfId="0" applyFill="1" applyBorder="1" applyAlignment="1">
      <alignment horizontal="center" vertical="center" wrapText="1"/>
    </xf>
    <xf numFmtId="2" fontId="27" fillId="12" borderId="18" xfId="9" applyNumberFormat="1" applyFont="1" applyFill="1" applyBorder="1" applyAlignment="1">
      <alignment horizontal="center" vertical="center" wrapText="1"/>
    </xf>
    <xf numFmtId="2" fontId="27" fillId="12" borderId="20" xfId="9" applyNumberFormat="1" applyFont="1" applyFill="1" applyBorder="1" applyAlignment="1">
      <alignment horizontal="center" vertical="center" wrapText="1"/>
    </xf>
    <xf numFmtId="0" fontId="0" fillId="11" borderId="19" xfId="0" applyFill="1" applyBorder="1" applyAlignment="1">
      <alignment horizontal="center" vertical="center" wrapText="1"/>
    </xf>
    <xf numFmtId="2" fontId="0" fillId="17" borderId="1" xfId="7" applyNumberFormat="1" applyFont="1" applyFill="1" applyBorder="1" applyAlignment="1">
      <alignment horizontal="center" vertical="center"/>
    </xf>
    <xf numFmtId="0" fontId="0" fillId="9" borderId="16" xfId="0" applyFill="1" applyBorder="1" applyAlignment="1">
      <alignment horizontal="center" vertical="center" wrapText="1"/>
    </xf>
    <xf numFmtId="9" fontId="8" fillId="7" borderId="20" xfId="9" applyFont="1" applyFill="1" applyBorder="1" applyAlignment="1">
      <alignment horizontal="center" vertical="center" wrapText="1"/>
    </xf>
    <xf numFmtId="9" fontId="8" fillId="3" borderId="19" xfId="9" applyFont="1" applyFill="1" applyBorder="1" applyAlignment="1">
      <alignment horizontal="center" vertical="center"/>
    </xf>
    <xf numFmtId="0" fontId="28" fillId="14" borderId="19" xfId="0" applyFont="1" applyFill="1" applyBorder="1" applyAlignment="1">
      <alignment horizontal="center" vertical="center" wrapText="1"/>
    </xf>
    <xf numFmtId="9" fontId="27" fillId="12" borderId="20" xfId="9" applyFont="1" applyFill="1" applyBorder="1" applyAlignment="1">
      <alignment horizontal="center" vertical="center" wrapText="1"/>
    </xf>
    <xf numFmtId="9" fontId="27" fillId="12" borderId="18" xfId="9" applyFont="1" applyFill="1" applyBorder="1" applyAlignment="1">
      <alignment horizontal="center" vertical="center" wrapText="1"/>
    </xf>
    <xf numFmtId="9" fontId="8" fillId="17" borderId="20" xfId="9" applyFont="1" applyFill="1" applyBorder="1" applyAlignment="1">
      <alignment horizontal="center" vertical="center" wrapText="1"/>
    </xf>
    <xf numFmtId="9" fontId="42" fillId="17" borderId="20" xfId="9" applyFont="1" applyFill="1" applyBorder="1" applyAlignment="1">
      <alignment horizontal="center" vertical="center" wrapText="1"/>
    </xf>
    <xf numFmtId="9" fontId="8" fillId="17" borderId="1" xfId="9" applyFont="1" applyFill="1" applyBorder="1" applyAlignment="1">
      <alignment horizontal="center" vertical="center" wrapText="1"/>
    </xf>
    <xf numFmtId="9" fontId="31" fillId="17" borderId="1" xfId="9" applyFont="1" applyFill="1" applyBorder="1" applyAlignment="1">
      <alignment horizontal="center" vertical="center" wrapText="1"/>
    </xf>
    <xf numFmtId="9" fontId="42" fillId="17" borderId="1" xfId="9" applyFont="1" applyFill="1" applyBorder="1" applyAlignment="1">
      <alignment horizontal="center" vertical="center" wrapText="1"/>
    </xf>
    <xf numFmtId="165" fontId="0" fillId="17" borderId="19" xfId="9" applyNumberFormat="1" applyFont="1" applyFill="1" applyBorder="1" applyAlignment="1">
      <alignment horizontal="center" vertical="center" wrapText="1"/>
    </xf>
    <xf numFmtId="165" fontId="0" fillId="17" borderId="20" xfId="9" applyNumberFormat="1" applyFont="1" applyFill="1" applyBorder="1" applyAlignment="1">
      <alignment horizontal="center" vertical="center" wrapText="1"/>
    </xf>
    <xf numFmtId="9" fontId="0" fillId="26" borderId="19" xfId="9" applyFont="1" applyFill="1" applyBorder="1" applyAlignment="1">
      <alignment horizontal="center" vertical="center" wrapText="1"/>
    </xf>
    <xf numFmtId="9" fontId="0" fillId="17" borderId="18" xfId="9" applyFont="1" applyFill="1" applyBorder="1" applyAlignment="1">
      <alignment horizontal="center" vertical="center"/>
    </xf>
    <xf numFmtId="0" fontId="24" fillId="18" borderId="20" xfId="0" applyFont="1" applyFill="1" applyBorder="1" applyAlignment="1">
      <alignment vertical="center" wrapText="1"/>
    </xf>
    <xf numFmtId="0" fontId="24" fillId="18" borderId="1" xfId="0" applyFont="1" applyFill="1" applyBorder="1" applyAlignment="1">
      <alignment vertical="center" wrapText="1"/>
    </xf>
    <xf numFmtId="0" fontId="24" fillId="7" borderId="1" xfId="0" applyFont="1" applyFill="1" applyBorder="1" applyAlignment="1">
      <alignment vertical="center" wrapText="1"/>
    </xf>
    <xf numFmtId="9" fontId="44" fillId="0" borderId="1" xfId="9" applyFont="1" applyFill="1" applyBorder="1" applyAlignment="1">
      <alignment vertical="center" wrapText="1"/>
    </xf>
    <xf numFmtId="0" fontId="32" fillId="9" borderId="3" xfId="0" applyFont="1" applyFill="1" applyBorder="1" applyAlignment="1">
      <alignment vertical="center" wrapText="1"/>
    </xf>
    <xf numFmtId="0" fontId="32" fillId="9" borderId="4" xfId="0" applyFont="1" applyFill="1" applyBorder="1" applyAlignment="1">
      <alignment vertical="center" wrapText="1"/>
    </xf>
    <xf numFmtId="9" fontId="32" fillId="0" borderId="3" xfId="9" applyFont="1" applyFill="1" applyBorder="1" applyAlignment="1">
      <alignment horizontal="center" vertical="center" wrapText="1"/>
    </xf>
    <xf numFmtId="0" fontId="32" fillId="3" borderId="18" xfId="0" applyFont="1" applyFill="1" applyBorder="1" applyAlignment="1">
      <alignment vertical="center" wrapText="1"/>
    </xf>
    <xf numFmtId="10" fontId="33" fillId="0" borderId="20" xfId="9" applyNumberFormat="1" applyFont="1" applyFill="1" applyBorder="1" applyAlignment="1">
      <alignment horizontal="center" vertical="center" wrapText="1"/>
    </xf>
    <xf numFmtId="10" fontId="35" fillId="0" borderId="3" xfId="0" applyNumberFormat="1" applyFont="1" applyBorder="1" applyAlignment="1">
      <alignment horizontal="center" vertical="center" wrapText="1"/>
    </xf>
    <xf numFmtId="10" fontId="33" fillId="0" borderId="18" xfId="0" applyNumberFormat="1" applyFont="1" applyBorder="1" applyAlignment="1">
      <alignment horizontal="center" vertical="center" wrapText="1"/>
    </xf>
    <xf numFmtId="10" fontId="33" fillId="0" borderId="20" xfId="0" applyNumberFormat="1" applyFont="1" applyBorder="1" applyAlignment="1">
      <alignment horizontal="center" vertical="center" wrapText="1"/>
    </xf>
    <xf numFmtId="10" fontId="33" fillId="0" borderId="1" xfId="0" applyNumberFormat="1" applyFont="1" applyBorder="1" applyAlignment="1">
      <alignment horizontal="center" vertical="center" wrapText="1"/>
    </xf>
    <xf numFmtId="10" fontId="33" fillId="0" borderId="1" xfId="0" applyNumberFormat="1" applyFont="1" applyBorder="1" applyAlignment="1">
      <alignment horizontal="center" vertical="center"/>
    </xf>
    <xf numFmtId="0" fontId="20" fillId="2" borderId="0" xfId="1" applyFont="1" applyFill="1" applyAlignment="1">
      <alignment horizontal="left" vertical="center"/>
    </xf>
    <xf numFmtId="0" fontId="2" fillId="2" borderId="0" xfId="0" applyFont="1" applyFill="1" applyAlignment="1">
      <alignment horizontal="center" vertical="center" wrapText="1"/>
    </xf>
    <xf numFmtId="0" fontId="5" fillId="2" borderId="0" xfId="0" applyFont="1" applyFill="1" applyAlignment="1">
      <alignment horizontal="center" vertical="center"/>
    </xf>
    <xf numFmtId="0" fontId="0" fillId="7" borderId="0" xfId="0" applyFill="1" applyAlignment="1">
      <alignment horizontal="center" vertical="center" wrapText="1"/>
    </xf>
    <xf numFmtId="0" fontId="0" fillId="7" borderId="0" xfId="0" applyFill="1" applyAlignment="1">
      <alignment horizontal="center" vertical="center"/>
    </xf>
    <xf numFmtId="0" fontId="0" fillId="3" borderId="0" xfId="0" applyFill="1" applyAlignment="1">
      <alignment horizontal="center" vertical="center" wrapText="1"/>
    </xf>
    <xf numFmtId="0" fontId="0" fillId="3" borderId="14" xfId="0" applyFill="1" applyBorder="1" applyAlignment="1">
      <alignment horizontal="center" vertical="center" wrapText="1"/>
    </xf>
    <xf numFmtId="8" fontId="0" fillId="16" borderId="18" xfId="0" applyNumberFormat="1" applyFill="1" applyBorder="1" applyAlignment="1">
      <alignment horizontal="center" vertical="center" wrapText="1"/>
    </xf>
    <xf numFmtId="8" fontId="0" fillId="16" borderId="19" xfId="0" applyNumberFormat="1" applyFill="1" applyBorder="1" applyAlignment="1">
      <alignment horizontal="center" vertical="center" wrapText="1"/>
    </xf>
    <xf numFmtId="8" fontId="0" fillId="16" borderId="20" xfId="0" applyNumberFormat="1" applyFill="1" applyBorder="1" applyAlignment="1">
      <alignment horizontal="center" vertical="center" wrapText="1"/>
    </xf>
    <xf numFmtId="9" fontId="0" fillId="7" borderId="0" xfId="9" applyFont="1" applyFill="1" applyBorder="1" applyAlignment="1">
      <alignment horizontal="center" vertical="center" wrapText="1"/>
    </xf>
    <xf numFmtId="0" fontId="45" fillId="7" borderId="1" xfId="0" applyFont="1" applyFill="1" applyBorder="1" applyAlignment="1">
      <alignment horizontal="center" vertical="center" wrapText="1"/>
    </xf>
    <xf numFmtId="9" fontId="0" fillId="9" borderId="16" xfId="9" applyFont="1" applyFill="1" applyBorder="1" applyAlignment="1">
      <alignment horizontal="center" vertical="center" wrapText="1"/>
    </xf>
    <xf numFmtId="0" fontId="46" fillId="9" borderId="1" xfId="0" applyFont="1" applyFill="1" applyBorder="1" applyAlignment="1">
      <alignment horizontal="center" vertical="center" wrapText="1"/>
    </xf>
    <xf numFmtId="0" fontId="44" fillId="9" borderId="0" xfId="0" applyFont="1" applyFill="1" applyAlignment="1">
      <alignment horizontal="center" vertical="center" wrapText="1"/>
    </xf>
    <xf numFmtId="9" fontId="44" fillId="9" borderId="0" xfId="9" applyFont="1" applyFill="1" applyBorder="1" applyAlignment="1">
      <alignment horizontal="center" vertical="center" wrapText="1"/>
    </xf>
    <xf numFmtId="0" fontId="44" fillId="7" borderId="1" xfId="0" applyFont="1" applyFill="1" applyBorder="1" applyAlignment="1">
      <alignment horizontal="center" vertical="center"/>
    </xf>
    <xf numFmtId="9" fontId="44" fillId="7" borderId="1" xfId="9" applyFont="1" applyFill="1" applyBorder="1" applyAlignment="1">
      <alignment horizontal="center" vertical="center"/>
    </xf>
    <xf numFmtId="9" fontId="0" fillId="16" borderId="18" xfId="9" applyFont="1" applyFill="1" applyBorder="1" applyAlignment="1">
      <alignment horizontal="center" vertical="center" wrapText="1"/>
    </xf>
    <xf numFmtId="0" fontId="0" fillId="16" borderId="20" xfId="0" applyFill="1" applyBorder="1" applyAlignment="1">
      <alignment vertical="center" wrapText="1"/>
    </xf>
    <xf numFmtId="0" fontId="0" fillId="16" borderId="1" xfId="0" applyFill="1" applyBorder="1" applyAlignment="1">
      <alignment vertical="center" wrapText="1"/>
    </xf>
    <xf numFmtId="0" fontId="45" fillId="16" borderId="20" xfId="0" applyFont="1" applyFill="1" applyBorder="1" applyAlignment="1">
      <alignment vertical="center" wrapText="1"/>
    </xf>
    <xf numFmtId="0" fontId="44" fillId="16" borderId="20" xfId="0" applyFont="1" applyFill="1" applyBorder="1" applyAlignment="1">
      <alignment vertical="center" wrapText="1"/>
    </xf>
    <xf numFmtId="0" fontId="44" fillId="16" borderId="20" xfId="0" applyFont="1" applyFill="1" applyBorder="1" applyAlignment="1">
      <alignment horizontal="center" vertical="center" wrapText="1"/>
    </xf>
    <xf numFmtId="9" fontId="44" fillId="16" borderId="20" xfId="9" applyFont="1" applyFill="1" applyBorder="1" applyAlignment="1">
      <alignment horizontal="center" vertical="center" wrapText="1"/>
    </xf>
    <xf numFmtId="9" fontId="44" fillId="16" borderId="20" xfId="9" applyFont="1" applyFill="1" applyBorder="1" applyAlignment="1">
      <alignment vertical="center" wrapText="1"/>
    </xf>
    <xf numFmtId="9" fontId="44" fillId="11" borderId="18" xfId="9" applyFont="1" applyFill="1" applyBorder="1" applyAlignment="1">
      <alignment horizontal="center" vertical="center" wrapText="1"/>
    </xf>
    <xf numFmtId="0" fontId="43" fillId="11" borderId="18" xfId="0" applyFont="1" applyFill="1" applyBorder="1" applyAlignment="1">
      <alignment horizontal="center" vertical="center" wrapText="1"/>
    </xf>
    <xf numFmtId="0" fontId="45" fillId="11" borderId="1" xfId="0" applyFont="1" applyFill="1" applyBorder="1" applyAlignment="1">
      <alignment horizontal="center" vertical="center" wrapText="1"/>
    </xf>
    <xf numFmtId="0" fontId="44" fillId="11" borderId="1" xfId="0" applyFont="1" applyFill="1" applyBorder="1" applyAlignment="1">
      <alignment horizontal="center" vertical="center" wrapText="1"/>
    </xf>
    <xf numFmtId="9" fontId="44" fillId="11" borderId="1" xfId="9" applyFont="1" applyFill="1" applyBorder="1" applyAlignment="1">
      <alignment horizontal="center" vertical="center" wrapText="1"/>
    </xf>
    <xf numFmtId="9" fontId="43" fillId="12" borderId="18" xfId="9" applyFont="1" applyFill="1" applyBorder="1" applyAlignment="1">
      <alignment horizontal="center" vertical="center" wrapText="1"/>
    </xf>
    <xf numFmtId="0" fontId="44" fillId="12" borderId="18" xfId="0" applyFont="1" applyFill="1" applyBorder="1" applyAlignment="1">
      <alignment horizontal="center" vertical="center" wrapText="1"/>
    </xf>
    <xf numFmtId="0" fontId="45" fillId="12" borderId="18" xfId="0" applyFont="1" applyFill="1" applyBorder="1" applyAlignment="1">
      <alignment horizontal="center" vertical="center" wrapText="1"/>
    </xf>
    <xf numFmtId="9" fontId="47" fillId="12" borderId="18" xfId="9" applyFont="1" applyFill="1" applyBorder="1" applyAlignment="1">
      <alignment horizontal="center" vertical="center" wrapText="1"/>
    </xf>
    <xf numFmtId="9" fontId="44" fillId="12" borderId="18" xfId="9" applyFont="1" applyFill="1" applyBorder="1" applyAlignment="1">
      <alignment horizontal="center" vertical="center" wrapText="1"/>
    </xf>
    <xf numFmtId="9" fontId="44" fillId="9" borderId="18" xfId="9" applyFont="1" applyFill="1" applyBorder="1" applyAlignment="1">
      <alignment horizontal="center" vertical="center" wrapText="1"/>
    </xf>
    <xf numFmtId="0" fontId="44" fillId="9" borderId="18" xfId="0" applyFont="1" applyFill="1" applyBorder="1" applyAlignment="1">
      <alignment horizontal="center" vertical="center" wrapText="1"/>
    </xf>
    <xf numFmtId="0" fontId="46" fillId="9" borderId="20" xfId="0" applyFont="1" applyFill="1" applyBorder="1" applyAlignment="1">
      <alignment horizontal="center" vertical="center" wrapText="1"/>
    </xf>
    <xf numFmtId="0" fontId="44" fillId="9" borderId="20" xfId="0" applyFont="1" applyFill="1" applyBorder="1" applyAlignment="1">
      <alignment horizontal="center" vertical="center" wrapText="1"/>
    </xf>
    <xf numFmtId="9" fontId="44" fillId="9" borderId="20" xfId="9" applyFont="1" applyFill="1" applyBorder="1" applyAlignment="1">
      <alignment horizontal="center" vertical="center" wrapText="1"/>
    </xf>
    <xf numFmtId="0" fontId="46" fillId="14" borderId="1" xfId="0" applyFont="1" applyFill="1" applyBorder="1" applyAlignment="1">
      <alignment horizontal="center" vertical="center" wrapText="1"/>
    </xf>
    <xf numFmtId="0" fontId="44" fillId="14" borderId="1" xfId="0" applyFont="1" applyFill="1" applyBorder="1" applyAlignment="1">
      <alignment horizontal="center" vertical="center" wrapText="1"/>
    </xf>
    <xf numFmtId="9" fontId="44" fillId="14" borderId="1" xfId="9" applyFont="1" applyFill="1" applyBorder="1" applyAlignment="1">
      <alignment horizontal="center" vertical="center" wrapText="1"/>
    </xf>
    <xf numFmtId="9" fontId="44" fillId="26" borderId="18" xfId="9" applyFont="1" applyFill="1" applyBorder="1" applyAlignment="1">
      <alignment horizontal="center" vertical="center" wrapText="1"/>
    </xf>
    <xf numFmtId="0" fontId="44" fillId="26" borderId="18" xfId="0" applyFont="1" applyFill="1" applyBorder="1" applyAlignment="1">
      <alignment horizontal="center" vertical="center" wrapText="1"/>
    </xf>
    <xf numFmtId="0" fontId="45" fillId="26" borderId="0" xfId="0" applyFont="1" applyFill="1" applyAlignment="1">
      <alignment horizontal="center" wrapText="1"/>
    </xf>
    <xf numFmtId="0" fontId="44" fillId="26" borderId="0" xfId="0" applyFont="1" applyFill="1"/>
    <xf numFmtId="0" fontId="44" fillId="26" borderId="0" xfId="0" applyFont="1" applyFill="1" applyAlignment="1">
      <alignment horizontal="center" vertical="center"/>
    </xf>
    <xf numFmtId="9" fontId="44" fillId="26" borderId="0" xfId="9" applyFont="1" applyFill="1"/>
    <xf numFmtId="9" fontId="44" fillId="26" borderId="0" xfId="9" applyFont="1" applyFill="1" applyAlignment="1">
      <alignment horizontal="center"/>
    </xf>
    <xf numFmtId="2" fontId="8" fillId="7" borderId="20" xfId="9" applyNumberFormat="1" applyFont="1" applyFill="1" applyBorder="1" applyAlignment="1">
      <alignment horizontal="center" vertical="center" wrapText="1"/>
    </xf>
    <xf numFmtId="2" fontId="8" fillId="7" borderId="1" xfId="9" applyNumberFormat="1" applyFont="1" applyFill="1" applyBorder="1" applyAlignment="1">
      <alignment horizontal="center" vertical="center" wrapText="1"/>
    </xf>
    <xf numFmtId="2" fontId="27" fillId="11" borderId="1" xfId="9" applyNumberFormat="1" applyFont="1" applyFill="1" applyBorder="1" applyAlignment="1">
      <alignment horizontal="center" vertical="center" wrapText="1"/>
    </xf>
    <xf numFmtId="2" fontId="27" fillId="12" borderId="1" xfId="9" applyNumberFormat="1" applyFont="1" applyFill="1" applyBorder="1" applyAlignment="1">
      <alignment horizontal="center" vertical="center" wrapText="1"/>
    </xf>
    <xf numFmtId="2" fontId="8" fillId="14" borderId="20" xfId="9" applyNumberFormat="1" applyFont="1" applyFill="1" applyBorder="1" applyAlignment="1">
      <alignment horizontal="center" vertical="center"/>
    </xf>
    <xf numFmtId="2" fontId="8" fillId="14" borderId="23" xfId="9" applyNumberFormat="1" applyFont="1" applyFill="1" applyBorder="1" applyAlignment="1">
      <alignment horizontal="center" vertical="center"/>
    </xf>
    <xf numFmtId="9" fontId="44" fillId="17" borderId="16" xfId="9" applyFont="1" applyFill="1" applyBorder="1" applyAlignment="1">
      <alignment horizontal="center" vertical="center"/>
    </xf>
    <xf numFmtId="9" fontId="44" fillId="17" borderId="24" xfId="0" applyNumberFormat="1" applyFont="1" applyFill="1" applyBorder="1" applyAlignment="1">
      <alignment horizontal="center" vertical="center"/>
    </xf>
    <xf numFmtId="9" fontId="31" fillId="17" borderId="20" xfId="9" applyFont="1" applyFill="1" applyBorder="1" applyAlignment="1">
      <alignment horizontal="center" vertical="center"/>
    </xf>
    <xf numFmtId="9" fontId="42" fillId="17" borderId="20" xfId="9" applyFont="1" applyFill="1" applyBorder="1" applyAlignment="1">
      <alignment horizontal="center" vertical="center"/>
    </xf>
    <xf numFmtId="0" fontId="0" fillId="27" borderId="7" xfId="0" applyFill="1" applyBorder="1" applyAlignment="1">
      <alignment horizontal="center" vertical="center" wrapText="1"/>
    </xf>
    <xf numFmtId="2" fontId="27" fillId="15" borderId="1" xfId="9" applyNumberFormat="1" applyFont="1" applyFill="1" applyBorder="1" applyAlignment="1">
      <alignment horizontal="center" vertical="center" wrapText="1"/>
    </xf>
    <xf numFmtId="2" fontId="27" fillId="15" borderId="23" xfId="9" applyNumberFormat="1"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4" fillId="3" borderId="1" xfId="0" applyFont="1" applyFill="1" applyBorder="1" applyAlignment="1">
      <alignment horizontal="left"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left" vertical="center"/>
    </xf>
    <xf numFmtId="0" fontId="11"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left"/>
    </xf>
    <xf numFmtId="0" fontId="17" fillId="0" borderId="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3" xfId="0" applyFont="1" applyBorder="1" applyAlignment="1">
      <alignment horizont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8" fillId="0" borderId="1" xfId="0" applyFont="1" applyBorder="1" applyAlignment="1">
      <alignment horizontal="left" vertical="center" wrapText="1"/>
    </xf>
    <xf numFmtId="0" fontId="0" fillId="14" borderId="6" xfId="0" applyFill="1" applyBorder="1" applyAlignment="1">
      <alignment horizontal="center" vertical="center" wrapText="1"/>
    </xf>
    <xf numFmtId="0" fontId="0" fillId="14" borderId="9" xfId="0" applyFill="1" applyBorder="1" applyAlignment="1">
      <alignment horizontal="center" vertical="center" wrapText="1"/>
    </xf>
    <xf numFmtId="0" fontId="0" fillId="14" borderId="22" xfId="0" applyFill="1" applyBorder="1" applyAlignment="1">
      <alignment horizontal="center" vertical="center" wrapText="1"/>
    </xf>
    <xf numFmtId="9" fontId="44" fillId="17" borderId="21" xfId="9" applyFont="1" applyFill="1" applyBorder="1" applyAlignment="1">
      <alignment horizontal="center" vertical="center"/>
    </xf>
    <xf numFmtId="9" fontId="44" fillId="17" borderId="19" xfId="9" applyFont="1" applyFill="1" applyBorder="1" applyAlignment="1">
      <alignment horizontal="center" vertical="center"/>
    </xf>
    <xf numFmtId="9" fontId="44" fillId="17" borderId="24" xfId="9" applyFont="1" applyFill="1" applyBorder="1" applyAlignment="1">
      <alignment horizontal="center" vertical="center"/>
    </xf>
    <xf numFmtId="0" fontId="26" fillId="8" borderId="21" xfId="0" applyFont="1" applyFill="1" applyBorder="1" applyAlignment="1">
      <alignment horizontal="center" vertical="center"/>
    </xf>
    <xf numFmtId="0" fontId="26" fillId="8" borderId="19" xfId="0" applyFont="1" applyFill="1" applyBorder="1" applyAlignment="1">
      <alignment horizontal="center" vertical="center"/>
    </xf>
    <xf numFmtId="0" fontId="26" fillId="8" borderId="24" xfId="0" applyFont="1" applyFill="1" applyBorder="1" applyAlignment="1">
      <alignment horizontal="center" vertical="center"/>
    </xf>
    <xf numFmtId="2" fontId="26" fillId="17" borderId="21" xfId="0" applyNumberFormat="1" applyFont="1" applyFill="1" applyBorder="1" applyAlignment="1">
      <alignment horizontal="center" vertical="center"/>
    </xf>
    <xf numFmtId="2" fontId="26" fillId="17" borderId="19" xfId="0" applyNumberFormat="1" applyFont="1" applyFill="1" applyBorder="1" applyAlignment="1">
      <alignment horizontal="center" vertical="center"/>
    </xf>
    <xf numFmtId="2" fontId="26" fillId="17" borderId="24" xfId="0" applyNumberFormat="1" applyFont="1" applyFill="1" applyBorder="1" applyAlignment="1">
      <alignment horizontal="center" vertical="center"/>
    </xf>
    <xf numFmtId="9" fontId="26" fillId="8" borderId="21" xfId="9" applyFont="1" applyFill="1" applyBorder="1" applyAlignment="1">
      <alignment horizontal="center" vertical="center"/>
    </xf>
    <xf numFmtId="9" fontId="26" fillId="8" borderId="19" xfId="9" applyFont="1" applyFill="1" applyBorder="1" applyAlignment="1">
      <alignment horizontal="center" vertical="center"/>
    </xf>
    <xf numFmtId="9" fontId="26" fillId="8" borderId="24" xfId="9" applyFont="1" applyFill="1" applyBorder="1" applyAlignment="1">
      <alignment horizontal="center" vertical="center"/>
    </xf>
    <xf numFmtId="0" fontId="0" fillId="8" borderId="21"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24" xfId="0" applyFill="1" applyBorder="1" applyAlignment="1">
      <alignment horizontal="center" vertical="center" wrapText="1"/>
    </xf>
    <xf numFmtId="0" fontId="25" fillId="8" borderId="21" xfId="0" applyFont="1" applyFill="1" applyBorder="1" applyAlignment="1">
      <alignment horizontal="center" vertical="center"/>
    </xf>
    <xf numFmtId="0" fontId="25" fillId="8" borderId="19" xfId="0" applyFont="1" applyFill="1" applyBorder="1" applyAlignment="1">
      <alignment horizontal="center" vertical="center"/>
    </xf>
    <xf numFmtId="0" fontId="25" fillId="8" borderId="24" xfId="0" applyFont="1" applyFill="1" applyBorder="1" applyAlignment="1">
      <alignment horizontal="center" vertical="center"/>
    </xf>
    <xf numFmtId="0" fontId="0" fillId="8" borderId="33" xfId="0" applyFill="1" applyBorder="1" applyAlignment="1">
      <alignment horizontal="center" vertical="center"/>
    </xf>
    <xf numFmtId="0" fontId="0" fillId="8" borderId="30" xfId="0" applyFill="1" applyBorder="1" applyAlignment="1">
      <alignment horizontal="center" vertical="center"/>
    </xf>
    <xf numFmtId="0" fontId="0" fillId="8" borderId="31" xfId="0" applyFill="1" applyBorder="1" applyAlignment="1">
      <alignment horizontal="center" vertical="center"/>
    </xf>
    <xf numFmtId="0" fontId="0" fillId="8" borderId="21" xfId="0" applyFill="1" applyBorder="1" applyAlignment="1">
      <alignment horizontal="center" vertical="center"/>
    </xf>
    <xf numFmtId="0" fontId="0" fillId="8" borderId="19" xfId="0" applyFill="1" applyBorder="1" applyAlignment="1">
      <alignment horizontal="center" vertical="center"/>
    </xf>
    <xf numFmtId="0" fontId="0" fillId="8" borderId="24" xfId="0" applyFill="1" applyBorder="1" applyAlignment="1">
      <alignment horizontal="center" vertical="center"/>
    </xf>
    <xf numFmtId="0" fontId="0" fillId="17" borderId="21" xfId="0" applyFill="1" applyBorder="1" applyAlignment="1">
      <alignment horizontal="center" vertical="center"/>
    </xf>
    <xf numFmtId="0" fontId="0" fillId="17" borderId="19" xfId="0" applyFill="1" applyBorder="1" applyAlignment="1">
      <alignment horizontal="center" vertical="center"/>
    </xf>
    <xf numFmtId="0" fontId="0" fillId="17" borderId="24" xfId="0" applyFill="1" applyBorder="1" applyAlignment="1">
      <alignment horizontal="center" vertical="center"/>
    </xf>
    <xf numFmtId="9" fontId="8" fillId="17" borderId="18" xfId="9" applyFont="1" applyFill="1" applyBorder="1" applyAlignment="1">
      <alignment horizontal="center" vertical="center" wrapText="1"/>
    </xf>
    <xf numFmtId="9" fontId="8" fillId="17" borderId="19" xfId="9" applyFont="1" applyFill="1" applyBorder="1" applyAlignment="1">
      <alignment horizontal="center" vertical="center" wrapText="1"/>
    </xf>
    <xf numFmtId="9" fontId="8" fillId="17" borderId="20" xfId="9" applyFont="1" applyFill="1" applyBorder="1" applyAlignment="1">
      <alignment horizontal="center" vertical="center" wrapText="1"/>
    </xf>
    <xf numFmtId="0" fontId="32" fillId="13" borderId="62" xfId="0" applyFont="1" applyFill="1" applyBorder="1" applyAlignment="1">
      <alignment horizontal="center" vertical="center" wrapText="1"/>
    </xf>
    <xf numFmtId="0" fontId="32" fillId="13" borderId="0" xfId="0" applyFont="1" applyFill="1" applyAlignment="1">
      <alignment horizontal="center" vertical="center" wrapText="1"/>
    </xf>
    <xf numFmtId="0" fontId="32" fillId="13" borderId="17"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9" xfId="0" applyFill="1" applyBorder="1" applyAlignment="1">
      <alignment horizontal="center" vertical="center" wrapText="1"/>
    </xf>
    <xf numFmtId="0" fontId="0" fillId="12" borderId="22"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1" xfId="0" applyFill="1" applyBorder="1" applyAlignment="1">
      <alignment horizontal="center" vertical="center" wrapText="1"/>
    </xf>
    <xf numFmtId="0" fontId="0" fillId="12" borderId="23" xfId="0" applyFill="1" applyBorder="1" applyAlignment="1">
      <alignment horizontal="center" vertical="center" wrapText="1"/>
    </xf>
    <xf numFmtId="0" fontId="0" fillId="13" borderId="36" xfId="0" applyFill="1" applyBorder="1" applyAlignment="1">
      <alignment horizontal="center" vertical="center" wrapText="1"/>
    </xf>
    <xf numFmtId="0" fontId="0" fillId="13" borderId="22" xfId="0" applyFill="1" applyBorder="1" applyAlignment="1">
      <alignment horizontal="center" vertical="center" wrapText="1"/>
    </xf>
    <xf numFmtId="0" fontId="0" fillId="13" borderId="20" xfId="0" applyFill="1" applyBorder="1" applyAlignment="1">
      <alignment horizontal="center" vertical="center" wrapText="1"/>
    </xf>
    <xf numFmtId="0" fontId="0" fillId="13" borderId="23" xfId="0" applyFill="1" applyBorder="1" applyAlignment="1">
      <alignment horizontal="center" vertical="center" wrapText="1"/>
    </xf>
    <xf numFmtId="0" fontId="32" fillId="12" borderId="62" xfId="0" applyFont="1" applyFill="1" applyBorder="1" applyAlignment="1">
      <alignment horizontal="center" vertical="center" wrapText="1"/>
    </xf>
    <xf numFmtId="0" fontId="32" fillId="12" borderId="0" xfId="0" applyFont="1" applyFill="1" applyAlignment="1">
      <alignment horizontal="center" vertical="center" wrapText="1"/>
    </xf>
    <xf numFmtId="0" fontId="32" fillId="12" borderId="17" xfId="0" applyFont="1" applyFill="1" applyBorder="1" applyAlignment="1">
      <alignment horizontal="center" vertical="center" wrapText="1"/>
    </xf>
    <xf numFmtId="0" fontId="19" fillId="2" borderId="1" xfId="0" applyFont="1" applyFill="1" applyBorder="1" applyAlignment="1">
      <alignment horizontal="center"/>
    </xf>
    <xf numFmtId="0" fontId="20" fillId="2" borderId="1" xfId="0" applyFont="1" applyFill="1" applyBorder="1" applyAlignment="1">
      <alignment horizontal="center"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24" fillId="7" borderId="7"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18"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2"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23" xfId="0" applyFill="1" applyBorder="1" applyAlignment="1">
      <alignment horizontal="center" vertical="center" wrapText="1"/>
    </xf>
    <xf numFmtId="49" fontId="0" fillId="3" borderId="20" xfId="7" applyNumberFormat="1" applyFont="1" applyFill="1" applyBorder="1" applyAlignment="1">
      <alignment horizontal="center" vertical="center" wrapText="1"/>
    </xf>
    <xf numFmtId="49" fontId="0" fillId="3" borderId="23" xfId="7" applyNumberFormat="1"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23" xfId="0" applyFont="1" applyFill="1" applyBorder="1" applyAlignment="1">
      <alignment horizontal="center" vertical="center" wrapText="1"/>
    </xf>
    <xf numFmtId="0" fontId="0" fillId="7" borderId="6" xfId="0" applyFill="1" applyBorder="1" applyAlignment="1">
      <alignment horizontal="center" vertical="center" wrapText="1"/>
    </xf>
    <xf numFmtId="0" fontId="0" fillId="7" borderId="9" xfId="0" applyFill="1" applyBorder="1" applyAlignment="1">
      <alignment horizontal="center" vertical="center" wrapText="1"/>
    </xf>
    <xf numFmtId="0" fontId="0" fillId="7" borderId="37" xfId="0" applyFill="1" applyBorder="1" applyAlignment="1">
      <alignment horizontal="center" vertical="center" wrapText="1"/>
    </xf>
    <xf numFmtId="0" fontId="0" fillId="8" borderId="6" xfId="0" applyFill="1" applyBorder="1" applyAlignment="1">
      <alignment horizontal="center" vertical="center" wrapText="1"/>
    </xf>
    <xf numFmtId="0" fontId="0" fillId="8" borderId="9" xfId="0" applyFill="1" applyBorder="1" applyAlignment="1">
      <alignment horizontal="center" vertical="center" wrapText="1"/>
    </xf>
    <xf numFmtId="0" fontId="0" fillId="8" borderId="22"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33" fillId="8" borderId="48" xfId="0" applyFont="1" applyFill="1" applyBorder="1" applyAlignment="1">
      <alignment horizontal="center" vertical="center" wrapText="1"/>
    </xf>
    <xf numFmtId="0" fontId="33" fillId="8" borderId="49" xfId="0" applyFont="1" applyFill="1" applyBorder="1" applyAlignment="1">
      <alignment horizontal="center" vertical="center" wrapText="1"/>
    </xf>
    <xf numFmtId="0" fontId="33" fillId="8" borderId="52" xfId="0" applyFont="1" applyFill="1" applyBorder="1" applyAlignment="1">
      <alignment horizontal="center" vertical="center" wrapText="1"/>
    </xf>
    <xf numFmtId="0" fontId="33" fillId="8" borderId="43" xfId="0" applyFont="1" applyFill="1" applyBorder="1" applyAlignment="1">
      <alignment horizontal="center" vertical="center" wrapText="1"/>
    </xf>
    <xf numFmtId="0" fontId="0" fillId="7" borderId="21"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2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33" fillId="7" borderId="45" xfId="0" applyFont="1" applyFill="1" applyBorder="1" applyAlignment="1">
      <alignment horizontal="center" vertical="center" wrapText="1"/>
    </xf>
    <xf numFmtId="0" fontId="33" fillId="7" borderId="47" xfId="0" applyFont="1" applyFill="1" applyBorder="1" applyAlignment="1">
      <alignment horizontal="center" vertical="center" wrapText="1"/>
    </xf>
    <xf numFmtId="0" fontId="33" fillId="7" borderId="44" xfId="0" applyFont="1" applyFill="1" applyBorder="1" applyAlignment="1">
      <alignment horizontal="center" vertical="center" wrapText="1"/>
    </xf>
    <xf numFmtId="0" fontId="32" fillId="3" borderId="0" xfId="0" applyFont="1" applyFill="1" applyAlignment="1">
      <alignment horizontal="center" vertical="center" wrapText="1"/>
    </xf>
    <xf numFmtId="0" fontId="32" fillId="3" borderId="17" xfId="0" applyFont="1" applyFill="1" applyBorder="1" applyAlignment="1">
      <alignment horizontal="center" vertical="center" wrapText="1"/>
    </xf>
    <xf numFmtId="0" fontId="32" fillId="10" borderId="60" xfId="0" applyFont="1" applyFill="1" applyBorder="1" applyAlignment="1">
      <alignment horizontal="center" vertical="center" wrapText="1"/>
    </xf>
    <xf numFmtId="0" fontId="32" fillId="10" borderId="14" xfId="0" applyFont="1" applyFill="1" applyBorder="1" applyAlignment="1">
      <alignment horizontal="center" vertical="center" wrapText="1"/>
    </xf>
    <xf numFmtId="0" fontId="32" fillId="10" borderId="15" xfId="0" applyFont="1" applyFill="1" applyBorder="1" applyAlignment="1">
      <alignment horizontal="center" vertical="center" wrapText="1"/>
    </xf>
    <xf numFmtId="0" fontId="32" fillId="11" borderId="61" xfId="0" applyFont="1" applyFill="1" applyBorder="1" applyAlignment="1">
      <alignment horizontal="center" vertical="center" wrapText="1"/>
    </xf>
    <xf numFmtId="0" fontId="32" fillId="11" borderId="5" xfId="0" applyFont="1" applyFill="1" applyBorder="1" applyAlignment="1">
      <alignment horizontal="center" vertical="center" wrapText="1"/>
    </xf>
    <xf numFmtId="0" fontId="32" fillId="11" borderId="12" xfId="0" applyFont="1" applyFill="1" applyBorder="1" applyAlignment="1">
      <alignment horizontal="center" vertical="center" wrapText="1"/>
    </xf>
    <xf numFmtId="1" fontId="0" fillId="7" borderId="21" xfId="7" applyNumberFormat="1" applyFont="1" applyFill="1" applyBorder="1" applyAlignment="1">
      <alignment horizontal="center" vertical="center" wrapText="1"/>
    </xf>
    <xf numFmtId="1" fontId="0" fillId="7" borderId="19" xfId="7" applyNumberFormat="1" applyFont="1" applyFill="1" applyBorder="1" applyAlignment="1">
      <alignment horizontal="center" vertical="center" wrapText="1"/>
    </xf>
    <xf numFmtId="1" fontId="0" fillId="7" borderId="24" xfId="7" applyNumberFormat="1" applyFont="1" applyFill="1" applyBorder="1" applyAlignment="1">
      <alignment horizontal="center" vertical="center" wrapText="1"/>
    </xf>
    <xf numFmtId="0" fontId="0" fillId="11" borderId="1" xfId="0" applyFill="1" applyBorder="1" applyAlignment="1">
      <alignment horizontal="center" vertical="center" wrapText="1"/>
    </xf>
    <xf numFmtId="0" fontId="0" fillId="8" borderId="7" xfId="0" applyFill="1" applyBorder="1" applyAlignment="1">
      <alignment horizontal="center" vertical="center" wrapText="1"/>
    </xf>
    <xf numFmtId="0" fontId="0" fillId="8" borderId="1" xfId="0" applyFill="1" applyBorder="1" applyAlignment="1">
      <alignment horizontal="center" vertical="center" wrapText="1"/>
    </xf>
    <xf numFmtId="0" fontId="0" fillId="8" borderId="23" xfId="0" applyFill="1" applyBorder="1" applyAlignment="1">
      <alignment horizontal="center" vertical="center" wrapText="1"/>
    </xf>
    <xf numFmtId="1" fontId="0" fillId="8" borderId="7" xfId="7" applyNumberFormat="1" applyFont="1" applyFill="1" applyBorder="1" applyAlignment="1">
      <alignment horizontal="center" vertical="center" wrapText="1"/>
    </xf>
    <xf numFmtId="1" fontId="0" fillId="8" borderId="1" xfId="7" applyNumberFormat="1" applyFont="1" applyFill="1" applyBorder="1" applyAlignment="1">
      <alignment horizontal="center" vertical="center" wrapText="1"/>
    </xf>
    <xf numFmtId="1" fontId="0" fillId="8" borderId="23" xfId="7" applyNumberFormat="1" applyFont="1" applyFill="1" applyBorder="1" applyAlignment="1">
      <alignment horizontal="center" vertical="center" wrapText="1"/>
    </xf>
    <xf numFmtId="0" fontId="0" fillId="10" borderId="6"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22" xfId="0" applyFill="1" applyBorder="1" applyAlignment="1">
      <alignment horizontal="center" vertical="center" wrapText="1"/>
    </xf>
    <xf numFmtId="0" fontId="0" fillId="10" borderId="7"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23" xfId="0" applyFill="1" applyBorder="1" applyAlignment="1">
      <alignment horizontal="center" vertical="center" wrapText="1"/>
    </xf>
    <xf numFmtId="0" fontId="27" fillId="2" borderId="2" xfId="0" applyFont="1" applyFill="1" applyBorder="1" applyAlignment="1">
      <alignment horizontal="center" vertical="center" wrapText="1"/>
    </xf>
    <xf numFmtId="49" fontId="0" fillId="18" borderId="21" xfId="7" applyNumberFormat="1" applyFont="1" applyFill="1" applyBorder="1" applyAlignment="1">
      <alignment horizontal="center" vertical="center"/>
    </xf>
    <xf numFmtId="49" fontId="0" fillId="18" borderId="19" xfId="7" applyNumberFormat="1" applyFont="1" applyFill="1" applyBorder="1" applyAlignment="1">
      <alignment horizontal="center" vertical="center"/>
    </xf>
    <xf numFmtId="49" fontId="0" fillId="18" borderId="24" xfId="7" applyNumberFormat="1" applyFont="1" applyFill="1" applyBorder="1" applyAlignment="1">
      <alignment horizontal="center" vertical="center"/>
    </xf>
    <xf numFmtId="0" fontId="0" fillId="14" borderId="7" xfId="0" applyFill="1" applyBorder="1" applyAlignment="1">
      <alignment horizontal="center" vertical="center" wrapText="1"/>
    </xf>
    <xf numFmtId="0" fontId="0" fillId="14" borderId="1" xfId="0" applyFill="1" applyBorder="1" applyAlignment="1">
      <alignment horizontal="center" vertical="center" wrapText="1"/>
    </xf>
    <xf numFmtId="0" fontId="0" fillId="14" borderId="23" xfId="0" applyFill="1" applyBorder="1" applyAlignment="1">
      <alignment horizontal="center" vertical="center" wrapText="1"/>
    </xf>
    <xf numFmtId="0" fontId="0" fillId="15" borderId="27" xfId="0" applyFill="1" applyBorder="1" applyAlignment="1">
      <alignment horizontal="center" vertical="center" wrapText="1"/>
    </xf>
    <xf numFmtId="0" fontId="0" fillId="15" borderId="28" xfId="0" applyFill="1" applyBorder="1" applyAlignment="1">
      <alignment horizontal="center" vertical="center" wrapText="1"/>
    </xf>
    <xf numFmtId="0" fontId="0" fillId="15" borderId="19" xfId="0" applyFill="1" applyBorder="1" applyAlignment="1">
      <alignment horizontal="center" vertical="center" wrapText="1"/>
    </xf>
    <xf numFmtId="0" fontId="0" fillId="15" borderId="24" xfId="0" applyFill="1" applyBorder="1" applyAlignment="1">
      <alignment horizontal="center" vertical="center" wrapText="1"/>
    </xf>
    <xf numFmtId="2" fontId="14" fillId="8" borderId="21" xfId="0" applyNumberFormat="1" applyFont="1" applyFill="1" applyBorder="1" applyAlignment="1">
      <alignment horizontal="center" vertical="center"/>
    </xf>
    <xf numFmtId="2" fontId="14" fillId="8" borderId="19" xfId="0" applyNumberFormat="1" applyFont="1" applyFill="1" applyBorder="1" applyAlignment="1">
      <alignment horizontal="center" vertical="center"/>
    </xf>
    <xf numFmtId="2" fontId="14" fillId="8" borderId="24" xfId="0" applyNumberFormat="1" applyFont="1" applyFill="1" applyBorder="1" applyAlignment="1">
      <alignment horizontal="center" vertical="center"/>
    </xf>
    <xf numFmtId="0" fontId="0" fillId="7" borderId="26" xfId="0" applyFill="1" applyBorder="1" applyAlignment="1">
      <alignment horizontal="center" vertical="center" wrapText="1"/>
    </xf>
    <xf numFmtId="0" fontId="0" fillId="7" borderId="27" xfId="0" applyFill="1" applyBorder="1" applyAlignment="1">
      <alignment horizontal="center" vertical="center" wrapText="1"/>
    </xf>
    <xf numFmtId="0" fontId="0" fillId="7" borderId="28" xfId="0" applyFill="1" applyBorder="1" applyAlignment="1">
      <alignment horizontal="center" vertical="center" wrapText="1"/>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0" fillId="7" borderId="21" xfId="0" applyFill="1" applyBorder="1" applyAlignment="1">
      <alignment horizontal="center" vertical="center"/>
    </xf>
    <xf numFmtId="0" fontId="0" fillId="7" borderId="19" xfId="0" applyFill="1" applyBorder="1" applyAlignment="1">
      <alignment horizontal="center" vertical="center"/>
    </xf>
    <xf numFmtId="0" fontId="0" fillId="7" borderId="24" xfId="0" applyFill="1" applyBorder="1" applyAlignment="1">
      <alignment horizontal="center" vertical="center"/>
    </xf>
    <xf numFmtId="0" fontId="24" fillId="7" borderId="21"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4" xfId="0" applyFont="1" applyFill="1" applyBorder="1" applyAlignment="1">
      <alignment horizontal="center" vertical="center" wrapText="1"/>
    </xf>
    <xf numFmtId="0" fontId="24" fillId="7" borderId="33" xfId="0" applyFont="1" applyFill="1" applyBorder="1" applyAlignment="1">
      <alignment horizontal="center" vertical="center" wrapText="1"/>
    </xf>
    <xf numFmtId="0" fontId="24" fillId="7" borderId="30" xfId="0" applyFont="1" applyFill="1" applyBorder="1" applyAlignment="1">
      <alignment horizontal="center" vertical="center" wrapText="1"/>
    </xf>
    <xf numFmtId="0" fontId="24" fillId="7" borderId="31" xfId="0" applyFont="1" applyFill="1" applyBorder="1" applyAlignment="1">
      <alignment horizontal="center" vertical="center" wrapText="1"/>
    </xf>
    <xf numFmtId="0" fontId="24" fillId="7" borderId="34" xfId="0" applyFont="1" applyFill="1" applyBorder="1" applyAlignment="1">
      <alignment horizontal="center" vertical="center" wrapText="1"/>
    </xf>
    <xf numFmtId="0" fontId="24" fillId="7" borderId="16" xfId="0" applyFont="1" applyFill="1" applyBorder="1" applyAlignment="1">
      <alignment horizontal="center" vertical="center" wrapText="1"/>
    </xf>
    <xf numFmtId="0" fontId="24" fillId="7" borderId="35"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24" fillId="7" borderId="17" xfId="0" applyFont="1" applyFill="1" applyBorder="1" applyAlignment="1">
      <alignment horizontal="center" vertical="center" wrapText="1"/>
    </xf>
    <xf numFmtId="0" fontId="24" fillId="7" borderId="4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9" fillId="2" borderId="11" xfId="0" applyFont="1" applyFill="1" applyBorder="1" applyAlignment="1">
      <alignment horizontal="center"/>
    </xf>
    <xf numFmtId="0" fontId="19" fillId="2" borderId="12" xfId="0" applyFont="1" applyFill="1" applyBorder="1" applyAlignment="1">
      <alignment horizontal="center"/>
    </xf>
    <xf numFmtId="0" fontId="19" fillId="2" borderId="16" xfId="0" applyFont="1" applyFill="1" applyBorder="1" applyAlignment="1">
      <alignment horizontal="center"/>
    </xf>
    <xf numFmtId="0" fontId="19" fillId="2" borderId="17" xfId="0" applyFont="1" applyFill="1" applyBorder="1" applyAlignment="1">
      <alignment horizontal="center"/>
    </xf>
    <xf numFmtId="0" fontId="19" fillId="2" borderId="13" xfId="0" applyFont="1" applyFill="1" applyBorder="1" applyAlignment="1">
      <alignment horizontal="center"/>
    </xf>
    <xf numFmtId="0" fontId="19" fillId="2" borderId="15" xfId="0" applyFont="1" applyFill="1" applyBorder="1" applyAlignment="1">
      <alignment horizont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8" borderId="20" xfId="0" applyFill="1" applyBorder="1" applyAlignment="1">
      <alignment horizontal="center" vertical="center" wrapText="1"/>
    </xf>
    <xf numFmtId="0" fontId="0" fillId="8" borderId="18" xfId="0" applyFill="1" applyBorder="1" applyAlignment="1">
      <alignment horizontal="center" vertical="center" wrapText="1"/>
    </xf>
    <xf numFmtId="0" fontId="24" fillId="8" borderId="20"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0" fillId="8" borderId="20" xfId="0" applyFill="1" applyBorder="1" applyAlignment="1">
      <alignment horizontal="center" vertical="center"/>
    </xf>
    <xf numFmtId="0" fontId="0" fillId="8" borderId="1" xfId="0" applyFill="1" applyBorder="1" applyAlignment="1">
      <alignment horizontal="center" vertical="center"/>
    </xf>
    <xf numFmtId="0" fontId="0" fillId="8" borderId="18" xfId="0" applyFill="1" applyBorder="1" applyAlignment="1">
      <alignment horizontal="center" vertical="center"/>
    </xf>
    <xf numFmtId="0" fontId="0" fillId="8" borderId="42"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29" xfId="0"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0" fillId="3" borderId="21" xfId="0" applyFill="1" applyBorder="1" applyAlignment="1">
      <alignment horizontal="center" vertical="center" wrapText="1"/>
    </xf>
    <xf numFmtId="0" fontId="0" fillId="3" borderId="24" xfId="0" applyFill="1" applyBorder="1" applyAlignment="1">
      <alignment horizontal="center" vertical="center" wrapText="1"/>
    </xf>
    <xf numFmtId="49" fontId="0" fillId="3" borderId="21" xfId="7" applyNumberFormat="1" applyFont="1" applyFill="1" applyBorder="1" applyAlignment="1">
      <alignment horizontal="center" vertical="center" wrapText="1"/>
    </xf>
    <xf numFmtId="49" fontId="0" fillId="3" borderId="24" xfId="7" applyNumberFormat="1"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3" borderId="33" xfId="0" applyFill="1" applyBorder="1" applyAlignment="1">
      <alignment horizontal="center" vertical="center" wrapText="1"/>
    </xf>
    <xf numFmtId="0" fontId="0" fillId="3" borderId="31" xfId="0" applyFill="1" applyBorder="1" applyAlignment="1">
      <alignment horizontal="center" vertical="center" wrapText="1"/>
    </xf>
    <xf numFmtId="0" fontId="0" fillId="8" borderId="2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36" xfId="0" applyFill="1" applyBorder="1" applyAlignment="1">
      <alignment horizontal="center" vertical="center" wrapText="1"/>
    </xf>
    <xf numFmtId="0" fontId="0" fillId="8" borderId="37" xfId="0" applyFill="1" applyBorder="1" applyAlignment="1">
      <alignment horizontal="center" vertical="center" wrapText="1"/>
    </xf>
    <xf numFmtId="0" fontId="0" fillId="26" borderId="18" xfId="0" applyFill="1" applyBorder="1" applyAlignment="1">
      <alignment horizontal="center" vertical="center" wrapText="1"/>
    </xf>
    <xf numFmtId="0" fontId="0" fillId="26" borderId="24" xfId="0" applyFill="1" applyBorder="1" applyAlignment="1">
      <alignment horizontal="center" vertical="center" wrapText="1"/>
    </xf>
    <xf numFmtId="14" fontId="0" fillId="26" borderId="18" xfId="0" applyNumberFormat="1" applyFill="1" applyBorder="1" applyAlignment="1">
      <alignment horizontal="right" vertical="center" wrapText="1"/>
    </xf>
    <xf numFmtId="14" fontId="0" fillId="26" borderId="19" xfId="0" applyNumberFormat="1" applyFill="1" applyBorder="1" applyAlignment="1">
      <alignment horizontal="right" vertical="center" wrapText="1"/>
    </xf>
    <xf numFmtId="14" fontId="0" fillId="26" borderId="20" xfId="0" applyNumberFormat="1" applyFill="1" applyBorder="1" applyAlignment="1">
      <alignment horizontal="right" vertical="center" wrapText="1"/>
    </xf>
    <xf numFmtId="4" fontId="0" fillId="26" borderId="18" xfId="0" applyNumberFormat="1" applyFill="1" applyBorder="1" applyAlignment="1">
      <alignment horizontal="right" vertical="center" wrapText="1"/>
    </xf>
    <xf numFmtId="4" fontId="0" fillId="26" borderId="19" xfId="0" applyNumberFormat="1" applyFill="1" applyBorder="1" applyAlignment="1">
      <alignment horizontal="right" vertical="center" wrapText="1"/>
    </xf>
    <xf numFmtId="4" fontId="0" fillId="26" borderId="20" xfId="0" applyNumberFormat="1" applyFill="1" applyBorder="1" applyAlignment="1">
      <alignment horizontal="right" vertical="center" wrapText="1"/>
    </xf>
    <xf numFmtId="0" fontId="0" fillId="26" borderId="20" xfId="0" applyFill="1" applyBorder="1" applyAlignment="1">
      <alignment horizontal="center" vertical="center" wrapText="1"/>
    </xf>
    <xf numFmtId="0" fontId="0" fillId="26" borderId="19" xfId="0" applyFill="1" applyBorder="1" applyAlignment="1">
      <alignment horizontal="center" vertical="center" wrapText="1"/>
    </xf>
    <xf numFmtId="165" fontId="32" fillId="26" borderId="2" xfId="0" applyNumberFormat="1" applyFont="1" applyFill="1" applyBorder="1" applyAlignment="1">
      <alignment horizontal="center" vertical="center"/>
    </xf>
    <xf numFmtId="165" fontId="32" fillId="26" borderId="3" xfId="0" applyNumberFormat="1" applyFont="1" applyFill="1" applyBorder="1" applyAlignment="1">
      <alignment horizontal="center" vertical="center"/>
    </xf>
    <xf numFmtId="165" fontId="32" fillId="26" borderId="4" xfId="0" applyNumberFormat="1" applyFont="1" applyFill="1" applyBorder="1" applyAlignment="1">
      <alignment horizontal="center" vertical="center"/>
    </xf>
    <xf numFmtId="0" fontId="44" fillId="0" borderId="0" xfId="0" applyFont="1" applyAlignment="1">
      <alignment horizontal="center" vertical="center" wrapText="1"/>
    </xf>
    <xf numFmtId="4" fontId="44" fillId="0" borderId="0" xfId="0" applyNumberFormat="1" applyFont="1" applyAlignment="1">
      <alignment horizontal="center" vertical="center"/>
    </xf>
    <xf numFmtId="9" fontId="47" fillId="0" borderId="0" xfId="9" applyFont="1" applyAlignment="1">
      <alignment horizontal="center" vertical="center"/>
    </xf>
    <xf numFmtId="10" fontId="44" fillId="0" borderId="0" xfId="9" applyNumberFormat="1" applyFont="1" applyAlignment="1">
      <alignment horizontal="center" vertical="center"/>
    </xf>
    <xf numFmtId="9" fontId="44" fillId="0" borderId="0" xfId="9" applyFont="1" applyAlignment="1">
      <alignment horizontal="center" vertical="center"/>
    </xf>
    <xf numFmtId="14" fontId="0" fillId="26" borderId="18" xfId="0" applyNumberFormat="1" applyFill="1" applyBorder="1" applyAlignment="1">
      <alignment horizontal="center" vertical="center" wrapText="1"/>
    </xf>
    <xf numFmtId="14" fontId="0" fillId="26" borderId="19" xfId="0" applyNumberFormat="1" applyFill="1" applyBorder="1" applyAlignment="1">
      <alignment horizontal="center" vertical="center" wrapText="1"/>
    </xf>
    <xf numFmtId="14" fontId="0" fillId="26" borderId="20" xfId="0" applyNumberFormat="1" applyFill="1" applyBorder="1" applyAlignment="1">
      <alignment horizontal="center" vertical="center" wrapText="1"/>
    </xf>
    <xf numFmtId="0" fontId="27" fillId="26" borderId="18" xfId="0" applyFont="1" applyFill="1" applyBorder="1" applyAlignment="1">
      <alignment horizontal="center" vertical="center" wrapText="1"/>
    </xf>
    <xf numFmtId="0" fontId="27" fillId="26" borderId="20" xfId="0" applyFont="1" applyFill="1" applyBorder="1" applyAlignment="1">
      <alignment horizontal="center" vertical="center" wrapText="1"/>
    </xf>
    <xf numFmtId="0" fontId="27" fillId="26" borderId="19" xfId="0" applyFont="1" applyFill="1" applyBorder="1" applyAlignment="1">
      <alignment horizontal="center" vertical="center" wrapText="1"/>
    </xf>
    <xf numFmtId="4" fontId="0" fillId="26" borderId="18" xfId="8" applyNumberFormat="1" applyFont="1" applyFill="1" applyBorder="1" applyAlignment="1">
      <alignment horizontal="right" vertical="center" wrapText="1"/>
    </xf>
    <xf numFmtId="4" fontId="0" fillId="26" borderId="20" xfId="8" applyNumberFormat="1" applyFont="1" applyFill="1" applyBorder="1" applyAlignment="1">
      <alignment horizontal="right" vertical="center" wrapText="1"/>
    </xf>
    <xf numFmtId="166" fontId="0" fillId="17" borderId="18" xfId="8" applyNumberFormat="1" applyFont="1" applyFill="1" applyBorder="1" applyAlignment="1">
      <alignment horizontal="right" vertical="center" wrapText="1"/>
    </xf>
    <xf numFmtId="166" fontId="0" fillId="17" borderId="19" xfId="8" applyNumberFormat="1" applyFont="1" applyFill="1" applyBorder="1" applyAlignment="1">
      <alignment horizontal="right" vertical="center" wrapText="1"/>
    </xf>
    <xf numFmtId="166" fontId="0" fillId="17" borderId="20" xfId="8" applyNumberFormat="1" applyFont="1" applyFill="1" applyBorder="1" applyAlignment="1">
      <alignment horizontal="right" vertical="center" wrapText="1"/>
    </xf>
    <xf numFmtId="166" fontId="0" fillId="17" borderId="18" xfId="8" applyNumberFormat="1" applyFont="1" applyFill="1" applyBorder="1" applyAlignment="1">
      <alignment horizontal="center" vertical="center" wrapText="1"/>
    </xf>
    <xf numFmtId="166" fontId="0" fillId="17" borderId="24" xfId="8" applyNumberFormat="1" applyFont="1" applyFill="1" applyBorder="1" applyAlignment="1">
      <alignment horizontal="center" vertical="center" wrapText="1"/>
    </xf>
    <xf numFmtId="166" fontId="0" fillId="17" borderId="21" xfId="8" applyNumberFormat="1" applyFont="1" applyFill="1" applyBorder="1" applyAlignment="1">
      <alignment horizontal="center" vertical="center" wrapText="1"/>
    </xf>
    <xf numFmtId="166" fontId="0" fillId="17" borderId="20" xfId="8" applyNumberFormat="1" applyFont="1" applyFill="1" applyBorder="1" applyAlignment="1">
      <alignment horizontal="center" vertical="center" wrapText="1"/>
    </xf>
    <xf numFmtId="1" fontId="0" fillId="26" borderId="18" xfId="0" applyNumberFormat="1" applyFill="1" applyBorder="1" applyAlignment="1">
      <alignment horizontal="center" vertical="center" wrapText="1"/>
    </xf>
    <xf numFmtId="1" fontId="0" fillId="26" borderId="20" xfId="0" applyNumberForma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2" fontId="27" fillId="26" borderId="18" xfId="9" applyNumberFormat="1" applyFont="1" applyFill="1" applyBorder="1" applyAlignment="1">
      <alignment horizontal="center" vertical="center" wrapText="1"/>
    </xf>
    <xf numFmtId="2" fontId="27" fillId="26" borderId="20" xfId="9" applyNumberFormat="1" applyFont="1" applyFill="1" applyBorder="1" applyAlignment="1">
      <alignment horizontal="center" vertical="center" wrapText="1"/>
    </xf>
    <xf numFmtId="2" fontId="27" fillId="26" borderId="19" xfId="9" applyNumberFormat="1" applyFont="1" applyFill="1" applyBorder="1" applyAlignment="1">
      <alignment horizontal="center" vertical="center" wrapText="1"/>
    </xf>
    <xf numFmtId="2" fontId="27" fillId="17" borderId="18" xfId="9" applyNumberFormat="1" applyFont="1" applyFill="1" applyBorder="1" applyAlignment="1">
      <alignment horizontal="center" vertical="center" wrapText="1"/>
    </xf>
    <xf numFmtId="2" fontId="27" fillId="17" borderId="20" xfId="9" applyNumberFormat="1" applyFont="1" applyFill="1" applyBorder="1" applyAlignment="1">
      <alignment horizontal="center" vertical="center" wrapText="1"/>
    </xf>
    <xf numFmtId="2" fontId="27" fillId="17" borderId="19" xfId="9" applyNumberFormat="1" applyFont="1" applyFill="1" applyBorder="1" applyAlignment="1">
      <alignment horizontal="center" vertical="center" wrapText="1"/>
    </xf>
    <xf numFmtId="166" fontId="0" fillId="14" borderId="18" xfId="8" applyNumberFormat="1" applyFont="1" applyFill="1" applyBorder="1" applyAlignment="1">
      <alignment horizontal="center" vertical="center" wrapText="1"/>
    </xf>
    <xf numFmtId="166" fontId="0" fillId="14" borderId="19" xfId="8" applyNumberFormat="1" applyFont="1" applyFill="1" applyBorder="1" applyAlignment="1">
      <alignment horizontal="center" vertical="center" wrapText="1"/>
    </xf>
    <xf numFmtId="166" fontId="0" fillId="14" borderId="24" xfId="8" applyNumberFormat="1" applyFont="1" applyFill="1" applyBorder="1" applyAlignment="1">
      <alignment horizontal="center" vertical="center" wrapText="1"/>
    </xf>
    <xf numFmtId="14" fontId="0" fillId="14" borderId="18" xfId="0" applyNumberFormat="1" applyFill="1" applyBorder="1" applyAlignment="1">
      <alignment horizontal="center" vertical="center" wrapText="1"/>
    </xf>
    <xf numFmtId="14" fontId="0" fillId="14" borderId="19" xfId="0" applyNumberFormat="1" applyFill="1" applyBorder="1" applyAlignment="1">
      <alignment horizontal="center" vertical="center" wrapText="1"/>
    </xf>
    <xf numFmtId="14" fontId="0" fillId="14" borderId="20" xfId="0" applyNumberFormat="1" applyFill="1" applyBorder="1" applyAlignment="1">
      <alignment horizontal="center" vertical="center" wrapText="1"/>
    </xf>
    <xf numFmtId="0" fontId="0" fillId="14" borderId="18" xfId="0" applyFill="1" applyBorder="1" applyAlignment="1">
      <alignment horizontal="center" vertical="center" wrapText="1"/>
    </xf>
    <xf numFmtId="0" fontId="0" fillId="14" borderId="19" xfId="0" applyFill="1" applyBorder="1" applyAlignment="1">
      <alignment horizontal="center" vertical="center" wrapText="1"/>
    </xf>
    <xf numFmtId="0" fontId="0" fillId="14" borderId="20" xfId="0" applyFill="1" applyBorder="1" applyAlignment="1">
      <alignment horizontal="center" vertical="center" wrapText="1"/>
    </xf>
    <xf numFmtId="166" fontId="0" fillId="17" borderId="19" xfId="8" applyNumberFormat="1" applyFont="1" applyFill="1" applyBorder="1" applyAlignment="1">
      <alignment horizontal="center" vertical="center" wrapText="1"/>
    </xf>
    <xf numFmtId="166" fontId="0" fillId="14" borderId="20" xfId="8" applyNumberFormat="1" applyFont="1" applyFill="1" applyBorder="1" applyAlignment="1">
      <alignment horizontal="center" vertical="center" wrapText="1"/>
    </xf>
    <xf numFmtId="166" fontId="0" fillId="14" borderId="21" xfId="8" applyNumberFormat="1" applyFont="1" applyFill="1" applyBorder="1" applyAlignment="1">
      <alignment horizontal="center" vertical="center" wrapText="1"/>
    </xf>
    <xf numFmtId="0" fontId="27" fillId="14" borderId="18" xfId="0" applyFont="1" applyFill="1" applyBorder="1" applyAlignment="1">
      <alignment horizontal="center" vertical="center" wrapText="1"/>
    </xf>
    <xf numFmtId="0" fontId="27" fillId="14" borderId="19" xfId="0" applyFont="1" applyFill="1" applyBorder="1" applyAlignment="1">
      <alignment horizontal="center" vertical="center" wrapText="1"/>
    </xf>
    <xf numFmtId="0" fontId="27" fillId="14" borderId="20" xfId="0" applyFont="1" applyFill="1" applyBorder="1" applyAlignment="1">
      <alignment horizontal="center" vertical="center" wrapText="1"/>
    </xf>
    <xf numFmtId="14" fontId="0" fillId="9" borderId="1" xfId="0" applyNumberFormat="1" applyFill="1" applyBorder="1" applyAlignment="1">
      <alignment horizontal="center" vertical="center" wrapText="1"/>
    </xf>
    <xf numFmtId="0" fontId="27" fillId="9" borderId="1" xfId="0" applyFont="1"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0" xfId="0" applyFill="1" applyBorder="1" applyAlignment="1">
      <alignment horizontal="center" vertical="center" wrapText="1"/>
    </xf>
    <xf numFmtId="166" fontId="27" fillId="9" borderId="18" xfId="8" applyNumberFormat="1" applyFont="1" applyFill="1" applyBorder="1" applyAlignment="1">
      <alignment horizontal="center" vertical="center" wrapText="1"/>
    </xf>
    <xf numFmtId="166" fontId="27" fillId="9" borderId="19" xfId="8" applyNumberFormat="1" applyFont="1" applyFill="1" applyBorder="1" applyAlignment="1">
      <alignment horizontal="center" vertical="center" wrapText="1"/>
    </xf>
    <xf numFmtId="166" fontId="27" fillId="9" borderId="20" xfId="8" applyNumberFormat="1" applyFont="1" applyFill="1" applyBorder="1" applyAlignment="1">
      <alignment horizontal="center" vertical="center" wrapText="1"/>
    </xf>
    <xf numFmtId="166" fontId="0" fillId="9" borderId="18" xfId="8" applyNumberFormat="1" applyFont="1" applyFill="1" applyBorder="1" applyAlignment="1">
      <alignment horizontal="center" vertical="center" wrapText="1"/>
    </xf>
    <xf numFmtId="166" fontId="0" fillId="9" borderId="19" xfId="8" applyNumberFormat="1" applyFont="1" applyFill="1" applyBorder="1" applyAlignment="1">
      <alignment horizontal="center" vertical="center" wrapText="1"/>
    </xf>
    <xf numFmtId="166" fontId="0" fillId="9" borderId="20" xfId="8" applyNumberFormat="1" applyFont="1" applyFill="1" applyBorder="1" applyAlignment="1">
      <alignment horizontal="center" vertical="center" wrapText="1"/>
    </xf>
    <xf numFmtId="14" fontId="0" fillId="9" borderId="18" xfId="0" applyNumberFormat="1" applyFill="1" applyBorder="1" applyAlignment="1">
      <alignment horizontal="center" vertical="center" wrapText="1"/>
    </xf>
    <xf numFmtId="14" fontId="0" fillId="9" borderId="19" xfId="0" applyNumberFormat="1" applyFill="1" applyBorder="1" applyAlignment="1">
      <alignment horizontal="center" vertical="center" wrapText="1"/>
    </xf>
    <xf numFmtId="14" fontId="0" fillId="9" borderId="20" xfId="0" applyNumberFormat="1" applyFill="1" applyBorder="1" applyAlignment="1">
      <alignment horizontal="center" vertical="center" wrapText="1"/>
    </xf>
    <xf numFmtId="0" fontId="27" fillId="9" borderId="18" xfId="0" applyFont="1" applyFill="1" applyBorder="1" applyAlignment="1">
      <alignment horizontal="center" vertical="center" wrapText="1"/>
    </xf>
    <xf numFmtId="0" fontId="27" fillId="9" borderId="19" xfId="0" applyFont="1" applyFill="1" applyBorder="1" applyAlignment="1">
      <alignment horizontal="center" vertical="center" wrapText="1"/>
    </xf>
    <xf numFmtId="0" fontId="27" fillId="9" borderId="20"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20" xfId="0" applyFont="1" applyFill="1" applyBorder="1" applyAlignment="1">
      <alignment horizontal="center" vertical="center" wrapText="1"/>
    </xf>
    <xf numFmtId="14" fontId="0" fillId="12" borderId="18" xfId="0" applyNumberFormat="1" applyFill="1" applyBorder="1" applyAlignment="1">
      <alignment horizontal="center" vertical="center" wrapText="1"/>
    </xf>
    <xf numFmtId="14" fontId="0" fillId="12" borderId="20" xfId="0" applyNumberFormat="1" applyFill="1" applyBorder="1" applyAlignment="1">
      <alignment horizontal="center" vertical="center" wrapText="1"/>
    </xf>
    <xf numFmtId="166" fontId="0" fillId="12" borderId="18" xfId="8" applyNumberFormat="1" applyFont="1" applyFill="1" applyBorder="1" applyAlignment="1">
      <alignment horizontal="center" vertical="center" wrapText="1"/>
    </xf>
    <xf numFmtId="166" fontId="0" fillId="12" borderId="20" xfId="8" applyNumberFormat="1" applyFont="1" applyFill="1" applyBorder="1" applyAlignment="1">
      <alignment horizontal="center" vertical="center" wrapText="1"/>
    </xf>
    <xf numFmtId="166" fontId="0" fillId="12" borderId="24" xfId="8" applyNumberFormat="1" applyFont="1" applyFill="1" applyBorder="1" applyAlignment="1">
      <alignment horizontal="center" vertical="center" wrapText="1"/>
    </xf>
    <xf numFmtId="0" fontId="0" fillId="12" borderId="18" xfId="0" applyFill="1" applyBorder="1" applyAlignment="1">
      <alignment horizontal="center" vertical="center" wrapText="1"/>
    </xf>
    <xf numFmtId="0" fontId="0" fillId="12" borderId="19" xfId="0" applyFill="1" applyBorder="1" applyAlignment="1">
      <alignment horizontal="center" vertical="center" wrapText="1"/>
    </xf>
    <xf numFmtId="0" fontId="0" fillId="12" borderId="20" xfId="0" applyFill="1" applyBorder="1" applyAlignment="1">
      <alignment horizontal="center" vertical="center" wrapText="1"/>
    </xf>
    <xf numFmtId="166" fontId="0" fillId="12" borderId="21" xfId="8" applyNumberFormat="1" applyFont="1" applyFill="1" applyBorder="1" applyAlignment="1">
      <alignment horizontal="center" vertical="center" wrapText="1"/>
    </xf>
    <xf numFmtId="166" fontId="0" fillId="12" borderId="19" xfId="8" applyNumberFormat="1" applyFont="1" applyFill="1" applyBorder="1" applyAlignment="1">
      <alignment horizontal="center" vertical="center" wrapText="1"/>
    </xf>
    <xf numFmtId="0" fontId="27" fillId="12" borderId="18" xfId="0" applyFont="1" applyFill="1" applyBorder="1" applyAlignment="1">
      <alignment horizontal="center" vertical="center" wrapText="1"/>
    </xf>
    <xf numFmtId="0" fontId="27" fillId="12" borderId="20" xfId="0" applyFont="1" applyFill="1" applyBorder="1" applyAlignment="1">
      <alignment horizontal="center" vertical="center" wrapText="1"/>
    </xf>
    <xf numFmtId="2" fontId="27" fillId="12" borderId="18" xfId="9" applyNumberFormat="1" applyFont="1" applyFill="1" applyBorder="1" applyAlignment="1">
      <alignment horizontal="center" vertical="center" wrapText="1"/>
    </xf>
    <xf numFmtId="2" fontId="27" fillId="12" borderId="19" xfId="9" applyNumberFormat="1" applyFont="1" applyFill="1" applyBorder="1" applyAlignment="1">
      <alignment horizontal="center" vertical="center" wrapText="1"/>
    </xf>
    <xf numFmtId="2" fontId="27" fillId="12" borderId="20" xfId="9" applyNumberFormat="1" applyFont="1" applyFill="1" applyBorder="1" applyAlignment="1">
      <alignment horizontal="center" vertical="center" wrapText="1"/>
    </xf>
    <xf numFmtId="0" fontId="6" fillId="11" borderId="18" xfId="0" applyFont="1" applyFill="1" applyBorder="1" applyAlignment="1">
      <alignment horizontal="center" vertical="center"/>
    </xf>
    <xf numFmtId="0" fontId="6" fillId="11" borderId="20" xfId="0" applyFont="1" applyFill="1" applyBorder="1" applyAlignment="1">
      <alignment horizontal="center" vertical="center"/>
    </xf>
    <xf numFmtId="166" fontId="0" fillId="11" borderId="18" xfId="8" applyNumberFormat="1" applyFont="1" applyFill="1" applyBorder="1" applyAlignment="1">
      <alignment horizontal="center" vertical="center" wrapText="1"/>
    </xf>
    <xf numFmtId="166" fontId="0" fillId="11" borderId="19" xfId="8" applyNumberFormat="1" applyFont="1" applyFill="1" applyBorder="1" applyAlignment="1">
      <alignment horizontal="center" vertical="center" wrapText="1"/>
    </xf>
    <xf numFmtId="166" fontId="0" fillId="11" borderId="20" xfId="8" applyNumberFormat="1" applyFont="1" applyFill="1" applyBorder="1" applyAlignment="1">
      <alignment horizontal="center" vertical="center" wrapText="1"/>
    </xf>
    <xf numFmtId="14" fontId="0" fillId="11" borderId="18" xfId="0" applyNumberFormat="1" applyFill="1" applyBorder="1" applyAlignment="1">
      <alignment horizontal="center" vertical="center" wrapText="1"/>
    </xf>
    <xf numFmtId="14" fontId="0" fillId="11" borderId="19" xfId="0" applyNumberFormat="1" applyFill="1" applyBorder="1" applyAlignment="1">
      <alignment horizontal="center" vertical="center" wrapText="1"/>
    </xf>
    <xf numFmtId="14" fontId="0" fillId="11" borderId="20" xfId="0" applyNumberFormat="1" applyFill="1" applyBorder="1" applyAlignment="1">
      <alignment horizontal="center" vertical="center" wrapText="1"/>
    </xf>
    <xf numFmtId="166" fontId="0" fillId="11" borderId="18" xfId="8" applyNumberFormat="1" applyFont="1" applyFill="1" applyBorder="1" applyAlignment="1">
      <alignment vertical="center" wrapText="1"/>
    </xf>
    <xf numFmtId="166" fontId="0" fillId="11" borderId="19" xfId="8" applyNumberFormat="1" applyFont="1" applyFill="1" applyBorder="1" applyAlignment="1">
      <alignment vertical="center" wrapText="1"/>
    </xf>
    <xf numFmtId="166" fontId="0" fillId="11" borderId="20" xfId="8" applyNumberFormat="1" applyFont="1" applyFill="1" applyBorder="1" applyAlignment="1">
      <alignment vertical="center" wrapText="1"/>
    </xf>
    <xf numFmtId="166" fontId="0" fillId="11" borderId="24" xfId="8" applyNumberFormat="1" applyFont="1" applyFill="1" applyBorder="1" applyAlignment="1">
      <alignment vertical="center" wrapText="1"/>
    </xf>
    <xf numFmtId="166" fontId="0" fillId="11" borderId="18" xfId="8" applyNumberFormat="1" applyFont="1" applyFill="1" applyBorder="1" applyAlignment="1">
      <alignment horizontal="right" vertical="center" wrapText="1"/>
    </xf>
    <xf numFmtId="166" fontId="0" fillId="11" borderId="19" xfId="8" applyNumberFormat="1" applyFont="1" applyFill="1" applyBorder="1" applyAlignment="1">
      <alignment horizontal="right" vertical="center" wrapText="1"/>
    </xf>
    <xf numFmtId="166" fontId="0" fillId="11" borderId="20" xfId="8" applyNumberFormat="1" applyFont="1" applyFill="1" applyBorder="1" applyAlignment="1">
      <alignment horizontal="right" vertical="center" wrapText="1"/>
    </xf>
    <xf numFmtId="166" fontId="0" fillId="11" borderId="24" xfId="8" applyNumberFormat="1" applyFont="1" applyFill="1" applyBorder="1" applyAlignment="1">
      <alignment horizontal="right" vertical="center" wrapText="1"/>
    </xf>
    <xf numFmtId="0" fontId="0" fillId="11" borderId="18" xfId="0" applyFill="1" applyBorder="1" applyAlignment="1">
      <alignment horizontal="center" vertical="center" wrapText="1"/>
    </xf>
    <xf numFmtId="14" fontId="0" fillId="12" borderId="19" xfId="0" applyNumberFormat="1" applyFill="1" applyBorder="1" applyAlignment="1">
      <alignment horizontal="center" vertical="center" wrapText="1"/>
    </xf>
    <xf numFmtId="0" fontId="0" fillId="11" borderId="20" xfId="0" applyFill="1" applyBorder="1" applyAlignment="1">
      <alignment horizontal="center" vertical="center" wrapText="1"/>
    </xf>
    <xf numFmtId="14" fontId="0" fillId="16" borderId="1" xfId="0" applyNumberFormat="1" applyFill="1" applyBorder="1" applyAlignment="1">
      <alignment horizontal="center" vertical="center" wrapText="1"/>
    </xf>
    <xf numFmtId="166" fontId="0" fillId="16" borderId="1" xfId="8" applyNumberFormat="1" applyFont="1" applyFill="1" applyBorder="1" applyAlignment="1">
      <alignment horizontal="center" vertical="center" wrapText="1"/>
    </xf>
    <xf numFmtId="166" fontId="27" fillId="16" borderId="1" xfId="8" applyNumberFormat="1" applyFont="1" applyFill="1" applyBorder="1" applyAlignment="1">
      <alignment horizontal="center" vertical="center" wrapText="1"/>
    </xf>
    <xf numFmtId="0" fontId="0" fillId="16" borderId="1" xfId="0" applyFill="1" applyBorder="1" applyAlignment="1">
      <alignment horizontal="center" vertical="center" wrapText="1"/>
    </xf>
    <xf numFmtId="0" fontId="6" fillId="16" borderId="1" xfId="0" applyFont="1" applyFill="1" applyBorder="1" applyAlignment="1">
      <alignment horizontal="center" vertical="center" wrapText="1"/>
    </xf>
    <xf numFmtId="0" fontId="6" fillId="16" borderId="1" xfId="0" applyFont="1" applyFill="1" applyBorder="1" applyAlignment="1">
      <alignment horizontal="center" vertical="center"/>
    </xf>
    <xf numFmtId="0" fontId="0" fillId="11" borderId="19" xfId="0" applyFill="1" applyBorder="1" applyAlignment="1">
      <alignment horizontal="center" vertical="center" wrapText="1"/>
    </xf>
    <xf numFmtId="0" fontId="0" fillId="0" borderId="21" xfId="0" applyBorder="1" applyAlignment="1">
      <alignment horizontal="center" vertical="center"/>
    </xf>
    <xf numFmtId="0" fontId="0" fillId="0" borderId="24" xfId="0" applyBorder="1" applyAlignment="1">
      <alignment horizontal="center" vertical="center"/>
    </xf>
    <xf numFmtId="2" fontId="27" fillId="11" borderId="18" xfId="9" applyNumberFormat="1" applyFont="1" applyFill="1" applyBorder="1" applyAlignment="1">
      <alignment horizontal="center" vertical="center" wrapText="1"/>
    </xf>
    <xf numFmtId="2" fontId="27" fillId="11" borderId="19" xfId="9" applyNumberFormat="1" applyFont="1" applyFill="1" applyBorder="1" applyAlignment="1">
      <alignment horizontal="center" vertical="center" wrapText="1"/>
    </xf>
    <xf numFmtId="2" fontId="27" fillId="11" borderId="20" xfId="9" applyNumberFormat="1" applyFont="1" applyFill="1" applyBorder="1" applyAlignment="1">
      <alignment horizontal="center" vertical="center" wrapText="1"/>
    </xf>
    <xf numFmtId="0" fontId="27" fillId="11" borderId="18" xfId="0" applyFont="1" applyFill="1" applyBorder="1" applyAlignment="1">
      <alignment horizontal="center" vertical="center" wrapText="1"/>
    </xf>
    <xf numFmtId="0" fontId="27" fillId="11" borderId="19" xfId="0" applyFont="1" applyFill="1" applyBorder="1" applyAlignment="1">
      <alignment horizontal="center" vertical="center" wrapText="1"/>
    </xf>
    <xf numFmtId="0" fontId="27" fillId="11" borderId="20" xfId="0" applyFont="1" applyFill="1" applyBorder="1" applyAlignment="1">
      <alignment horizontal="center" vertical="center" wrapText="1"/>
    </xf>
    <xf numFmtId="0" fontId="6" fillId="11" borderId="18" xfId="0" applyFont="1" applyFill="1" applyBorder="1" applyAlignment="1">
      <alignment horizontal="center" vertical="center" wrapText="1"/>
    </xf>
    <xf numFmtId="0" fontId="6" fillId="11" borderId="19" xfId="0" applyFont="1" applyFill="1" applyBorder="1" applyAlignment="1">
      <alignment horizontal="center" vertical="center" wrapText="1"/>
    </xf>
    <xf numFmtId="0" fontId="6" fillId="11" borderId="20" xfId="0" applyFont="1" applyFill="1" applyBorder="1" applyAlignment="1">
      <alignment horizontal="center" vertical="center" wrapText="1"/>
    </xf>
    <xf numFmtId="8" fontId="0" fillId="16" borderId="1" xfId="0" applyNumberFormat="1" applyFill="1" applyBorder="1" applyAlignment="1">
      <alignment horizontal="center" vertical="center" wrapText="1"/>
    </xf>
    <xf numFmtId="166" fontId="27" fillId="17" borderId="1" xfId="8" applyNumberFormat="1" applyFont="1" applyFill="1" applyBorder="1" applyAlignment="1">
      <alignment horizontal="center" vertical="center" wrapText="1"/>
    </xf>
    <xf numFmtId="44" fontId="0" fillId="20" borderId="18" xfId="8" applyFont="1" applyFill="1" applyBorder="1" applyAlignment="1">
      <alignment horizontal="center" vertical="center"/>
    </xf>
    <xf numFmtId="44" fontId="0" fillId="20" borderId="19" xfId="8" applyFont="1" applyFill="1" applyBorder="1" applyAlignment="1">
      <alignment horizontal="center" vertical="center"/>
    </xf>
    <xf numFmtId="44" fontId="0" fillId="20" borderId="20" xfId="8" applyFont="1" applyFill="1" applyBorder="1" applyAlignment="1">
      <alignment horizontal="center" vertical="center"/>
    </xf>
    <xf numFmtId="2" fontId="0" fillId="17" borderId="1" xfId="7" applyNumberFormat="1" applyFont="1" applyFill="1" applyBorder="1" applyAlignment="1">
      <alignment horizontal="center" vertical="center"/>
    </xf>
    <xf numFmtId="0" fontId="41" fillId="4" borderId="1" xfId="0" applyFont="1" applyFill="1" applyBorder="1" applyAlignment="1">
      <alignment horizontal="left" vertical="center" wrapText="1"/>
    </xf>
    <xf numFmtId="2" fontId="27" fillId="10" borderId="1" xfId="9" applyNumberFormat="1" applyFont="1" applyFill="1" applyBorder="1" applyAlignment="1">
      <alignment horizontal="center" vertical="center" wrapText="1"/>
    </xf>
    <xf numFmtId="2" fontId="27" fillId="17" borderId="1" xfId="9" applyNumberFormat="1" applyFont="1" applyFill="1" applyBorder="1" applyAlignment="1">
      <alignment horizontal="center" vertical="center" wrapText="1"/>
    </xf>
    <xf numFmtId="2" fontId="27" fillId="16" borderId="1" xfId="9" applyNumberFormat="1" applyFont="1" applyFill="1" applyBorder="1" applyAlignment="1">
      <alignment horizontal="center" vertical="center" wrapText="1"/>
    </xf>
    <xf numFmtId="0" fontId="27" fillId="16" borderId="1" xfId="0" applyFont="1" applyFill="1" applyBorder="1" applyAlignment="1">
      <alignment horizontal="center" vertical="center" wrapText="1"/>
    </xf>
    <xf numFmtId="17" fontId="0" fillId="9" borderId="18" xfId="0" applyNumberFormat="1" applyFill="1" applyBorder="1" applyAlignment="1">
      <alignment horizontal="center" vertical="center"/>
    </xf>
    <xf numFmtId="17" fontId="0" fillId="9" borderId="19" xfId="0" applyNumberFormat="1" applyFill="1" applyBorder="1" applyAlignment="1">
      <alignment horizontal="center" vertical="center"/>
    </xf>
    <xf numFmtId="17" fontId="0" fillId="9" borderId="20" xfId="0" applyNumberFormat="1" applyFill="1" applyBorder="1" applyAlignment="1">
      <alignment horizontal="center" vertical="center"/>
    </xf>
    <xf numFmtId="0" fontId="0" fillId="9" borderId="18"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1" fontId="0" fillId="9" borderId="18" xfId="0" applyNumberFormat="1" applyFill="1" applyBorder="1" applyAlignment="1">
      <alignment horizontal="center" vertical="center" wrapText="1"/>
    </xf>
    <xf numFmtId="1" fontId="0" fillId="9" borderId="19" xfId="0" applyNumberFormat="1" applyFill="1" applyBorder="1" applyAlignment="1">
      <alignment horizontal="center" vertical="center" wrapText="1"/>
    </xf>
    <xf numFmtId="1" fontId="0" fillId="9" borderId="20" xfId="0" applyNumberFormat="1" applyFill="1" applyBorder="1" applyAlignment="1">
      <alignment horizontal="center" vertical="center" wrapText="1"/>
    </xf>
    <xf numFmtId="44" fontId="0" fillId="9" borderId="18" xfId="8" applyFont="1" applyFill="1" applyBorder="1" applyAlignment="1">
      <alignment horizontal="center" vertical="center"/>
    </xf>
    <xf numFmtId="44" fontId="0" fillId="9" borderId="19" xfId="8" applyFont="1" applyFill="1" applyBorder="1" applyAlignment="1">
      <alignment horizontal="center" vertical="center"/>
    </xf>
    <xf numFmtId="44" fontId="0" fillId="9" borderId="20" xfId="8" applyFont="1" applyFill="1" applyBorder="1" applyAlignment="1">
      <alignment horizontal="center" vertical="center"/>
    </xf>
    <xf numFmtId="2" fontId="0" fillId="17" borderId="18" xfId="7" applyNumberFormat="1" applyFont="1" applyFill="1" applyBorder="1" applyAlignment="1">
      <alignment horizontal="center" vertical="center"/>
    </xf>
    <xf numFmtId="2" fontId="0" fillId="17" borderId="19" xfId="7" applyNumberFormat="1" applyFont="1" applyFill="1" applyBorder="1" applyAlignment="1">
      <alignment horizontal="center" vertical="center"/>
    </xf>
    <xf numFmtId="2" fontId="0" fillId="17" borderId="20" xfId="7" applyNumberFormat="1" applyFont="1" applyFill="1" applyBorder="1" applyAlignment="1">
      <alignment horizontal="center" vertical="center"/>
    </xf>
    <xf numFmtId="2" fontId="0" fillId="18" borderId="18" xfId="0" applyNumberFormat="1" applyFill="1" applyBorder="1" applyAlignment="1">
      <alignment horizontal="center" vertical="center" wrapText="1"/>
    </xf>
    <xf numFmtId="2" fontId="0" fillId="18" borderId="19" xfId="0" applyNumberFormat="1" applyFill="1" applyBorder="1" applyAlignment="1">
      <alignment horizontal="center" vertical="center" wrapText="1"/>
    </xf>
    <xf numFmtId="2" fontId="0" fillId="18" borderId="20" xfId="0" applyNumberFormat="1" applyFill="1" applyBorder="1" applyAlignment="1">
      <alignment horizontal="center" vertical="center" wrapText="1"/>
    </xf>
    <xf numFmtId="0" fontId="0" fillId="11" borderId="36"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37" xfId="0" applyFill="1" applyBorder="1" applyAlignment="1">
      <alignment horizontal="center" vertical="center" wrapText="1"/>
    </xf>
    <xf numFmtId="9" fontId="32" fillId="10" borderId="2" xfId="9" applyFont="1" applyFill="1" applyBorder="1" applyAlignment="1">
      <alignment horizontal="center" vertical="center" wrapText="1"/>
    </xf>
    <xf numFmtId="9" fontId="32" fillId="10" borderId="3" xfId="9" applyFont="1" applyFill="1" applyBorder="1" applyAlignment="1">
      <alignment horizontal="center" vertical="center" wrapText="1"/>
    </xf>
    <xf numFmtId="9" fontId="32" fillId="10" borderId="4" xfId="9" applyFont="1" applyFill="1" applyBorder="1" applyAlignment="1">
      <alignment horizontal="center" vertical="center" wrapText="1"/>
    </xf>
    <xf numFmtId="165" fontId="27" fillId="11" borderId="1" xfId="0" applyNumberFormat="1" applyFont="1" applyFill="1" applyBorder="1" applyAlignment="1">
      <alignment horizontal="center" vertical="center" wrapText="1"/>
    </xf>
    <xf numFmtId="165" fontId="27" fillId="11" borderId="18" xfId="0" applyNumberFormat="1" applyFont="1" applyFill="1" applyBorder="1" applyAlignment="1">
      <alignment horizontal="center" vertical="center" wrapText="1"/>
    </xf>
    <xf numFmtId="1" fontId="0" fillId="11" borderId="20" xfId="0" applyNumberFormat="1" applyFill="1" applyBorder="1" applyAlignment="1">
      <alignment horizontal="center" vertical="center" wrapText="1"/>
    </xf>
    <xf numFmtId="1" fontId="0" fillId="11" borderId="1" xfId="0" applyNumberFormat="1" applyFill="1" applyBorder="1" applyAlignment="1">
      <alignment horizontal="center" vertical="center" wrapText="1"/>
    </xf>
    <xf numFmtId="1" fontId="0" fillId="11" borderId="18" xfId="0" applyNumberFormat="1" applyFill="1" applyBorder="1" applyAlignment="1">
      <alignment horizontal="center" vertical="center" wrapText="1"/>
    </xf>
    <xf numFmtId="165" fontId="27" fillId="10" borderId="1" xfId="0" applyNumberFormat="1" applyFont="1" applyFill="1" applyBorder="1" applyAlignment="1">
      <alignment horizontal="center" vertical="center" wrapText="1"/>
    </xf>
    <xf numFmtId="165" fontId="27" fillId="11" borderId="20" xfId="0" applyNumberFormat="1" applyFont="1" applyFill="1" applyBorder="1" applyAlignment="1">
      <alignment horizontal="center" vertical="center" wrapText="1"/>
    </xf>
    <xf numFmtId="0" fontId="0" fillId="17" borderId="1" xfId="0" applyFill="1" applyBorder="1" applyAlignment="1">
      <alignment horizontal="center" vertical="center" wrapText="1"/>
    </xf>
    <xf numFmtId="0" fontId="0" fillId="17" borderId="18" xfId="0" applyFill="1" applyBorder="1" applyAlignment="1">
      <alignment horizontal="center" vertical="center" wrapText="1"/>
    </xf>
    <xf numFmtId="0" fontId="0" fillId="17" borderId="19" xfId="0" applyFill="1" applyBorder="1" applyAlignment="1">
      <alignment horizontal="center" vertical="center" wrapText="1"/>
    </xf>
    <xf numFmtId="0" fontId="0" fillId="17" borderId="20" xfId="0" applyFill="1" applyBorder="1" applyAlignment="1">
      <alignment horizontal="center" vertical="center" wrapText="1"/>
    </xf>
    <xf numFmtId="0" fontId="32" fillId="9" borderId="2"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0" fillId="3" borderId="1" xfId="0" applyFill="1" applyBorder="1" applyAlignment="1">
      <alignment horizontal="center" vertical="center" wrapText="1"/>
    </xf>
    <xf numFmtId="1" fontId="0" fillId="16" borderId="1" xfId="0" applyNumberFormat="1" applyFill="1" applyBorder="1" applyAlignment="1">
      <alignment horizontal="center" vertical="center" wrapText="1"/>
    </xf>
    <xf numFmtId="1" fontId="0" fillId="3" borderId="20" xfId="0" applyNumberFormat="1" applyFill="1" applyBorder="1" applyAlignment="1">
      <alignment horizontal="center" vertical="center"/>
    </xf>
    <xf numFmtId="1" fontId="0" fillId="3" borderId="1" xfId="0" applyNumberFormat="1" applyFill="1" applyBorder="1" applyAlignment="1">
      <alignment horizontal="center" vertical="center"/>
    </xf>
    <xf numFmtId="0" fontId="27" fillId="2" borderId="11"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0" fillId="9" borderId="19" xfId="0" applyFill="1" applyBorder="1" applyAlignment="1">
      <alignment horizontal="left" vertical="center" wrapText="1"/>
    </xf>
    <xf numFmtId="0" fontId="0" fillId="3" borderId="20" xfId="0" applyFill="1" applyBorder="1" applyAlignment="1">
      <alignment horizontal="center"/>
    </xf>
    <xf numFmtId="0" fontId="0" fillId="3" borderId="1" xfId="0" applyFill="1" applyBorder="1" applyAlignment="1">
      <alignment horizontal="center"/>
    </xf>
    <xf numFmtId="0" fontId="24" fillId="3" borderId="20" xfId="0" applyFont="1" applyFill="1" applyBorder="1" applyAlignment="1">
      <alignment horizontal="center" vertical="center" wrapText="1"/>
    </xf>
    <xf numFmtId="0" fontId="24" fillId="3" borderId="1" xfId="0" applyFont="1" applyFill="1" applyBorder="1" applyAlignment="1">
      <alignment horizontal="center" vertical="center" wrapText="1"/>
    </xf>
    <xf numFmtId="164" fontId="0" fillId="3" borderId="20" xfId="7" applyNumberFormat="1" applyFont="1" applyFill="1" applyBorder="1" applyAlignment="1">
      <alignment horizontal="center" vertical="center"/>
    </xf>
    <xf numFmtId="164" fontId="0" fillId="3" borderId="1" xfId="7" applyNumberFormat="1" applyFont="1" applyFill="1" applyBorder="1" applyAlignment="1">
      <alignment horizontal="center" vertical="center"/>
    </xf>
    <xf numFmtId="0" fontId="0" fillId="3" borderId="1" xfId="0" applyFill="1" applyBorder="1" applyAlignment="1">
      <alignment horizontal="center" vertical="center"/>
    </xf>
    <xf numFmtId="0" fontId="27" fillId="12" borderId="19" xfId="0" applyFont="1" applyFill="1" applyBorder="1" applyAlignment="1">
      <alignment horizontal="center" vertical="center" wrapText="1"/>
    </xf>
    <xf numFmtId="0" fontId="0" fillId="0" borderId="10" xfId="0" applyBorder="1" applyAlignment="1">
      <alignment horizontal="left" vertical="center" wrapText="1"/>
    </xf>
    <xf numFmtId="44" fontId="0" fillId="17" borderId="19" xfId="8" applyFont="1" applyFill="1" applyBorder="1" applyAlignment="1">
      <alignment horizontal="center" vertical="center"/>
    </xf>
    <xf numFmtId="44" fontId="0" fillId="17" borderId="20" xfId="8" applyFont="1" applyFill="1" applyBorder="1" applyAlignment="1">
      <alignment horizontal="center" vertical="center"/>
    </xf>
    <xf numFmtId="0" fontId="0" fillId="9" borderId="16" xfId="0" applyFill="1" applyBorder="1" applyAlignment="1">
      <alignment horizontal="center" vertical="center" wrapText="1"/>
    </xf>
    <xf numFmtId="0" fontId="0" fillId="3" borderId="42" xfId="0" applyFill="1" applyBorder="1" applyAlignment="1">
      <alignment horizontal="center" vertical="center" wrapText="1"/>
    </xf>
    <xf numFmtId="0" fontId="0" fillId="3" borderId="10" xfId="0" applyFill="1" applyBorder="1" applyAlignment="1">
      <alignment horizontal="center" vertical="center" wrapText="1"/>
    </xf>
    <xf numFmtId="44" fontId="0" fillId="17" borderId="18" xfId="8" applyFont="1" applyFill="1" applyBorder="1" applyAlignment="1">
      <alignment horizontal="center" vertical="center"/>
    </xf>
    <xf numFmtId="0" fontId="0" fillId="0" borderId="37" xfId="0" applyBorder="1" applyAlignment="1">
      <alignment horizontal="center" vertical="top" wrapText="1"/>
    </xf>
    <xf numFmtId="0" fontId="0" fillId="0" borderId="36" xfId="0" applyBorder="1" applyAlignment="1">
      <alignment horizontal="center" vertical="top" wrapText="1"/>
    </xf>
    <xf numFmtId="44" fontId="0" fillId="17" borderId="1" xfId="8" applyFont="1" applyFill="1" applyBorder="1" applyAlignment="1">
      <alignment horizontal="center" vertical="center"/>
    </xf>
    <xf numFmtId="9" fontId="0" fillId="9" borderId="18" xfId="0" applyNumberFormat="1" applyFill="1" applyBorder="1" applyAlignment="1">
      <alignment horizontal="center" vertical="center" wrapText="1"/>
    </xf>
    <xf numFmtId="9" fontId="0" fillId="9" borderId="19" xfId="0" applyNumberFormat="1" applyFill="1" applyBorder="1" applyAlignment="1">
      <alignment horizontal="center" vertical="center" wrapText="1"/>
    </xf>
    <xf numFmtId="9" fontId="0" fillId="9" borderId="20" xfId="0" applyNumberFormat="1" applyFill="1" applyBorder="1" applyAlignment="1">
      <alignment horizontal="center" vertical="center" wrapText="1"/>
    </xf>
    <xf numFmtId="2" fontId="0" fillId="17" borderId="18" xfId="0" applyNumberFormat="1" applyFill="1" applyBorder="1" applyAlignment="1">
      <alignment horizontal="center" vertical="center" wrapText="1"/>
    </xf>
    <xf numFmtId="2" fontId="0" fillId="17" borderId="19" xfId="0" applyNumberFormat="1" applyFill="1" applyBorder="1" applyAlignment="1">
      <alignment horizontal="center" vertical="center" wrapText="1"/>
    </xf>
    <xf numFmtId="2" fontId="0" fillId="17" borderId="20" xfId="0" applyNumberFormat="1" applyFill="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2"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7" borderId="1" xfId="0" applyFill="1" applyBorder="1" applyAlignment="1">
      <alignment vertical="center" wrapText="1"/>
    </xf>
    <xf numFmtId="164" fontId="0" fillId="7" borderId="1" xfId="7" applyNumberFormat="1" applyFont="1" applyFill="1" applyBorder="1" applyAlignment="1">
      <alignment horizontal="center" vertical="center"/>
    </xf>
    <xf numFmtId="0" fontId="0" fillId="7" borderId="1" xfId="0" applyFill="1" applyBorder="1" applyAlignment="1">
      <alignment horizontal="center" vertical="center" wrapText="1"/>
    </xf>
    <xf numFmtId="1" fontId="0" fillId="7" borderId="1" xfId="0" applyNumberFormat="1" applyFill="1" applyBorder="1" applyAlignment="1">
      <alignment horizontal="center" vertical="center"/>
    </xf>
    <xf numFmtId="0" fontId="0" fillId="9" borderId="20" xfId="0" applyFill="1" applyBorder="1" applyAlignment="1">
      <alignment horizontal="left" vertical="center" wrapText="1"/>
    </xf>
    <xf numFmtId="1" fontId="0" fillId="9" borderId="19" xfId="0" applyNumberFormat="1" applyFill="1" applyBorder="1" applyAlignment="1">
      <alignment horizontal="center" vertical="center"/>
    </xf>
    <xf numFmtId="164" fontId="0" fillId="9" borderId="19" xfId="7" applyNumberFormat="1" applyFont="1" applyFill="1" applyBorder="1" applyAlignment="1">
      <alignment horizontal="center" vertical="center"/>
    </xf>
    <xf numFmtId="0" fontId="0" fillId="7" borderId="1" xfId="0" applyFill="1" applyBorder="1" applyAlignment="1">
      <alignment horizontal="center"/>
    </xf>
    <xf numFmtId="0" fontId="0" fillId="9" borderId="18" xfId="0" applyFill="1" applyBorder="1" applyAlignment="1">
      <alignment horizontal="left" vertical="center" wrapText="1"/>
    </xf>
    <xf numFmtId="0" fontId="38" fillId="7" borderId="2" xfId="0" applyFont="1" applyFill="1" applyBorder="1" applyAlignment="1">
      <alignment horizontal="center" vertical="center" wrapText="1"/>
    </xf>
    <xf numFmtId="0" fontId="38" fillId="7" borderId="3" xfId="0" applyFont="1" applyFill="1" applyBorder="1" applyAlignment="1">
      <alignment horizontal="center" vertical="center" wrapText="1"/>
    </xf>
    <xf numFmtId="0" fontId="38" fillId="7" borderId="4" xfId="0" applyFont="1" applyFill="1" applyBorder="1" applyAlignment="1">
      <alignment horizontal="center" vertical="center" wrapText="1"/>
    </xf>
    <xf numFmtId="0" fontId="0" fillId="9" borderId="36" xfId="0" applyFill="1" applyBorder="1" applyAlignment="1">
      <alignment horizontal="center" vertical="center" wrapText="1"/>
    </xf>
    <xf numFmtId="0" fontId="0" fillId="9" borderId="9" xfId="0" applyFill="1" applyBorder="1" applyAlignment="1">
      <alignment horizontal="center" vertical="center" wrapText="1"/>
    </xf>
    <xf numFmtId="0" fontId="0" fillId="9" borderId="37" xfId="0" applyFill="1" applyBorder="1" applyAlignment="1">
      <alignment horizontal="center" vertical="center" wrapText="1"/>
    </xf>
    <xf numFmtId="0" fontId="0" fillId="9" borderId="1" xfId="0" applyFill="1" applyBorder="1" applyAlignment="1">
      <alignment horizontal="center" vertical="center" wrapText="1"/>
    </xf>
    <xf numFmtId="1" fontId="0" fillId="9" borderId="20" xfId="0" applyNumberFormat="1" applyFill="1" applyBorder="1" applyAlignment="1">
      <alignment horizontal="center" vertical="center"/>
    </xf>
    <xf numFmtId="1" fontId="0" fillId="9" borderId="1" xfId="0" applyNumberFormat="1" applyFill="1" applyBorder="1" applyAlignment="1">
      <alignment horizontal="center" vertical="center"/>
    </xf>
    <xf numFmtId="1" fontId="0" fillId="9" borderId="18" xfId="0" applyNumberFormat="1" applyFill="1" applyBorder="1" applyAlignment="1">
      <alignment horizontal="center" vertical="center"/>
    </xf>
    <xf numFmtId="1" fontId="0" fillId="12" borderId="20" xfId="0" applyNumberFormat="1" applyFill="1" applyBorder="1" applyAlignment="1">
      <alignment horizontal="center" vertical="center" wrapText="1"/>
    </xf>
    <xf numFmtId="1" fontId="0" fillId="12" borderId="1" xfId="0" applyNumberFormat="1" applyFill="1" applyBorder="1" applyAlignment="1">
      <alignment horizontal="center" vertical="center" wrapText="1"/>
    </xf>
    <xf numFmtId="1" fontId="0" fillId="12" borderId="18" xfId="0" applyNumberFormat="1" applyFill="1" applyBorder="1" applyAlignment="1">
      <alignment horizontal="center" vertical="center" wrapText="1"/>
    </xf>
    <xf numFmtId="165" fontId="27" fillId="12" borderId="1" xfId="0" applyNumberFormat="1" applyFont="1" applyFill="1" applyBorder="1" applyAlignment="1">
      <alignment horizontal="center" vertical="center" wrapText="1"/>
    </xf>
    <xf numFmtId="165" fontId="27" fillId="12" borderId="20" xfId="0" applyNumberFormat="1" applyFont="1" applyFill="1" applyBorder="1" applyAlignment="1">
      <alignment horizontal="center" vertical="center" wrapText="1"/>
    </xf>
    <xf numFmtId="0" fontId="0" fillId="26" borderId="1" xfId="0" applyFill="1" applyBorder="1" applyAlignment="1">
      <alignment horizontal="center" vertical="center" wrapText="1"/>
    </xf>
    <xf numFmtId="165" fontId="27" fillId="13" borderId="1" xfId="0" applyNumberFormat="1" applyFont="1" applyFill="1" applyBorder="1" applyAlignment="1">
      <alignment horizontal="center" vertical="center" wrapText="1"/>
    </xf>
    <xf numFmtId="1" fontId="0" fillId="9" borderId="1" xfId="0" applyNumberFormat="1" applyFill="1" applyBorder="1" applyAlignment="1">
      <alignment horizontal="center" vertical="center" wrapText="1"/>
    </xf>
    <xf numFmtId="0" fontId="0" fillId="15" borderId="1" xfId="0" applyFill="1" applyBorder="1" applyAlignment="1">
      <alignment horizontal="center" vertical="center" wrapText="1"/>
    </xf>
    <xf numFmtId="2" fontId="27" fillId="9" borderId="1" xfId="9" applyNumberFormat="1" applyFont="1" applyFill="1" applyBorder="1" applyAlignment="1">
      <alignment horizontal="center" vertical="center" wrapText="1"/>
    </xf>
    <xf numFmtId="0" fontId="0" fillId="14" borderId="36" xfId="0" applyFill="1" applyBorder="1" applyAlignment="1">
      <alignment horizontal="center" vertical="center" wrapText="1"/>
    </xf>
    <xf numFmtId="0" fontId="0" fillId="14" borderId="37" xfId="0" applyFill="1" applyBorder="1" applyAlignment="1">
      <alignment horizontal="center" vertical="center" wrapText="1"/>
    </xf>
    <xf numFmtId="0" fontId="0" fillId="12" borderId="36" xfId="0" applyFill="1" applyBorder="1" applyAlignment="1">
      <alignment horizontal="center" vertical="center" wrapText="1"/>
    </xf>
    <xf numFmtId="0" fontId="0" fillId="12" borderId="37" xfId="0" applyFill="1" applyBorder="1" applyAlignment="1">
      <alignment horizontal="center" vertical="center" wrapText="1"/>
    </xf>
    <xf numFmtId="165" fontId="27" fillId="12" borderId="18" xfId="0" applyNumberFormat="1" applyFont="1" applyFill="1" applyBorder="1" applyAlignment="1">
      <alignment horizontal="center" vertical="center" wrapText="1"/>
    </xf>
    <xf numFmtId="0" fontId="27" fillId="12" borderId="1" xfId="0" applyFont="1" applyFill="1" applyBorder="1" applyAlignment="1">
      <alignment horizontal="center" vertical="center" wrapText="1"/>
    </xf>
    <xf numFmtId="0" fontId="32" fillId="12" borderId="2" xfId="0" applyFont="1" applyFill="1" applyBorder="1" applyAlignment="1">
      <alignment horizontal="center" vertical="center" wrapText="1"/>
    </xf>
    <xf numFmtId="0" fontId="32" fillId="12" borderId="3" xfId="0" applyFont="1" applyFill="1" applyBorder="1" applyAlignment="1">
      <alignment horizontal="center" vertical="center" wrapText="1"/>
    </xf>
    <xf numFmtId="0" fontId="32" fillId="12" borderId="4" xfId="0" applyFont="1" applyFill="1" applyBorder="1" applyAlignment="1">
      <alignment horizontal="center" vertical="center" wrapText="1"/>
    </xf>
    <xf numFmtId="165" fontId="27" fillId="14" borderId="20" xfId="0" applyNumberFormat="1" applyFont="1" applyFill="1" applyBorder="1" applyAlignment="1">
      <alignment horizontal="center" vertical="center" wrapText="1"/>
    </xf>
    <xf numFmtId="165" fontId="27" fillId="14" borderId="1" xfId="0" applyNumberFormat="1" applyFont="1" applyFill="1" applyBorder="1" applyAlignment="1">
      <alignment horizontal="center" vertical="center" wrapText="1"/>
    </xf>
    <xf numFmtId="2" fontId="27" fillId="14" borderId="18" xfId="9" applyNumberFormat="1" applyFont="1" applyFill="1" applyBorder="1" applyAlignment="1">
      <alignment horizontal="center" vertical="center" wrapText="1"/>
    </xf>
    <xf numFmtId="2" fontId="27" fillId="14" borderId="19" xfId="9" applyNumberFormat="1" applyFont="1" applyFill="1" applyBorder="1" applyAlignment="1">
      <alignment horizontal="center" vertical="center" wrapText="1"/>
    </xf>
    <xf numFmtId="2" fontId="27" fillId="14" borderId="20" xfId="9" applyNumberFormat="1" applyFont="1" applyFill="1" applyBorder="1" applyAlignment="1">
      <alignment horizontal="center" vertical="center" wrapText="1"/>
    </xf>
    <xf numFmtId="1" fontId="0" fillId="26" borderId="1" xfId="0" applyNumberFormat="1" applyFill="1" applyBorder="1" applyAlignment="1">
      <alignment horizontal="center" vertical="center" wrapText="1"/>
    </xf>
    <xf numFmtId="165" fontId="27" fillId="26" borderId="1" xfId="0" applyNumberFormat="1" applyFont="1" applyFill="1" applyBorder="1" applyAlignment="1">
      <alignment horizontal="center" vertical="center" wrapText="1"/>
    </xf>
    <xf numFmtId="0" fontId="0" fillId="26" borderId="36" xfId="0" applyFill="1" applyBorder="1" applyAlignment="1">
      <alignment horizontal="center" vertical="center" wrapText="1"/>
    </xf>
    <xf numFmtId="0" fontId="0" fillId="26" borderId="9" xfId="0" applyFill="1" applyBorder="1" applyAlignment="1">
      <alignment horizontal="center" vertical="center" wrapText="1"/>
    </xf>
    <xf numFmtId="0" fontId="0" fillId="26" borderId="37" xfId="0" applyFill="1" applyBorder="1" applyAlignment="1">
      <alignment horizontal="center" vertical="center" wrapText="1"/>
    </xf>
    <xf numFmtId="165" fontId="27" fillId="26" borderId="18" xfId="0" applyNumberFormat="1" applyFont="1" applyFill="1" applyBorder="1" applyAlignment="1">
      <alignment horizontal="center" vertical="center" wrapText="1"/>
    </xf>
    <xf numFmtId="0" fontId="0" fillId="0" borderId="37" xfId="0" applyBorder="1" applyAlignment="1">
      <alignment horizontal="left" vertical="top" wrapText="1"/>
    </xf>
    <xf numFmtId="0" fontId="0" fillId="0" borderId="36" xfId="0" applyBorder="1" applyAlignment="1">
      <alignment horizontal="left" vertical="top" wrapText="1"/>
    </xf>
    <xf numFmtId="0" fontId="0" fillId="7" borderId="33" xfId="0" applyFill="1" applyBorder="1" applyAlignment="1">
      <alignment horizontal="center" vertical="center" wrapText="1"/>
    </xf>
    <xf numFmtId="0" fontId="0" fillId="7" borderId="30" xfId="0" applyFill="1" applyBorder="1" applyAlignment="1">
      <alignment horizontal="center" vertical="center"/>
    </xf>
    <xf numFmtId="0" fontId="0" fillId="7" borderId="1" xfId="0" applyFill="1" applyBorder="1" applyAlignment="1">
      <alignment horizontal="center" vertical="center"/>
    </xf>
    <xf numFmtId="0" fontId="24" fillId="7" borderId="1" xfId="0" applyFont="1" applyFill="1" applyBorder="1" applyAlignment="1">
      <alignment horizontal="left" vertical="center" wrapText="1"/>
    </xf>
    <xf numFmtId="44" fontId="0" fillId="7" borderId="1" xfId="8" applyFont="1" applyFill="1" applyBorder="1" applyAlignment="1">
      <alignment horizontal="center" vertical="center"/>
    </xf>
    <xf numFmtId="0" fontId="0" fillId="7" borderId="1" xfId="0" applyFill="1" applyBorder="1" applyAlignment="1">
      <alignment horizontal="left" vertical="center" wrapText="1"/>
    </xf>
    <xf numFmtId="0" fontId="0" fillId="0" borderId="42" xfId="0" applyBorder="1" applyAlignment="1">
      <alignment horizontal="left" vertical="center" wrapText="1"/>
    </xf>
    <xf numFmtId="44" fontId="0" fillId="7" borderId="18" xfId="8" applyFont="1" applyFill="1" applyBorder="1" applyAlignment="1">
      <alignment horizontal="center" vertical="center"/>
    </xf>
    <xf numFmtId="44" fontId="0" fillId="7" borderId="20" xfId="8" applyFont="1" applyFill="1" applyBorder="1" applyAlignment="1">
      <alignment horizontal="center" vertical="center"/>
    </xf>
    <xf numFmtId="1" fontId="0" fillId="7" borderId="1" xfId="7" applyNumberFormat="1" applyFont="1" applyFill="1" applyBorder="1" applyAlignment="1">
      <alignment horizontal="center" vertical="center"/>
    </xf>
    <xf numFmtId="14" fontId="0" fillId="7" borderId="1" xfId="0" applyNumberFormat="1" applyFill="1" applyBorder="1" applyAlignment="1">
      <alignment horizontal="center" vertical="center"/>
    </xf>
    <xf numFmtId="165" fontId="27" fillId="26" borderId="20" xfId="0" applyNumberFormat="1" applyFont="1" applyFill="1" applyBorder="1" applyAlignment="1">
      <alignment horizontal="center" vertical="center" wrapText="1"/>
    </xf>
    <xf numFmtId="0" fontId="32" fillId="11" borderId="2" xfId="0" applyFont="1" applyFill="1" applyBorder="1" applyAlignment="1">
      <alignment horizontal="center" vertical="center" wrapText="1"/>
    </xf>
    <xf numFmtId="0" fontId="32" fillId="11" borderId="3" xfId="0" applyFont="1" applyFill="1" applyBorder="1" applyAlignment="1">
      <alignment horizontal="center" vertical="center" wrapText="1"/>
    </xf>
    <xf numFmtId="0" fontId="32" fillId="9" borderId="13" xfId="0" applyFont="1" applyFill="1" applyBorder="1" applyAlignment="1">
      <alignment horizontal="center" vertical="center" wrapText="1"/>
    </xf>
    <xf numFmtId="0" fontId="32" fillId="9" borderId="14" xfId="0" applyFont="1" applyFill="1" applyBorder="1" applyAlignment="1">
      <alignment horizontal="center" vertical="center" wrapText="1"/>
    </xf>
    <xf numFmtId="0" fontId="32" fillId="9" borderId="15" xfId="0" applyFont="1" applyFill="1" applyBorder="1" applyAlignment="1">
      <alignment horizontal="center" vertical="center" wrapText="1"/>
    </xf>
    <xf numFmtId="0" fontId="32" fillId="14" borderId="2" xfId="0" applyFont="1" applyFill="1" applyBorder="1" applyAlignment="1">
      <alignment horizontal="center" vertical="center" wrapText="1"/>
    </xf>
    <xf numFmtId="0" fontId="32" fillId="14" borderId="3" xfId="0" applyFont="1" applyFill="1" applyBorder="1" applyAlignment="1">
      <alignment horizontal="center" vertical="center" wrapText="1"/>
    </xf>
    <xf numFmtId="0" fontId="32" fillId="14" borderId="4" xfId="0" applyFont="1" applyFill="1" applyBorder="1" applyAlignment="1">
      <alignment horizontal="center" vertical="center" wrapText="1"/>
    </xf>
    <xf numFmtId="165" fontId="27" fillId="14" borderId="18" xfId="0" applyNumberFormat="1" applyFont="1" applyFill="1" applyBorder="1" applyAlignment="1">
      <alignment horizontal="center" vertical="center" wrapText="1"/>
    </xf>
    <xf numFmtId="1" fontId="0" fillId="14" borderId="20" xfId="0" applyNumberFormat="1" applyFill="1" applyBorder="1" applyAlignment="1">
      <alignment horizontal="center" vertical="center" wrapText="1"/>
    </xf>
    <xf numFmtId="1" fontId="0" fillId="14" borderId="1" xfId="0" applyNumberFormat="1" applyFill="1" applyBorder="1" applyAlignment="1">
      <alignment horizontal="center" vertical="center" wrapText="1"/>
    </xf>
    <xf numFmtId="1" fontId="0" fillId="14" borderId="18" xfId="0" applyNumberFormat="1" applyFill="1" applyBorder="1" applyAlignment="1">
      <alignment horizontal="center" vertical="center" wrapText="1"/>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23" fillId="0" borderId="1" xfId="1" applyFont="1" applyBorder="1" applyAlignment="1">
      <alignment horizontal="center" vertical="center"/>
    </xf>
    <xf numFmtId="0" fontId="21" fillId="5" borderId="1" xfId="1" applyFont="1" applyFill="1" applyBorder="1" applyAlignment="1">
      <alignment horizontal="center" vertical="center"/>
    </xf>
    <xf numFmtId="0" fontId="23" fillId="0" borderId="1" xfId="1" applyFont="1" applyBorder="1" applyAlignment="1">
      <alignment horizontal="center" vertical="center" wrapText="1"/>
    </xf>
    <xf numFmtId="0" fontId="23" fillId="0" borderId="1" xfId="1" applyFont="1" applyBorder="1" applyAlignment="1">
      <alignment horizontal="center" wrapText="1"/>
    </xf>
    <xf numFmtId="0" fontId="21" fillId="5" borderId="6" xfId="1" applyFont="1" applyFill="1" applyBorder="1" applyAlignment="1">
      <alignment horizontal="center" vertical="center"/>
    </xf>
    <xf numFmtId="0" fontId="21" fillId="5" borderId="7" xfId="1" applyFont="1" applyFill="1" applyBorder="1" applyAlignment="1">
      <alignment horizontal="center" vertical="center"/>
    </xf>
    <xf numFmtId="0" fontId="21" fillId="5" borderId="8" xfId="1" applyFont="1" applyFill="1" applyBorder="1" applyAlignment="1">
      <alignment horizontal="center" vertical="center"/>
    </xf>
    <xf numFmtId="0" fontId="0" fillId="28" borderId="7" xfId="0" applyFill="1" applyBorder="1" applyAlignment="1">
      <alignment horizontal="center" vertical="center" wrapText="1"/>
    </xf>
    <xf numFmtId="9" fontId="1" fillId="28" borderId="1" xfId="9" applyFont="1" applyFill="1" applyBorder="1" applyAlignment="1">
      <alignment horizontal="center" vertical="center" wrapText="1"/>
    </xf>
    <xf numFmtId="0" fontId="27" fillId="28" borderId="7" xfId="0" applyFont="1" applyFill="1" applyBorder="1" applyAlignment="1">
      <alignment horizontal="center" vertical="center" wrapText="1"/>
    </xf>
    <xf numFmtId="0" fontId="27" fillId="28" borderId="1" xfId="0" applyFont="1" applyFill="1" applyBorder="1" applyAlignment="1">
      <alignment horizontal="center" vertical="center" wrapText="1"/>
    </xf>
    <xf numFmtId="9" fontId="8" fillId="28" borderId="20" xfId="9" applyFont="1" applyFill="1" applyBorder="1" applyAlignment="1">
      <alignment horizontal="center" vertical="center"/>
    </xf>
    <xf numFmtId="2" fontId="8" fillId="28" borderId="20" xfId="9" applyNumberFormat="1" applyFont="1" applyFill="1" applyBorder="1" applyAlignment="1">
      <alignment horizontal="center" vertical="center"/>
    </xf>
    <xf numFmtId="0" fontId="37" fillId="28" borderId="7" xfId="0" applyFont="1" applyFill="1" applyBorder="1" applyAlignment="1">
      <alignment horizontal="center" vertical="center" wrapText="1"/>
    </xf>
    <xf numFmtId="0" fontId="0" fillId="28" borderId="1" xfId="0" applyFill="1" applyBorder="1" applyAlignment="1">
      <alignment horizontal="center" vertical="center" wrapText="1"/>
    </xf>
    <xf numFmtId="0" fontId="37" fillId="28" borderId="1" xfId="0" applyFont="1" applyFill="1" applyBorder="1" applyAlignment="1">
      <alignment horizontal="center" vertical="center" wrapText="1"/>
    </xf>
    <xf numFmtId="0" fontId="0" fillId="28" borderId="23" xfId="0" applyFill="1" applyBorder="1" applyAlignment="1">
      <alignment horizontal="center" vertical="center" wrapText="1"/>
    </xf>
    <xf numFmtId="9" fontId="1" fillId="28" borderId="23" xfId="9" applyFont="1" applyFill="1" applyBorder="1" applyAlignment="1">
      <alignment horizontal="center" vertical="center" wrapText="1"/>
    </xf>
    <xf numFmtId="0" fontId="27" fillId="28" borderId="23" xfId="0" applyFont="1" applyFill="1" applyBorder="1" applyAlignment="1">
      <alignment horizontal="center" vertical="center" wrapText="1"/>
    </xf>
    <xf numFmtId="9" fontId="8" fillId="28" borderId="23" xfId="9" applyFont="1" applyFill="1" applyBorder="1" applyAlignment="1">
      <alignment horizontal="center" vertical="center"/>
    </xf>
    <xf numFmtId="9" fontId="8" fillId="28" borderId="18" xfId="9" applyFont="1" applyFill="1" applyBorder="1" applyAlignment="1">
      <alignment horizontal="center" vertical="center"/>
    </xf>
    <xf numFmtId="2" fontId="8" fillId="28" borderId="18" xfId="9" applyNumberFormat="1" applyFont="1" applyFill="1" applyBorder="1" applyAlignment="1">
      <alignment horizontal="center" vertical="center"/>
    </xf>
    <xf numFmtId="0" fontId="37" fillId="28" borderId="55" xfId="0" applyFont="1" applyFill="1" applyBorder="1" applyAlignment="1">
      <alignment horizontal="center" vertical="center" wrapText="1"/>
    </xf>
    <xf numFmtId="0" fontId="27" fillId="29" borderId="20" xfId="0" applyFont="1" applyFill="1" applyBorder="1" applyAlignment="1">
      <alignment horizontal="center" vertical="center" wrapText="1"/>
    </xf>
    <xf numFmtId="9" fontId="1" fillId="29" borderId="20" xfId="9" applyFont="1" applyFill="1" applyBorder="1" applyAlignment="1">
      <alignment horizontal="center" vertical="center" wrapText="1"/>
    </xf>
    <xf numFmtId="0" fontId="0" fillId="29" borderId="20" xfId="0" applyFill="1" applyBorder="1" applyAlignment="1">
      <alignment horizontal="center" vertical="center" wrapText="1"/>
    </xf>
    <xf numFmtId="9" fontId="27" fillId="29" borderId="20" xfId="9" applyFont="1" applyFill="1" applyBorder="1" applyAlignment="1">
      <alignment horizontal="center" vertical="center" wrapText="1"/>
    </xf>
    <xf numFmtId="2" fontId="27" fillId="29" borderId="20" xfId="9" applyNumberFormat="1" applyFont="1" applyFill="1" applyBorder="1" applyAlignment="1">
      <alignment horizontal="center" vertical="center" wrapText="1"/>
    </xf>
    <xf numFmtId="0" fontId="37" fillId="29" borderId="7" xfId="0" applyFont="1" applyFill="1" applyBorder="1" applyAlignment="1">
      <alignment horizontal="center" vertical="center" wrapText="1"/>
    </xf>
    <xf numFmtId="0" fontId="0" fillId="29" borderId="23" xfId="0" applyFill="1" applyBorder="1" applyAlignment="1">
      <alignment horizontal="center" vertical="center" wrapText="1"/>
    </xf>
    <xf numFmtId="9" fontId="1" fillId="29" borderId="23" xfId="9" applyFont="1" applyFill="1" applyBorder="1" applyAlignment="1">
      <alignment horizontal="center" vertical="center" wrapText="1"/>
    </xf>
    <xf numFmtId="0" fontId="27" fillId="29" borderId="23" xfId="0" applyFont="1" applyFill="1" applyBorder="1" applyAlignment="1">
      <alignment horizontal="center" vertical="center" wrapText="1"/>
    </xf>
    <xf numFmtId="9" fontId="27" fillId="29" borderId="23" xfId="9" applyFont="1" applyFill="1" applyBorder="1" applyAlignment="1">
      <alignment horizontal="center" vertical="center" wrapText="1"/>
    </xf>
    <xf numFmtId="9" fontId="27" fillId="29" borderId="18" xfId="9" applyFont="1" applyFill="1" applyBorder="1" applyAlignment="1">
      <alignment horizontal="center" vertical="center" wrapText="1"/>
    </xf>
    <xf numFmtId="2" fontId="27" fillId="29" borderId="18" xfId="9" applyNumberFormat="1" applyFont="1" applyFill="1" applyBorder="1" applyAlignment="1">
      <alignment horizontal="center" vertical="center" wrapText="1"/>
    </xf>
    <xf numFmtId="0" fontId="37" fillId="29" borderId="55" xfId="0"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11" xfId="0" applyFill="1" applyBorder="1" applyAlignment="1">
      <alignment horizontal="center" vertical="center" wrapText="1"/>
    </xf>
    <xf numFmtId="0" fontId="32" fillId="0" borderId="56" xfId="0" applyFont="1" applyFill="1" applyBorder="1" applyAlignment="1">
      <alignment horizontal="center" vertical="center" wrapText="1"/>
    </xf>
    <xf numFmtId="0" fontId="32" fillId="0" borderId="54" xfId="0" applyFont="1" applyFill="1" applyBorder="1" applyAlignment="1">
      <alignment horizontal="center" vertical="center" wrapText="1"/>
    </xf>
    <xf numFmtId="0" fontId="32" fillId="0" borderId="32" xfId="0" applyFont="1" applyFill="1" applyBorder="1" applyAlignment="1">
      <alignment horizontal="center" vertical="center" wrapText="1"/>
    </xf>
    <xf numFmtId="9" fontId="42" fillId="0" borderId="20" xfId="9" applyFont="1" applyFill="1" applyBorder="1" applyAlignment="1">
      <alignment horizontal="center" vertical="center" wrapText="1"/>
    </xf>
    <xf numFmtId="9" fontId="42" fillId="0" borderId="1" xfId="9" applyFont="1" applyFill="1" applyBorder="1" applyAlignment="1">
      <alignment horizontal="center" vertical="center" wrapText="1"/>
    </xf>
    <xf numFmtId="9" fontId="42" fillId="0" borderId="20" xfId="9" applyFont="1" applyFill="1" applyBorder="1" applyAlignment="1">
      <alignment horizontal="center" vertical="center"/>
    </xf>
    <xf numFmtId="0" fontId="14" fillId="0" borderId="19"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0" fillId="0" borderId="0" xfId="0" applyFill="1"/>
    <xf numFmtId="0" fontId="32" fillId="0" borderId="54" xfId="0" applyFont="1" applyFill="1" applyBorder="1" applyAlignment="1">
      <alignment horizontal="center" vertical="center"/>
    </xf>
    <xf numFmtId="0" fontId="32" fillId="0" borderId="32" xfId="0" applyFont="1" applyFill="1" applyBorder="1" applyAlignment="1">
      <alignment horizontal="center" vertical="center"/>
    </xf>
    <xf numFmtId="9" fontId="42" fillId="0" borderId="18" xfId="9" applyFont="1" applyFill="1" applyBorder="1" applyAlignment="1">
      <alignment horizontal="center" vertical="center" wrapText="1"/>
    </xf>
    <xf numFmtId="9" fontId="44" fillId="0" borderId="34" xfId="9" applyFont="1" applyFill="1" applyBorder="1" applyAlignment="1">
      <alignment horizontal="center" vertical="center"/>
    </xf>
    <xf numFmtId="0" fontId="0" fillId="0" borderId="0" xfId="0"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xf>
    <xf numFmtId="9" fontId="31" fillId="0" borderId="54" xfId="9" applyFont="1" applyFill="1" applyBorder="1" applyAlignment="1">
      <alignment horizontal="center" vertical="center"/>
    </xf>
    <xf numFmtId="9" fontId="31" fillId="0" borderId="0" xfId="9" applyFont="1" applyFill="1" applyBorder="1" applyAlignment="1">
      <alignment horizontal="center" vertical="center"/>
    </xf>
    <xf numFmtId="9" fontId="42" fillId="0" borderId="19" xfId="9" applyFont="1" applyFill="1" applyBorder="1" applyAlignment="1">
      <alignment horizontal="center" vertical="center" wrapText="1"/>
    </xf>
    <xf numFmtId="9" fontId="44" fillId="0" borderId="16" xfId="9" applyFont="1" applyFill="1" applyBorder="1" applyAlignment="1">
      <alignment horizontal="center" vertical="center"/>
    </xf>
    <xf numFmtId="9" fontId="31" fillId="0" borderId="0" xfId="9" applyFont="1" applyFill="1" applyAlignment="1">
      <alignment horizontal="center" vertical="center"/>
    </xf>
    <xf numFmtId="9" fontId="31" fillId="0" borderId="0" xfId="9" applyFont="1" applyFill="1" applyAlignment="1">
      <alignment horizontal="center" vertical="center"/>
    </xf>
    <xf numFmtId="9" fontId="42" fillId="0" borderId="20" xfId="9" applyFont="1" applyFill="1" applyBorder="1" applyAlignment="1">
      <alignment horizontal="center" vertical="center" wrapText="1"/>
    </xf>
    <xf numFmtId="0" fontId="44" fillId="0" borderId="1" xfId="0" applyFont="1" applyFill="1" applyBorder="1" applyAlignment="1">
      <alignment horizontal="center" vertical="center" wrapText="1"/>
    </xf>
    <xf numFmtId="9" fontId="44" fillId="0" borderId="1" xfId="9" applyFont="1" applyFill="1" applyBorder="1" applyAlignment="1">
      <alignment horizontal="center" vertical="center"/>
    </xf>
  </cellXfs>
  <cellStyles count="14">
    <cellStyle name="BodyStyle" xfId="5" xr:uid="{00000000-0005-0000-0000-000000000000}"/>
    <cellStyle name="HeaderStyle" xfId="4" xr:uid="{00000000-0005-0000-0000-000001000000}"/>
    <cellStyle name="Millares" xfId="7" builtinId="3"/>
    <cellStyle name="Millares 2" xfId="3" xr:uid="{00000000-0005-0000-0000-000003000000}"/>
    <cellStyle name="Millares 2 2" xfId="11" xr:uid="{00000000-0005-0000-0000-000004000000}"/>
    <cellStyle name="Millares 3" xfId="12" xr:uid="{00000000-0005-0000-0000-000005000000}"/>
    <cellStyle name="Moneda" xfId="8" builtinId="4"/>
    <cellStyle name="Moneda 2" xfId="2" xr:uid="{00000000-0005-0000-0000-000007000000}"/>
    <cellStyle name="Moneda 2 2" xfId="10" xr:uid="{00000000-0005-0000-0000-000008000000}"/>
    <cellStyle name="Moneda 3" xfId="13" xr:uid="{00000000-0005-0000-0000-000009000000}"/>
    <cellStyle name="Normal" xfId="0" builtinId="0"/>
    <cellStyle name="Normal 2" xfId="1" xr:uid="{00000000-0005-0000-0000-00000B000000}"/>
    <cellStyle name="Numeric" xfId="6" xr:uid="{00000000-0005-0000-0000-00000C000000}"/>
    <cellStyle name="Porcentaje" xfId="9" builtinId="5"/>
  </cellStyles>
  <dxfs count="0"/>
  <tableStyles count="0" defaultTableStyle="TableStyleMedium2" defaultPivotStyle="PivotStyleLight16"/>
  <colors>
    <mruColors>
      <color rgb="FFFFFF66"/>
      <color rgb="FFFFFFFF"/>
      <color rgb="FFFFCC99"/>
      <color rgb="FFFFFF99"/>
      <color rgb="FFFFFFCC"/>
      <color rgb="FFCCCCFF"/>
      <color rgb="FFCCECFF"/>
      <color rgb="FFCC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185438"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185438"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topLeftCell="A30" zoomScale="80" zoomScaleNormal="80" workbookViewId="0">
      <selection activeCell="B37" sqref="B37:H37"/>
    </sheetView>
  </sheetViews>
  <sheetFormatPr baseColWidth="10" defaultColWidth="10.85546875" defaultRowHeight="15" x14ac:dyDescent="0.2"/>
  <cols>
    <col min="1" max="1" width="34.140625" style="18" customWidth="1"/>
    <col min="2" max="2" width="10.85546875" style="10"/>
    <col min="3" max="3" width="28.42578125" style="10" customWidth="1"/>
    <col min="4" max="4" width="21.42578125" style="10" customWidth="1"/>
    <col min="5" max="5" width="19.42578125" style="10" customWidth="1"/>
    <col min="6" max="6" width="27.42578125" style="10" customWidth="1"/>
    <col min="7" max="7" width="17.28515625" style="10" customWidth="1"/>
    <col min="8" max="8" width="27.42578125" style="10" customWidth="1"/>
    <col min="9" max="9" width="15.42578125" style="10" customWidth="1"/>
    <col min="10" max="10" width="17.85546875" style="10" customWidth="1"/>
    <col min="11" max="11" width="19.42578125" style="10" customWidth="1"/>
    <col min="12" max="12" width="25.42578125" style="10" customWidth="1"/>
    <col min="13" max="13" width="20.7109375" style="10" customWidth="1"/>
    <col min="14" max="15" width="10.85546875" style="10"/>
    <col min="16" max="16" width="16.7109375" style="10" customWidth="1"/>
    <col min="17" max="17" width="20.42578125" style="10" customWidth="1"/>
    <col min="18" max="18" width="18.7109375" style="10" customWidth="1"/>
    <col min="19" max="19" width="22.85546875" style="10" customWidth="1"/>
    <col min="20" max="20" width="22.140625" style="10" customWidth="1"/>
    <col min="21" max="21" width="25.42578125" style="10" customWidth="1"/>
    <col min="22" max="22" width="21.140625" style="10" customWidth="1"/>
    <col min="23" max="23" width="19.140625" style="10" customWidth="1"/>
    <col min="24" max="24" width="17.42578125" style="10" customWidth="1"/>
    <col min="25" max="25" width="16.42578125" style="10" customWidth="1"/>
    <col min="26" max="26" width="16.28515625" style="10" customWidth="1"/>
    <col min="27" max="27" width="28.7109375" style="10" customWidth="1"/>
    <col min="28" max="28" width="19.42578125" style="10" customWidth="1"/>
    <col min="29" max="29" width="21.140625" style="10" customWidth="1"/>
    <col min="30" max="30" width="21.85546875" style="10" customWidth="1"/>
    <col min="31" max="31" width="25.42578125" style="10" customWidth="1"/>
    <col min="32" max="32" width="22.28515625" style="10" customWidth="1"/>
    <col min="33" max="33" width="29.7109375" style="10" customWidth="1"/>
    <col min="34" max="34" width="18.7109375" style="10" customWidth="1"/>
    <col min="35" max="35" width="18.28515625" style="10" customWidth="1"/>
    <col min="36" max="36" width="22.28515625" style="10" customWidth="1"/>
    <col min="37" max="16384" width="10.85546875" style="10"/>
  </cols>
  <sheetData>
    <row r="1" spans="1:50" ht="54.75" customHeight="1" x14ac:dyDescent="0.2">
      <c r="A1" s="537" t="s">
        <v>154</v>
      </c>
      <c r="B1" s="537"/>
      <c r="C1" s="537"/>
      <c r="D1" s="537"/>
      <c r="E1" s="537"/>
      <c r="F1" s="537"/>
      <c r="G1" s="537"/>
      <c r="H1" s="537"/>
    </row>
    <row r="2" spans="1:50" ht="33" customHeight="1" x14ac:dyDescent="0.2">
      <c r="A2" s="520" t="s">
        <v>172</v>
      </c>
      <c r="B2" s="520"/>
      <c r="C2" s="520"/>
      <c r="D2" s="520"/>
      <c r="E2" s="520"/>
      <c r="F2" s="520"/>
      <c r="G2" s="520"/>
      <c r="H2" s="520"/>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x14ac:dyDescent="0.2">
      <c r="A3" s="14" t="s">
        <v>90</v>
      </c>
      <c r="B3" s="516" t="s">
        <v>102</v>
      </c>
      <c r="C3" s="516"/>
      <c r="D3" s="516"/>
      <c r="E3" s="516"/>
      <c r="F3" s="516"/>
      <c r="G3" s="516"/>
      <c r="H3" s="516"/>
    </row>
    <row r="4" spans="1:50" ht="48" customHeight="1" x14ac:dyDescent="0.2">
      <c r="A4" s="14" t="s">
        <v>159</v>
      </c>
      <c r="B4" s="509" t="s">
        <v>178</v>
      </c>
      <c r="C4" s="510"/>
      <c r="D4" s="510"/>
      <c r="E4" s="510"/>
      <c r="F4" s="510"/>
      <c r="G4" s="510"/>
      <c r="H4" s="511"/>
    </row>
    <row r="5" spans="1:50" ht="31.5" customHeight="1" x14ac:dyDescent="0.2">
      <c r="A5" s="14" t="s">
        <v>177</v>
      </c>
      <c r="B5" s="516" t="s">
        <v>103</v>
      </c>
      <c r="C5" s="516"/>
      <c r="D5" s="516"/>
      <c r="E5" s="516"/>
      <c r="F5" s="516"/>
      <c r="G5" s="516"/>
      <c r="H5" s="516"/>
    </row>
    <row r="6" spans="1:50" ht="40.5" customHeight="1" x14ac:dyDescent="0.2">
      <c r="A6" s="14" t="s">
        <v>81</v>
      </c>
      <c r="B6" s="509" t="s">
        <v>104</v>
      </c>
      <c r="C6" s="510"/>
      <c r="D6" s="510"/>
      <c r="E6" s="510"/>
      <c r="F6" s="510"/>
      <c r="G6" s="510"/>
      <c r="H6" s="511"/>
    </row>
    <row r="7" spans="1:50" ht="41.1" customHeight="1" x14ac:dyDescent="0.2">
      <c r="A7" s="14" t="s">
        <v>95</v>
      </c>
      <c r="B7" s="516" t="s">
        <v>105</v>
      </c>
      <c r="C7" s="516"/>
      <c r="D7" s="516"/>
      <c r="E7" s="516"/>
      <c r="F7" s="516"/>
      <c r="G7" s="516"/>
      <c r="H7" s="516"/>
    </row>
    <row r="8" spans="1:50" ht="48.95" customHeight="1" x14ac:dyDescent="0.2">
      <c r="A8" s="14" t="s">
        <v>33</v>
      </c>
      <c r="B8" s="516" t="s">
        <v>185</v>
      </c>
      <c r="C8" s="516"/>
      <c r="D8" s="516"/>
      <c r="E8" s="516"/>
      <c r="F8" s="516"/>
      <c r="G8" s="516"/>
      <c r="H8" s="516"/>
    </row>
    <row r="9" spans="1:50" ht="48.95" customHeight="1" x14ac:dyDescent="0.2">
      <c r="A9" s="14" t="s">
        <v>186</v>
      </c>
      <c r="B9" s="509" t="s">
        <v>187</v>
      </c>
      <c r="C9" s="510"/>
      <c r="D9" s="510"/>
      <c r="E9" s="510"/>
      <c r="F9" s="510"/>
      <c r="G9" s="510"/>
      <c r="H9" s="511"/>
    </row>
    <row r="10" spans="1:50" ht="30" x14ac:dyDescent="0.2">
      <c r="A10" s="14" t="s">
        <v>34</v>
      </c>
      <c r="B10" s="516" t="s">
        <v>106</v>
      </c>
      <c r="C10" s="516"/>
      <c r="D10" s="516"/>
      <c r="E10" s="516"/>
      <c r="F10" s="516"/>
      <c r="G10" s="516"/>
      <c r="H10" s="516"/>
    </row>
    <row r="11" spans="1:50" ht="30" x14ac:dyDescent="0.2">
      <c r="A11" s="14" t="s">
        <v>8</v>
      </c>
      <c r="B11" s="516" t="s">
        <v>107</v>
      </c>
      <c r="C11" s="516"/>
      <c r="D11" s="516"/>
      <c r="E11" s="516"/>
      <c r="F11" s="516"/>
      <c r="G11" s="516"/>
      <c r="H11" s="516"/>
    </row>
    <row r="12" spans="1:50" ht="33.950000000000003" customHeight="1" x14ac:dyDescent="0.2">
      <c r="A12" s="14" t="s">
        <v>82</v>
      </c>
      <c r="B12" s="516" t="s">
        <v>108</v>
      </c>
      <c r="C12" s="516"/>
      <c r="D12" s="516"/>
      <c r="E12" s="516"/>
      <c r="F12" s="516"/>
      <c r="G12" s="516"/>
      <c r="H12" s="516"/>
    </row>
    <row r="13" spans="1:50" ht="30" x14ac:dyDescent="0.2">
      <c r="A13" s="14" t="s">
        <v>29</v>
      </c>
      <c r="B13" s="516" t="s">
        <v>109</v>
      </c>
      <c r="C13" s="516"/>
      <c r="D13" s="516"/>
      <c r="E13" s="516"/>
      <c r="F13" s="516"/>
      <c r="G13" s="516"/>
      <c r="H13" s="516"/>
    </row>
    <row r="14" spans="1:50" ht="30" x14ac:dyDescent="0.2">
      <c r="A14" s="14" t="s">
        <v>99</v>
      </c>
      <c r="B14" s="516" t="s">
        <v>110</v>
      </c>
      <c r="C14" s="516"/>
      <c r="D14" s="516"/>
      <c r="E14" s="516"/>
      <c r="F14" s="516"/>
      <c r="G14" s="516"/>
      <c r="H14" s="516"/>
    </row>
    <row r="15" spans="1:50" ht="44.1" customHeight="1" x14ac:dyDescent="0.2">
      <c r="A15" s="14" t="s">
        <v>96</v>
      </c>
      <c r="B15" s="516" t="s">
        <v>111</v>
      </c>
      <c r="C15" s="516"/>
      <c r="D15" s="516"/>
      <c r="E15" s="516"/>
      <c r="F15" s="516"/>
      <c r="G15" s="516"/>
      <c r="H15" s="516"/>
    </row>
    <row r="16" spans="1:50" ht="60" x14ac:dyDescent="0.2">
      <c r="A16" s="14" t="s">
        <v>9</v>
      </c>
      <c r="B16" s="516" t="s">
        <v>112</v>
      </c>
      <c r="C16" s="516"/>
      <c r="D16" s="516"/>
      <c r="E16" s="516"/>
      <c r="F16" s="516"/>
      <c r="G16" s="516"/>
      <c r="H16" s="516"/>
    </row>
    <row r="17" spans="1:8" ht="58.5" customHeight="1" x14ac:dyDescent="0.2">
      <c r="A17" s="14" t="s">
        <v>30</v>
      </c>
      <c r="B17" s="516" t="s">
        <v>113</v>
      </c>
      <c r="C17" s="516"/>
      <c r="D17" s="516"/>
      <c r="E17" s="516"/>
      <c r="F17" s="516"/>
      <c r="G17" s="516"/>
      <c r="H17" s="516"/>
    </row>
    <row r="18" spans="1:8" ht="30" x14ac:dyDescent="0.2">
      <c r="A18" s="14" t="s">
        <v>83</v>
      </c>
      <c r="B18" s="516" t="s">
        <v>114</v>
      </c>
      <c r="C18" s="516"/>
      <c r="D18" s="516"/>
      <c r="E18" s="516"/>
      <c r="F18" s="516"/>
      <c r="G18" s="516"/>
      <c r="H18" s="516"/>
    </row>
    <row r="19" spans="1:8" ht="30" customHeight="1" x14ac:dyDescent="0.2">
      <c r="A19" s="534"/>
      <c r="B19" s="535"/>
      <c r="C19" s="535"/>
      <c r="D19" s="535"/>
      <c r="E19" s="535"/>
      <c r="F19" s="535"/>
      <c r="G19" s="535"/>
      <c r="H19" s="536"/>
    </row>
    <row r="20" spans="1:8" ht="37.5" customHeight="1" x14ac:dyDescent="0.2">
      <c r="A20" s="520" t="s">
        <v>173</v>
      </c>
      <c r="B20" s="520"/>
      <c r="C20" s="520"/>
      <c r="D20" s="520"/>
      <c r="E20" s="520"/>
      <c r="F20" s="520"/>
      <c r="G20" s="520"/>
      <c r="H20" s="520"/>
    </row>
    <row r="21" spans="1:8" ht="117" customHeight="1" x14ac:dyDescent="0.2">
      <c r="A21" s="517" t="s">
        <v>35</v>
      </c>
      <c r="B21" s="517"/>
      <c r="C21" s="517"/>
      <c r="D21" s="517"/>
      <c r="E21" s="517"/>
      <c r="F21" s="517"/>
      <c r="G21" s="517"/>
      <c r="H21" s="517"/>
    </row>
    <row r="22" spans="1:8" ht="117" customHeight="1" x14ac:dyDescent="0.2">
      <c r="A22" s="14" t="s">
        <v>95</v>
      </c>
      <c r="B22" s="516" t="s">
        <v>105</v>
      </c>
      <c r="C22" s="516"/>
      <c r="D22" s="516"/>
      <c r="E22" s="516"/>
      <c r="F22" s="516"/>
      <c r="G22" s="516"/>
      <c r="H22" s="516"/>
    </row>
    <row r="23" spans="1:8" ht="167.1" customHeight="1" x14ac:dyDescent="0.2">
      <c r="A23" s="14" t="s">
        <v>84</v>
      </c>
      <c r="B23" s="517" t="s">
        <v>115</v>
      </c>
      <c r="C23" s="517"/>
      <c r="D23" s="517"/>
      <c r="E23" s="517"/>
      <c r="F23" s="517"/>
      <c r="G23" s="517"/>
      <c r="H23" s="517"/>
    </row>
    <row r="24" spans="1:8" ht="69.75" customHeight="1" x14ac:dyDescent="0.2">
      <c r="A24" s="14" t="s">
        <v>179</v>
      </c>
      <c r="B24" s="517" t="s">
        <v>116</v>
      </c>
      <c r="C24" s="517"/>
      <c r="D24" s="517"/>
      <c r="E24" s="517"/>
      <c r="F24" s="517"/>
      <c r="G24" s="517"/>
      <c r="H24" s="517"/>
    </row>
    <row r="25" spans="1:8" ht="60" customHeight="1" x14ac:dyDescent="0.2">
      <c r="A25" s="14" t="s">
        <v>180</v>
      </c>
      <c r="B25" s="517" t="s">
        <v>118</v>
      </c>
      <c r="C25" s="517"/>
      <c r="D25" s="517"/>
      <c r="E25" s="517"/>
      <c r="F25" s="517"/>
      <c r="G25" s="517"/>
      <c r="H25" s="517"/>
    </row>
    <row r="26" spans="1:8" ht="24.75" customHeight="1" x14ac:dyDescent="0.2">
      <c r="A26" s="15" t="s">
        <v>86</v>
      </c>
      <c r="B26" s="518" t="s">
        <v>117</v>
      </c>
      <c r="C26" s="518"/>
      <c r="D26" s="518"/>
      <c r="E26" s="518"/>
      <c r="F26" s="518"/>
      <c r="G26" s="518"/>
      <c r="H26" s="518"/>
    </row>
    <row r="27" spans="1:8" ht="26.25" customHeight="1" x14ac:dyDescent="0.2">
      <c r="A27" s="15" t="s">
        <v>87</v>
      </c>
      <c r="B27" s="518" t="s">
        <v>97</v>
      </c>
      <c r="C27" s="518"/>
      <c r="D27" s="518"/>
      <c r="E27" s="518"/>
      <c r="F27" s="518"/>
      <c r="G27" s="518"/>
      <c r="H27" s="518"/>
    </row>
    <row r="28" spans="1:8" ht="53.25" customHeight="1" x14ac:dyDescent="0.2">
      <c r="A28" s="14" t="s">
        <v>160</v>
      </c>
      <c r="B28" s="517" t="s">
        <v>166</v>
      </c>
      <c r="C28" s="517"/>
      <c r="D28" s="517"/>
      <c r="E28" s="517"/>
      <c r="F28" s="517"/>
      <c r="G28" s="517"/>
      <c r="H28" s="517"/>
    </row>
    <row r="29" spans="1:8" ht="45" customHeight="1" x14ac:dyDescent="0.2">
      <c r="A29" s="14" t="s">
        <v>162</v>
      </c>
      <c r="B29" s="512" t="s">
        <v>167</v>
      </c>
      <c r="C29" s="513"/>
      <c r="D29" s="513"/>
      <c r="E29" s="513"/>
      <c r="F29" s="513"/>
      <c r="G29" s="513"/>
      <c r="H29" s="514"/>
    </row>
    <row r="30" spans="1:8" ht="45" customHeight="1" x14ac:dyDescent="0.2">
      <c r="A30" s="14" t="s">
        <v>161</v>
      </c>
      <c r="B30" s="512" t="s">
        <v>168</v>
      </c>
      <c r="C30" s="513"/>
      <c r="D30" s="513"/>
      <c r="E30" s="513"/>
      <c r="F30" s="513"/>
      <c r="G30" s="513"/>
      <c r="H30" s="514"/>
    </row>
    <row r="31" spans="1:8" ht="45" customHeight="1" x14ac:dyDescent="0.2">
      <c r="A31" s="14" t="s">
        <v>152</v>
      </c>
      <c r="B31" s="512" t="s">
        <v>169</v>
      </c>
      <c r="C31" s="513"/>
      <c r="D31" s="513"/>
      <c r="E31" s="513"/>
      <c r="F31" s="513"/>
      <c r="G31" s="513"/>
      <c r="H31" s="514"/>
    </row>
    <row r="32" spans="1:8" ht="33" customHeight="1" x14ac:dyDescent="0.2">
      <c r="A32" s="15" t="s">
        <v>181</v>
      </c>
      <c r="B32" s="517" t="s">
        <v>119</v>
      </c>
      <c r="C32" s="517"/>
      <c r="D32" s="517"/>
      <c r="E32" s="517"/>
      <c r="F32" s="517"/>
      <c r="G32" s="517"/>
      <c r="H32" s="517"/>
    </row>
    <row r="33" spans="1:8" ht="39" customHeight="1" x14ac:dyDescent="0.2">
      <c r="A33" s="14" t="s">
        <v>88</v>
      </c>
      <c r="B33" s="518" t="s">
        <v>170</v>
      </c>
      <c r="C33" s="518"/>
      <c r="D33" s="518"/>
      <c r="E33" s="518"/>
      <c r="F33" s="518"/>
      <c r="G33" s="518"/>
      <c r="H33" s="518"/>
    </row>
    <row r="34" spans="1:8" ht="39" customHeight="1" x14ac:dyDescent="0.2">
      <c r="A34" s="520" t="s">
        <v>205</v>
      </c>
      <c r="B34" s="520"/>
      <c r="C34" s="520"/>
      <c r="D34" s="520"/>
      <c r="E34" s="520"/>
      <c r="F34" s="520"/>
      <c r="G34" s="520"/>
      <c r="H34" s="520"/>
    </row>
    <row r="35" spans="1:8" ht="79.5" customHeight="1" x14ac:dyDescent="0.2">
      <c r="A35" s="509" t="s">
        <v>206</v>
      </c>
      <c r="B35" s="510"/>
      <c r="C35" s="510"/>
      <c r="D35" s="510"/>
      <c r="E35" s="510"/>
      <c r="F35" s="510"/>
      <c r="G35" s="510"/>
      <c r="H35" s="511"/>
    </row>
    <row r="36" spans="1:8" ht="33" customHeight="1" x14ac:dyDescent="0.2">
      <c r="A36" s="14" t="s">
        <v>26</v>
      </c>
      <c r="B36" s="517" t="s">
        <v>142</v>
      </c>
      <c r="C36" s="517"/>
      <c r="D36" s="517"/>
      <c r="E36" s="517"/>
      <c r="F36" s="517"/>
      <c r="G36" s="517"/>
      <c r="H36" s="517"/>
    </row>
    <row r="37" spans="1:8" ht="33" customHeight="1" x14ac:dyDescent="0.2">
      <c r="A37" s="14" t="s">
        <v>27</v>
      </c>
      <c r="B37" s="517" t="s">
        <v>143</v>
      </c>
      <c r="C37" s="517"/>
      <c r="D37" s="517"/>
      <c r="E37" s="517"/>
      <c r="F37" s="517"/>
      <c r="G37" s="517"/>
      <c r="H37" s="517"/>
    </row>
    <row r="38" spans="1:8" ht="33" customHeight="1" x14ac:dyDescent="0.2">
      <c r="A38" s="21"/>
      <c r="B38" s="22"/>
      <c r="C38" s="22"/>
      <c r="D38" s="22"/>
      <c r="E38" s="22"/>
      <c r="F38" s="22"/>
      <c r="G38" s="22"/>
      <c r="H38" s="23"/>
    </row>
    <row r="39" spans="1:8" ht="34.5" customHeight="1" x14ac:dyDescent="0.2">
      <c r="A39" s="520" t="s">
        <v>174</v>
      </c>
      <c r="B39" s="520"/>
      <c r="C39" s="520"/>
      <c r="D39" s="520"/>
      <c r="E39" s="520"/>
      <c r="F39" s="520"/>
      <c r="G39" s="520"/>
      <c r="H39" s="520"/>
    </row>
    <row r="40" spans="1:8" ht="34.5" customHeight="1" x14ac:dyDescent="0.2">
      <c r="A40" s="14" t="s">
        <v>10</v>
      </c>
      <c r="B40" s="517" t="s">
        <v>120</v>
      </c>
      <c r="C40" s="517"/>
      <c r="D40" s="517"/>
      <c r="E40" s="517"/>
      <c r="F40" s="517"/>
      <c r="G40" s="517"/>
      <c r="H40" s="517"/>
    </row>
    <row r="41" spans="1:8" ht="29.25" customHeight="1" x14ac:dyDescent="0.2">
      <c r="A41" s="14" t="s">
        <v>11</v>
      </c>
      <c r="B41" s="517" t="s">
        <v>121</v>
      </c>
      <c r="C41" s="517"/>
      <c r="D41" s="517"/>
      <c r="E41" s="517"/>
      <c r="F41" s="517"/>
      <c r="G41" s="517"/>
      <c r="H41" s="517"/>
    </row>
    <row r="42" spans="1:8" ht="42" customHeight="1" x14ac:dyDescent="0.2">
      <c r="A42" s="14" t="s">
        <v>144</v>
      </c>
      <c r="B42" s="517" t="s">
        <v>188</v>
      </c>
      <c r="C42" s="517"/>
      <c r="D42" s="517"/>
      <c r="E42" s="517"/>
      <c r="F42" s="517"/>
      <c r="G42" s="517"/>
      <c r="H42" s="517"/>
    </row>
    <row r="43" spans="1:8" ht="42" customHeight="1" x14ac:dyDescent="0.2">
      <c r="A43" s="14" t="s">
        <v>190</v>
      </c>
      <c r="B43" s="512" t="s">
        <v>191</v>
      </c>
      <c r="C43" s="513"/>
      <c r="D43" s="513"/>
      <c r="E43" s="513"/>
      <c r="F43" s="513"/>
      <c r="G43" s="513"/>
      <c r="H43" s="514"/>
    </row>
    <row r="44" spans="1:8" ht="42" customHeight="1" x14ac:dyDescent="0.2">
      <c r="A44" s="14" t="s">
        <v>145</v>
      </c>
      <c r="B44" s="512" t="s">
        <v>192</v>
      </c>
      <c r="C44" s="513"/>
      <c r="D44" s="513"/>
      <c r="E44" s="513"/>
      <c r="F44" s="513"/>
      <c r="G44" s="513"/>
      <c r="H44" s="514"/>
    </row>
    <row r="45" spans="1:8" ht="42" customHeight="1" x14ac:dyDescent="0.2">
      <c r="A45" s="14" t="s">
        <v>193</v>
      </c>
      <c r="B45" s="512" t="s">
        <v>195</v>
      </c>
      <c r="C45" s="513"/>
      <c r="D45" s="513"/>
      <c r="E45" s="513"/>
      <c r="F45" s="513"/>
      <c r="G45" s="513"/>
      <c r="H45" s="514"/>
    </row>
    <row r="46" spans="1:8" ht="86.1" customHeight="1" x14ac:dyDescent="0.2">
      <c r="A46" s="16" t="s">
        <v>197</v>
      </c>
      <c r="B46" s="523" t="s">
        <v>122</v>
      </c>
      <c r="C46" s="523"/>
      <c r="D46" s="523"/>
      <c r="E46" s="523"/>
      <c r="F46" s="523"/>
      <c r="G46" s="523"/>
      <c r="H46" s="523"/>
    </row>
    <row r="47" spans="1:8" ht="39.75" customHeight="1" x14ac:dyDescent="0.2">
      <c r="A47" s="16" t="s">
        <v>202</v>
      </c>
      <c r="B47" s="531" t="s">
        <v>207</v>
      </c>
      <c r="C47" s="532"/>
      <c r="D47" s="532"/>
      <c r="E47" s="532"/>
      <c r="F47" s="532"/>
      <c r="G47" s="532"/>
      <c r="H47" s="533"/>
    </row>
    <row r="48" spans="1:8" ht="31.5" customHeight="1" x14ac:dyDescent="0.2">
      <c r="A48" s="16" t="s">
        <v>12</v>
      </c>
      <c r="B48" s="523" t="s">
        <v>196</v>
      </c>
      <c r="C48" s="523"/>
      <c r="D48" s="523"/>
      <c r="E48" s="523"/>
      <c r="F48" s="523"/>
      <c r="G48" s="523"/>
      <c r="H48" s="523"/>
    </row>
    <row r="49" spans="1:8" ht="45" x14ac:dyDescent="0.2">
      <c r="A49" s="16" t="s">
        <v>198</v>
      </c>
      <c r="B49" s="523" t="s">
        <v>123</v>
      </c>
      <c r="C49" s="523"/>
      <c r="D49" s="523"/>
      <c r="E49" s="523"/>
      <c r="F49" s="523"/>
      <c r="G49" s="523"/>
      <c r="H49" s="523"/>
    </row>
    <row r="50" spans="1:8" ht="43.5" customHeight="1" x14ac:dyDescent="0.2">
      <c r="A50" s="16" t="s">
        <v>14</v>
      </c>
      <c r="B50" s="523" t="s">
        <v>124</v>
      </c>
      <c r="C50" s="523"/>
      <c r="D50" s="523"/>
      <c r="E50" s="523"/>
      <c r="F50" s="523"/>
      <c r="G50" s="523"/>
      <c r="H50" s="523"/>
    </row>
    <row r="51" spans="1:8" ht="40.5" customHeight="1" x14ac:dyDescent="0.2">
      <c r="A51" s="16" t="s">
        <v>15</v>
      </c>
      <c r="B51" s="523" t="s">
        <v>125</v>
      </c>
      <c r="C51" s="523"/>
      <c r="D51" s="523"/>
      <c r="E51" s="523"/>
      <c r="F51" s="523"/>
      <c r="G51" s="523"/>
      <c r="H51" s="523"/>
    </row>
    <row r="52" spans="1:8" ht="75.75" customHeight="1" x14ac:dyDescent="0.2">
      <c r="A52" s="17" t="s">
        <v>16</v>
      </c>
      <c r="B52" s="519" t="s">
        <v>126</v>
      </c>
      <c r="C52" s="519"/>
      <c r="D52" s="519"/>
      <c r="E52" s="519"/>
      <c r="F52" s="519"/>
      <c r="G52" s="519"/>
      <c r="H52" s="519"/>
    </row>
    <row r="53" spans="1:8" ht="41.25" customHeight="1" x14ac:dyDescent="0.2">
      <c r="A53" s="17" t="s">
        <v>17</v>
      </c>
      <c r="B53" s="519" t="s">
        <v>127</v>
      </c>
      <c r="C53" s="519"/>
      <c r="D53" s="519"/>
      <c r="E53" s="519"/>
      <c r="F53" s="519"/>
      <c r="G53" s="519"/>
      <c r="H53" s="519"/>
    </row>
    <row r="54" spans="1:8" ht="47.45" customHeight="1" x14ac:dyDescent="0.2">
      <c r="A54" s="17" t="s">
        <v>158</v>
      </c>
      <c r="B54" s="519" t="s">
        <v>128</v>
      </c>
      <c r="C54" s="519"/>
      <c r="D54" s="519"/>
      <c r="E54" s="519"/>
      <c r="F54" s="519"/>
      <c r="G54" s="519"/>
      <c r="H54" s="519"/>
    </row>
    <row r="55" spans="1:8" ht="57.6" customHeight="1" x14ac:dyDescent="0.2">
      <c r="A55" s="17" t="s">
        <v>36</v>
      </c>
      <c r="B55" s="519" t="s">
        <v>129</v>
      </c>
      <c r="C55" s="519"/>
      <c r="D55" s="519"/>
      <c r="E55" s="519"/>
      <c r="F55" s="519"/>
      <c r="G55" s="519"/>
      <c r="H55" s="519"/>
    </row>
    <row r="56" spans="1:8" ht="31.5" customHeight="1" x14ac:dyDescent="0.2">
      <c r="A56" s="17" t="s">
        <v>100</v>
      </c>
      <c r="B56" s="519" t="s">
        <v>130</v>
      </c>
      <c r="C56" s="519"/>
      <c r="D56" s="519"/>
      <c r="E56" s="519"/>
      <c r="F56" s="519"/>
      <c r="G56" s="519"/>
      <c r="H56" s="519"/>
    </row>
    <row r="57" spans="1:8" ht="70.5" customHeight="1" x14ac:dyDescent="0.2">
      <c r="A57" s="17" t="s">
        <v>101</v>
      </c>
      <c r="B57" s="519" t="s">
        <v>131</v>
      </c>
      <c r="C57" s="519"/>
      <c r="D57" s="519"/>
      <c r="E57" s="519"/>
      <c r="F57" s="519"/>
      <c r="G57" s="519"/>
      <c r="H57" s="519"/>
    </row>
    <row r="58" spans="1:8" ht="33.75" customHeight="1" x14ac:dyDescent="0.2">
      <c r="A58" s="524"/>
      <c r="B58" s="524"/>
      <c r="C58" s="524"/>
      <c r="D58" s="524"/>
      <c r="E58" s="524"/>
      <c r="F58" s="524"/>
      <c r="G58" s="524"/>
      <c r="H58" s="525"/>
    </row>
    <row r="59" spans="1:8" ht="32.25" customHeight="1" x14ac:dyDescent="0.2">
      <c r="A59" s="515" t="s">
        <v>176</v>
      </c>
      <c r="B59" s="515"/>
      <c r="C59" s="515"/>
      <c r="D59" s="515"/>
      <c r="E59" s="515"/>
      <c r="F59" s="515"/>
      <c r="G59" s="515"/>
      <c r="H59" s="515"/>
    </row>
    <row r="60" spans="1:8" ht="34.5" customHeight="1" x14ac:dyDescent="0.2">
      <c r="A60" s="14" t="s">
        <v>22</v>
      </c>
      <c r="B60" s="521" t="s">
        <v>137</v>
      </c>
      <c r="C60" s="521"/>
      <c r="D60" s="521"/>
      <c r="E60" s="521"/>
      <c r="F60" s="521"/>
      <c r="G60" s="521"/>
      <c r="H60" s="521"/>
    </row>
    <row r="61" spans="1:8" ht="60" customHeight="1" x14ac:dyDescent="0.2">
      <c r="A61" s="14" t="s">
        <v>32</v>
      </c>
      <c r="B61" s="530" t="s">
        <v>138</v>
      </c>
      <c r="C61" s="530"/>
      <c r="D61" s="530"/>
      <c r="E61" s="530"/>
      <c r="F61" s="530"/>
      <c r="G61" s="530"/>
      <c r="H61" s="530"/>
    </row>
    <row r="62" spans="1:8" ht="41.25" customHeight="1" x14ac:dyDescent="0.2">
      <c r="A62" s="14" t="s">
        <v>199</v>
      </c>
      <c r="B62" s="527" t="s">
        <v>200</v>
      </c>
      <c r="C62" s="528"/>
      <c r="D62" s="528"/>
      <c r="E62" s="528"/>
      <c r="F62" s="528"/>
      <c r="G62" s="528"/>
      <c r="H62" s="529"/>
    </row>
    <row r="63" spans="1:8" ht="42" customHeight="1" x14ac:dyDescent="0.2">
      <c r="A63" s="14" t="s">
        <v>23</v>
      </c>
      <c r="B63" s="517" t="s">
        <v>139</v>
      </c>
      <c r="C63" s="517"/>
      <c r="D63" s="517"/>
      <c r="E63" s="517"/>
      <c r="F63" s="517"/>
      <c r="G63" s="517"/>
      <c r="H63" s="517"/>
    </row>
    <row r="64" spans="1:8" ht="31.5" customHeight="1" x14ac:dyDescent="0.2">
      <c r="A64" s="14" t="s">
        <v>24</v>
      </c>
      <c r="B64" s="521" t="s">
        <v>140</v>
      </c>
      <c r="C64" s="521"/>
      <c r="D64" s="521"/>
      <c r="E64" s="521"/>
      <c r="F64" s="521"/>
      <c r="G64" s="521"/>
      <c r="H64" s="521"/>
    </row>
    <row r="65" spans="1:8" ht="45.75" customHeight="1" x14ac:dyDescent="0.2">
      <c r="A65" s="14" t="s">
        <v>25</v>
      </c>
      <c r="B65" s="521" t="s">
        <v>141</v>
      </c>
      <c r="C65" s="521"/>
      <c r="D65" s="521"/>
      <c r="E65" s="521"/>
      <c r="F65" s="521"/>
      <c r="G65" s="521"/>
      <c r="H65" s="521"/>
    </row>
    <row r="66" spans="1:8" ht="30.75" customHeight="1" x14ac:dyDescent="0.2">
      <c r="A66" s="526"/>
      <c r="B66" s="526"/>
      <c r="C66" s="526"/>
      <c r="D66" s="526"/>
      <c r="E66" s="526"/>
      <c r="F66" s="526"/>
      <c r="G66" s="526"/>
      <c r="H66" s="526"/>
    </row>
    <row r="67" spans="1:8" ht="34.5" customHeight="1" x14ac:dyDescent="0.2">
      <c r="A67" s="515" t="s">
        <v>175</v>
      </c>
      <c r="B67" s="515"/>
      <c r="C67" s="515"/>
      <c r="D67" s="515"/>
      <c r="E67" s="515"/>
      <c r="F67" s="515"/>
      <c r="G67" s="515"/>
      <c r="H67" s="515"/>
    </row>
    <row r="68" spans="1:8" ht="39.75" customHeight="1" x14ac:dyDescent="0.2">
      <c r="A68" s="17" t="s">
        <v>19</v>
      </c>
      <c r="B68" s="521" t="s">
        <v>132</v>
      </c>
      <c r="C68" s="521"/>
      <c r="D68" s="521"/>
      <c r="E68" s="521"/>
      <c r="F68" s="521"/>
      <c r="G68" s="521"/>
      <c r="H68" s="521"/>
    </row>
    <row r="69" spans="1:8" ht="39.75" customHeight="1" x14ac:dyDescent="0.2">
      <c r="A69" s="17" t="s">
        <v>13</v>
      </c>
      <c r="B69" s="521" t="s">
        <v>133</v>
      </c>
      <c r="C69" s="521"/>
      <c r="D69" s="521"/>
      <c r="E69" s="521"/>
      <c r="F69" s="521"/>
      <c r="G69" s="521"/>
      <c r="H69" s="521"/>
    </row>
    <row r="70" spans="1:8" ht="42" customHeight="1" x14ac:dyDescent="0.2">
      <c r="A70" s="17" t="s">
        <v>18</v>
      </c>
      <c r="B70" s="519" t="s">
        <v>134</v>
      </c>
      <c r="C70" s="519"/>
      <c r="D70" s="519"/>
      <c r="E70" s="519"/>
      <c r="F70" s="519"/>
      <c r="G70" s="519"/>
      <c r="H70" s="519"/>
    </row>
    <row r="71" spans="1:8" ht="33.75" customHeight="1" x14ac:dyDescent="0.2">
      <c r="A71" s="17" t="s">
        <v>20</v>
      </c>
      <c r="B71" s="521" t="s">
        <v>135</v>
      </c>
      <c r="C71" s="521"/>
      <c r="D71" s="521"/>
      <c r="E71" s="521"/>
      <c r="F71" s="521"/>
      <c r="G71" s="521"/>
      <c r="H71" s="521"/>
    </row>
    <row r="72" spans="1:8" ht="33" customHeight="1" x14ac:dyDescent="0.2">
      <c r="A72" s="17" t="s">
        <v>21</v>
      </c>
      <c r="B72" s="521" t="s">
        <v>136</v>
      </c>
      <c r="C72" s="521"/>
      <c r="D72" s="521"/>
      <c r="E72" s="521"/>
      <c r="F72" s="521"/>
      <c r="G72" s="521"/>
      <c r="H72" s="521"/>
    </row>
    <row r="73" spans="1:8" ht="33.75" customHeight="1" x14ac:dyDescent="0.2">
      <c r="A73" s="522"/>
      <c r="B73" s="522"/>
      <c r="C73" s="522"/>
      <c r="D73" s="522"/>
      <c r="E73" s="522"/>
      <c r="F73" s="522"/>
      <c r="G73" s="522"/>
      <c r="H73" s="522"/>
    </row>
    <row r="74" spans="1:8" ht="54.75" customHeight="1" x14ac:dyDescent="0.2"/>
    <row r="76" spans="1:8" ht="134.44999999999999" customHeight="1" x14ac:dyDescent="0.2"/>
    <row r="77" spans="1:8" ht="64.5" customHeight="1" x14ac:dyDescent="0.2"/>
    <row r="78" spans="1:8" ht="49.5" customHeight="1" x14ac:dyDescent="0.2"/>
    <row r="87" ht="40.5" customHeight="1" x14ac:dyDescent="0.2"/>
  </sheetData>
  <mergeCells count="72">
    <mergeCell ref="B8:H8"/>
    <mergeCell ref="A1:H1"/>
    <mergeCell ref="B5:H5"/>
    <mergeCell ref="B6:H6"/>
    <mergeCell ref="B7:H7"/>
    <mergeCell ref="A2:H2"/>
    <mergeCell ref="B3:H3"/>
    <mergeCell ref="B4:H4"/>
    <mergeCell ref="B27:H27"/>
    <mergeCell ref="A19:H19"/>
    <mergeCell ref="B16:H16"/>
    <mergeCell ref="B17:H17"/>
    <mergeCell ref="A20:H20"/>
    <mergeCell ref="B23:H23"/>
    <mergeCell ref="B24:H24"/>
    <mergeCell ref="B22:H22"/>
    <mergeCell ref="B42:H42"/>
    <mergeCell ref="B46:H46"/>
    <mergeCell ref="B50:H50"/>
    <mergeCell ref="B51:H51"/>
    <mergeCell ref="B55:H55"/>
    <mergeCell ref="B47:H47"/>
    <mergeCell ref="B69:H69"/>
    <mergeCell ref="B68:H68"/>
    <mergeCell ref="B52:H52"/>
    <mergeCell ref="B53:H53"/>
    <mergeCell ref="B54:H54"/>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28:H28"/>
    <mergeCell ref="B32:H32"/>
    <mergeCell ref="A39:H39"/>
    <mergeCell ref="B40:H40"/>
    <mergeCell ref="B41:H41"/>
    <mergeCell ref="B29:H29"/>
    <mergeCell ref="B30:H30"/>
    <mergeCell ref="B31:H31"/>
    <mergeCell ref="B33:H33"/>
    <mergeCell ref="A34:H34"/>
    <mergeCell ref="B36:H36"/>
    <mergeCell ref="B37:H37"/>
    <mergeCell ref="A35:H35"/>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72"/>
  <sheetViews>
    <sheetView tabSelected="1" topLeftCell="C4" zoomScale="80" zoomScaleNormal="80" zoomScaleSheetLayoutView="70" workbookViewId="0">
      <pane xSplit="4" ySplit="4" topLeftCell="O8" activePane="bottomRight" state="frozen"/>
      <selection activeCell="C4" sqref="C4"/>
      <selection pane="topRight" activeCell="G4" sqref="G4"/>
      <selection pane="bottomLeft" activeCell="C8" sqref="C8"/>
      <selection pane="bottomRight" activeCell="AC71" sqref="AC71"/>
    </sheetView>
  </sheetViews>
  <sheetFormatPr baseColWidth="10" defaultColWidth="11.42578125" defaultRowHeight="18.75" x14ac:dyDescent="0.25"/>
  <cols>
    <col min="1" max="1" width="20.85546875" style="1" customWidth="1"/>
    <col min="2" max="2" width="17.85546875" style="1" customWidth="1"/>
    <col min="3" max="3" width="10.5703125" style="1" customWidth="1"/>
    <col min="4" max="4" width="18.5703125" style="1" customWidth="1"/>
    <col min="5" max="5" width="19.7109375" style="1" hidden="1" customWidth="1"/>
    <col min="6" max="6" width="17.7109375" style="1" customWidth="1"/>
    <col min="7" max="7" width="17.28515625" style="1" customWidth="1"/>
    <col min="8" max="8" width="24.85546875" style="1" customWidth="1"/>
    <col min="9" max="9" width="16.42578125" style="1" customWidth="1"/>
    <col min="10" max="10" width="28.42578125" style="1" customWidth="1"/>
    <col min="11" max="11" width="35.140625" style="3" customWidth="1"/>
    <col min="12" max="12" width="16" style="3" hidden="1" customWidth="1"/>
    <col min="13" max="13" width="16.85546875" style="3" hidden="1" customWidth="1"/>
    <col min="14" max="14" width="23.140625" style="3" hidden="1" customWidth="1"/>
    <col min="15" max="15" width="26.5703125" style="4" customWidth="1"/>
    <col min="16" max="16" width="28.28515625" style="5" hidden="1" customWidth="1"/>
    <col min="17" max="17" width="32.85546875" style="84" hidden="1" customWidth="1"/>
    <col min="18" max="18" width="23.7109375" style="84" hidden="1" customWidth="1"/>
    <col min="19" max="20" width="23" style="84" hidden="1" customWidth="1"/>
    <col min="21" max="21" width="7.42578125" style="84" customWidth="1"/>
    <col min="22" max="22" width="10.5703125" style="84" customWidth="1"/>
    <col min="23" max="23" width="10.140625" style="1" customWidth="1"/>
    <col min="24" max="24" width="11" style="1" customWidth="1"/>
    <col min="25" max="25" width="11.5703125" style="1" customWidth="1"/>
    <col min="26" max="26" width="11.140625" style="1" customWidth="1"/>
    <col min="27" max="27" width="13.140625" style="1" customWidth="1"/>
    <col min="28" max="28" width="27.28515625" style="1" customWidth="1"/>
    <col min="29" max="29" width="23.5703125" style="1" customWidth="1"/>
    <col min="30" max="30" width="27.42578125" style="1" customWidth="1"/>
    <col min="31" max="31" width="0" style="1" hidden="1" customWidth="1"/>
    <col min="32" max="16384" width="11.42578125" style="1"/>
  </cols>
  <sheetData>
    <row r="1" spans="1:30" ht="21" customHeight="1" x14ac:dyDescent="0.25">
      <c r="A1" s="588"/>
      <c r="B1" s="588"/>
      <c r="C1" s="589" t="s">
        <v>1</v>
      </c>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27" t="s">
        <v>209</v>
      </c>
    </row>
    <row r="2" spans="1:30" ht="21" customHeight="1" x14ac:dyDescent="0.25">
      <c r="A2" s="588"/>
      <c r="B2" s="588"/>
      <c r="C2" s="589" t="s">
        <v>2</v>
      </c>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27" t="s">
        <v>3</v>
      </c>
    </row>
    <row r="3" spans="1:30" ht="21" customHeight="1" x14ac:dyDescent="0.25">
      <c r="A3" s="588"/>
      <c r="B3" s="588"/>
      <c r="C3" s="589" t="s">
        <v>4</v>
      </c>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27" t="s">
        <v>208</v>
      </c>
    </row>
    <row r="4" spans="1:30" ht="21" customHeight="1" x14ac:dyDescent="0.25">
      <c r="A4" s="588"/>
      <c r="B4" s="588"/>
      <c r="C4" s="589" t="s">
        <v>153</v>
      </c>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27" t="s">
        <v>211</v>
      </c>
    </row>
    <row r="5" spans="1:30" ht="26.25" customHeight="1" x14ac:dyDescent="0.4">
      <c r="A5" s="593" t="s">
        <v>164</v>
      </c>
      <c r="B5" s="593"/>
      <c r="C5" s="590" t="s">
        <v>557</v>
      </c>
      <c r="D5" s="591"/>
      <c r="E5" s="591"/>
      <c r="F5" s="591"/>
      <c r="G5" s="591"/>
      <c r="H5" s="591"/>
      <c r="I5" s="591"/>
      <c r="J5" s="591"/>
      <c r="K5" s="591"/>
      <c r="L5" s="591"/>
      <c r="M5" s="591"/>
      <c r="N5" s="591"/>
      <c r="O5" s="591"/>
      <c r="P5" s="591"/>
      <c r="Q5" s="591"/>
      <c r="R5" s="591"/>
      <c r="S5" s="591"/>
      <c r="T5" s="591"/>
      <c r="U5" s="591"/>
      <c r="V5" s="591"/>
      <c r="W5" s="591"/>
      <c r="X5" s="591"/>
      <c r="Y5" s="591"/>
      <c r="Z5" s="591"/>
      <c r="AA5" s="591"/>
      <c r="AB5" s="591"/>
      <c r="AC5" s="592"/>
    </row>
    <row r="6" spans="1:30" ht="39" customHeight="1" x14ac:dyDescent="0.25">
      <c r="A6" s="594" t="s">
        <v>601</v>
      </c>
      <c r="B6" s="595"/>
      <c r="C6" s="595"/>
      <c r="D6" s="595"/>
      <c r="E6" s="595"/>
      <c r="F6" s="595"/>
      <c r="G6" s="595"/>
      <c r="H6" s="595"/>
      <c r="I6" s="595"/>
      <c r="J6" s="595"/>
      <c r="K6" s="595"/>
      <c r="L6" s="595"/>
      <c r="M6" s="595"/>
      <c r="N6" s="595"/>
      <c r="O6" s="595"/>
      <c r="P6" s="595"/>
      <c r="Q6" s="595"/>
      <c r="R6" s="595"/>
      <c r="S6" s="595"/>
      <c r="T6" s="595"/>
      <c r="U6" s="595"/>
      <c r="V6" s="595"/>
      <c r="W6" s="595"/>
      <c r="X6" s="595"/>
      <c r="Y6" s="595"/>
      <c r="Z6" s="595"/>
      <c r="AA6" s="595"/>
      <c r="AB6" s="595"/>
      <c r="AC6" s="596"/>
    </row>
    <row r="7" spans="1:30" s="2" customFormat="1" ht="87" customHeight="1" thickBot="1" x14ac:dyDescent="0.25">
      <c r="A7" s="93" t="s">
        <v>90</v>
      </c>
      <c r="B7" s="93" t="s">
        <v>159</v>
      </c>
      <c r="C7" s="93" t="s">
        <v>151</v>
      </c>
      <c r="D7" s="93" t="s">
        <v>28</v>
      </c>
      <c r="E7" s="93" t="s">
        <v>98</v>
      </c>
      <c r="F7" s="93" t="s">
        <v>7</v>
      </c>
      <c r="G7" s="93" t="s">
        <v>295</v>
      </c>
      <c r="H7" s="93" t="s">
        <v>34</v>
      </c>
      <c r="I7" s="93" t="s">
        <v>8</v>
      </c>
      <c r="J7" s="93" t="s">
        <v>150</v>
      </c>
      <c r="K7" s="93" t="s">
        <v>94</v>
      </c>
      <c r="L7" s="93" t="s">
        <v>93</v>
      </c>
      <c r="M7" s="93" t="s">
        <v>171</v>
      </c>
      <c r="N7" s="93" t="s">
        <v>9</v>
      </c>
      <c r="O7" s="93" t="s">
        <v>30</v>
      </c>
      <c r="P7" s="93" t="s">
        <v>31</v>
      </c>
      <c r="Q7" s="93" t="s">
        <v>537</v>
      </c>
      <c r="R7" s="93" t="s">
        <v>593</v>
      </c>
      <c r="S7" s="207" t="s">
        <v>594</v>
      </c>
      <c r="T7" s="207" t="s">
        <v>591</v>
      </c>
      <c r="U7" s="207" t="s">
        <v>684</v>
      </c>
      <c r="V7" s="207" t="s">
        <v>685</v>
      </c>
      <c r="W7" s="93" t="s">
        <v>156</v>
      </c>
      <c r="X7" s="93" t="s">
        <v>610</v>
      </c>
      <c r="Y7" s="207" t="s">
        <v>680</v>
      </c>
      <c r="Z7" s="207" t="s">
        <v>681</v>
      </c>
      <c r="AA7" s="207" t="s">
        <v>682</v>
      </c>
      <c r="AB7" s="93" t="s">
        <v>157</v>
      </c>
      <c r="AC7" s="93" t="s">
        <v>155</v>
      </c>
      <c r="AD7" s="19"/>
    </row>
    <row r="8" spans="1:30" ht="60" x14ac:dyDescent="0.25">
      <c r="A8" s="600" t="s">
        <v>316</v>
      </c>
      <c r="B8" s="618" t="s">
        <v>218</v>
      </c>
      <c r="C8" s="621" t="s">
        <v>216</v>
      </c>
      <c r="D8" s="612" t="s">
        <v>217</v>
      </c>
      <c r="E8" s="597" t="s">
        <v>228</v>
      </c>
      <c r="F8" s="629" t="s">
        <v>227</v>
      </c>
      <c r="G8" s="648" t="s">
        <v>575</v>
      </c>
      <c r="H8" s="37" t="s">
        <v>243</v>
      </c>
      <c r="I8" s="38" t="s">
        <v>248</v>
      </c>
      <c r="J8" s="39" t="s">
        <v>250</v>
      </c>
      <c r="K8" s="40" t="s">
        <v>254</v>
      </c>
      <c r="L8" s="41">
        <v>0.2</v>
      </c>
      <c r="M8" s="38" t="s">
        <v>182</v>
      </c>
      <c r="N8" s="38" t="s">
        <v>225</v>
      </c>
      <c r="O8" s="42">
        <v>1727905000000</v>
      </c>
      <c r="P8" s="43">
        <v>393165798563</v>
      </c>
      <c r="Q8" s="50">
        <v>353807344678</v>
      </c>
      <c r="R8" s="327">
        <v>423913849857</v>
      </c>
      <c r="S8" s="221">
        <f>(R8/P8)*L8</f>
        <v>0.21564126452828936</v>
      </c>
      <c r="T8" s="221">
        <f>R8/O8*L8</f>
        <v>4.9066800530931966E-2</v>
      </c>
      <c r="U8" s="417"/>
      <c r="V8" s="496">
        <v>423913849857</v>
      </c>
      <c r="W8" s="43">
        <v>458399741720</v>
      </c>
      <c r="X8" s="332">
        <v>215410301461</v>
      </c>
      <c r="Y8" s="422">
        <f>(X8/W8)</f>
        <v>0.46991802537396943</v>
      </c>
      <c r="Z8" s="422">
        <f>(X8/W8)*L8</f>
        <v>9.3983605074793891E-2</v>
      </c>
      <c r="AA8" s="422">
        <f>(X8+V8)/O8</f>
        <v>0.36999959564790891</v>
      </c>
      <c r="AB8" s="50">
        <v>445787000000</v>
      </c>
      <c r="AC8" s="50">
        <v>467013000000</v>
      </c>
    </row>
    <row r="9" spans="1:30" ht="75" x14ac:dyDescent="0.25">
      <c r="A9" s="601"/>
      <c r="B9" s="619"/>
      <c r="C9" s="622"/>
      <c r="D9" s="613"/>
      <c r="E9" s="598"/>
      <c r="F9" s="630"/>
      <c r="G9" s="649"/>
      <c r="H9" s="44" t="s">
        <v>244</v>
      </c>
      <c r="I9" s="45" t="s">
        <v>248</v>
      </c>
      <c r="J9" s="44" t="s">
        <v>251</v>
      </c>
      <c r="K9" s="46" t="s">
        <v>255</v>
      </c>
      <c r="L9" s="47">
        <v>0.2</v>
      </c>
      <c r="M9" s="45" t="s">
        <v>182</v>
      </c>
      <c r="N9" s="45" t="s">
        <v>225</v>
      </c>
      <c r="O9" s="48">
        <v>2912805184493</v>
      </c>
      <c r="P9" s="49">
        <v>662915926390</v>
      </c>
      <c r="Q9" s="50">
        <v>442011699424</v>
      </c>
      <c r="R9" s="327">
        <v>630292882901</v>
      </c>
      <c r="S9" s="221">
        <f t="shared" ref="S9:S12" si="0">(R9/P9)*L9</f>
        <v>0.19015771316080662</v>
      </c>
      <c r="T9" s="221">
        <f t="shared" ref="T9:T12" si="1">R9/O9*L9</f>
        <v>4.327737991243024E-2</v>
      </c>
      <c r="U9" s="221"/>
      <c r="V9" s="497">
        <v>630292882901</v>
      </c>
      <c r="W9" s="50">
        <v>732697266239</v>
      </c>
      <c r="X9" s="94">
        <v>81349836580</v>
      </c>
      <c r="Y9" s="422">
        <f t="shared" ref="Y9:Y49" si="2">(X9/W9)</f>
        <v>0.11102789696155947</v>
      </c>
      <c r="Z9" s="422">
        <f>(X9/W9)*L9</f>
        <v>2.2205579392311894E-2</v>
      </c>
      <c r="AA9" s="422">
        <f t="shared" ref="AA9:AA12" si="3">(X9+V9)/O9</f>
        <v>0.24431524746989483</v>
      </c>
      <c r="AB9" s="50">
        <v>751619000000</v>
      </c>
      <c r="AC9" s="50">
        <v>789077000000</v>
      </c>
    </row>
    <row r="10" spans="1:30" ht="60" x14ac:dyDescent="0.25">
      <c r="A10" s="601"/>
      <c r="B10" s="619"/>
      <c r="C10" s="622"/>
      <c r="D10" s="613"/>
      <c r="E10" s="598"/>
      <c r="F10" s="630"/>
      <c r="G10" s="649"/>
      <c r="H10" s="44" t="s">
        <v>245</v>
      </c>
      <c r="I10" s="45" t="s">
        <v>248</v>
      </c>
      <c r="J10" s="44" t="s">
        <v>252</v>
      </c>
      <c r="K10" s="46" t="s">
        <v>256</v>
      </c>
      <c r="L10" s="47">
        <v>0.2</v>
      </c>
      <c r="M10" s="45" t="s">
        <v>182</v>
      </c>
      <c r="N10" s="45" t="s">
        <v>225</v>
      </c>
      <c r="O10" s="48">
        <v>34797802428</v>
      </c>
      <c r="P10" s="49">
        <v>7138513013</v>
      </c>
      <c r="Q10" s="50">
        <v>5930698000</v>
      </c>
      <c r="R10" s="327">
        <v>11515173869</v>
      </c>
      <c r="S10" s="221">
        <f t="shared" si="0"/>
        <v>0.32262107943291918</v>
      </c>
      <c r="T10" s="221">
        <f t="shared" si="1"/>
        <v>6.6183339553272089E-2</v>
      </c>
      <c r="U10" s="221"/>
      <c r="V10" s="497">
        <v>11515173869</v>
      </c>
      <c r="W10" s="50">
        <v>9115167266</v>
      </c>
      <c r="X10" s="94">
        <v>8962015901</v>
      </c>
      <c r="Y10" s="422">
        <f t="shared" si="2"/>
        <v>0.98319818380390434</v>
      </c>
      <c r="Z10" s="424">
        <f>(X10/W10)*L10</f>
        <v>0.19663963676078089</v>
      </c>
      <c r="AA10" s="422">
        <f t="shared" si="3"/>
        <v>0.58846215396415547</v>
      </c>
      <c r="AB10" s="50">
        <v>9155000000</v>
      </c>
      <c r="AC10" s="50">
        <v>10437000000</v>
      </c>
    </row>
    <row r="11" spans="1:30" ht="60" x14ac:dyDescent="0.25">
      <c r="A11" s="601"/>
      <c r="B11" s="619"/>
      <c r="C11" s="622"/>
      <c r="D11" s="613"/>
      <c r="E11" s="598"/>
      <c r="F11" s="630"/>
      <c r="G11" s="649"/>
      <c r="H11" s="44" t="s">
        <v>246</v>
      </c>
      <c r="I11" s="45" t="s">
        <v>248</v>
      </c>
      <c r="J11" s="44" t="s">
        <v>253</v>
      </c>
      <c r="K11" s="46" t="s">
        <v>257</v>
      </c>
      <c r="L11" s="47">
        <v>0.2</v>
      </c>
      <c r="M11" s="45" t="s">
        <v>182</v>
      </c>
      <c r="N11" s="45" t="s">
        <v>225</v>
      </c>
      <c r="O11" s="48">
        <v>238874034451</v>
      </c>
      <c r="P11" s="49">
        <v>53552764612</v>
      </c>
      <c r="Q11" s="50">
        <v>38284564000</v>
      </c>
      <c r="R11" s="327">
        <v>56461296000</v>
      </c>
      <c r="S11" s="221">
        <f t="shared" si="0"/>
        <v>0.21086230154156513</v>
      </c>
      <c r="T11" s="221">
        <f t="shared" si="1"/>
        <v>4.7272861723765006E-2</v>
      </c>
      <c r="U11" s="221"/>
      <c r="V11" s="497">
        <v>56461296000</v>
      </c>
      <c r="W11" s="50">
        <v>62463944648</v>
      </c>
      <c r="X11" s="94">
        <v>15037510000</v>
      </c>
      <c r="Y11" s="422">
        <f t="shared" si="2"/>
        <v>0.24073903889259862</v>
      </c>
      <c r="Z11" s="424">
        <f t="shared" ref="Z11:Z49" si="4">(X11/W11)*L11</f>
        <v>4.8147807778519729E-2</v>
      </c>
      <c r="AA11" s="422">
        <f t="shared" si="3"/>
        <v>0.29931593931640355</v>
      </c>
      <c r="AB11" s="50">
        <v>61886000000</v>
      </c>
      <c r="AC11" s="50">
        <v>65599000000</v>
      </c>
    </row>
    <row r="12" spans="1:30" s="211" customFormat="1" ht="67.5" x14ac:dyDescent="0.25">
      <c r="A12" s="601"/>
      <c r="B12" s="619"/>
      <c r="C12" s="622"/>
      <c r="D12" s="614"/>
      <c r="E12" s="599"/>
      <c r="F12" s="630"/>
      <c r="G12" s="649"/>
      <c r="H12" s="44" t="s">
        <v>247</v>
      </c>
      <c r="I12" s="45" t="s">
        <v>249</v>
      </c>
      <c r="J12" s="44" t="s">
        <v>259</v>
      </c>
      <c r="K12" s="46" t="s">
        <v>258</v>
      </c>
      <c r="L12" s="47">
        <v>0.2</v>
      </c>
      <c r="M12" s="45" t="s">
        <v>182</v>
      </c>
      <c r="N12" s="45" t="s">
        <v>225</v>
      </c>
      <c r="O12" s="209">
        <v>16</v>
      </c>
      <c r="P12" s="210">
        <v>4</v>
      </c>
      <c r="Q12" s="283">
        <v>3</v>
      </c>
      <c r="R12" s="206">
        <v>4</v>
      </c>
      <c r="S12" s="221">
        <f t="shared" si="0"/>
        <v>0.2</v>
      </c>
      <c r="T12" s="221">
        <f t="shared" si="1"/>
        <v>0.05</v>
      </c>
      <c r="U12" s="221"/>
      <c r="V12" s="497">
        <v>4</v>
      </c>
      <c r="W12" s="45">
        <v>4</v>
      </c>
      <c r="X12" s="333">
        <v>1</v>
      </c>
      <c r="Y12" s="422">
        <f t="shared" si="2"/>
        <v>0.25</v>
      </c>
      <c r="Z12" s="424">
        <f t="shared" si="4"/>
        <v>0.05</v>
      </c>
      <c r="AA12" s="422">
        <f t="shared" si="3"/>
        <v>0.3125</v>
      </c>
      <c r="AB12" s="45">
        <v>4</v>
      </c>
      <c r="AC12" s="45">
        <v>4</v>
      </c>
    </row>
    <row r="13" spans="1:30" ht="21.75" thickBot="1" x14ac:dyDescent="0.3">
      <c r="A13" s="601"/>
      <c r="B13" s="619"/>
      <c r="C13" s="622"/>
      <c r="D13" s="187"/>
      <c r="E13" s="188"/>
      <c r="F13" s="631"/>
      <c r="G13" s="650"/>
      <c r="H13" s="637" t="s">
        <v>683</v>
      </c>
      <c r="I13" s="638"/>
      <c r="J13" s="638"/>
      <c r="K13" s="638"/>
      <c r="L13" s="638"/>
      <c r="M13" s="638"/>
      <c r="N13" s="638"/>
      <c r="O13" s="638"/>
      <c r="P13" s="638"/>
      <c r="Q13" s="638"/>
      <c r="R13" s="638"/>
      <c r="S13" s="638"/>
      <c r="T13" s="638"/>
      <c r="U13" s="638"/>
      <c r="V13" s="638"/>
      <c r="W13" s="639"/>
      <c r="X13" s="189"/>
      <c r="Y13" s="423">
        <f>SUM(Y8:Y12)/5</f>
        <v>0.41097662900640641</v>
      </c>
      <c r="Z13" s="426">
        <f>SUM(Z8:Z12)</f>
        <v>0.41097662900640641</v>
      </c>
      <c r="AA13" s="502">
        <f>SUM(AA8:AA12)/5</f>
        <v>0.36291858727967258</v>
      </c>
      <c r="AB13" s="189"/>
      <c r="AC13" s="208"/>
    </row>
    <row r="14" spans="1:30" ht="45" customHeight="1" x14ac:dyDescent="0.25">
      <c r="A14" s="601"/>
      <c r="B14" s="619"/>
      <c r="C14" s="622"/>
      <c r="D14" s="615" t="s">
        <v>217</v>
      </c>
      <c r="E14" s="609" t="s">
        <v>220</v>
      </c>
      <c r="F14" s="652" t="s">
        <v>219</v>
      </c>
      <c r="G14" s="655" t="s">
        <v>573</v>
      </c>
      <c r="H14" s="553" t="s">
        <v>596</v>
      </c>
      <c r="I14" s="553" t="s">
        <v>221</v>
      </c>
      <c r="J14" s="562">
        <v>0</v>
      </c>
      <c r="K14" s="553" t="s">
        <v>597</v>
      </c>
      <c r="L14" s="665" t="s">
        <v>598</v>
      </c>
      <c r="M14" s="562" t="s">
        <v>182</v>
      </c>
      <c r="N14" s="553" t="s">
        <v>225</v>
      </c>
      <c r="O14" s="556">
        <v>1</v>
      </c>
      <c r="P14" s="544">
        <v>1</v>
      </c>
      <c r="Q14" s="223">
        <v>0</v>
      </c>
      <c r="R14" s="547">
        <v>0.7</v>
      </c>
      <c r="S14" s="550">
        <f>R14/P14*L14</f>
        <v>0.7</v>
      </c>
      <c r="T14" s="550">
        <f>R14/O14*L14</f>
        <v>0.7</v>
      </c>
      <c r="U14" s="344"/>
      <c r="V14" s="344">
        <v>0</v>
      </c>
      <c r="W14" s="562">
        <v>1</v>
      </c>
      <c r="X14" s="565">
        <v>0.25</v>
      </c>
      <c r="Y14" s="568">
        <f t="shared" si="2"/>
        <v>0.25</v>
      </c>
      <c r="Z14" s="568">
        <f t="shared" si="4"/>
        <v>0.25</v>
      </c>
      <c r="AA14" s="541">
        <f>(X14+V12)/O12</f>
        <v>0.265625</v>
      </c>
      <c r="AB14" s="562">
        <v>1</v>
      </c>
      <c r="AC14" s="559">
        <v>1</v>
      </c>
    </row>
    <row r="15" spans="1:30" ht="15.75" x14ac:dyDescent="0.25">
      <c r="A15" s="601"/>
      <c r="B15" s="619"/>
      <c r="C15" s="622"/>
      <c r="D15" s="616"/>
      <c r="E15" s="610"/>
      <c r="F15" s="653"/>
      <c r="G15" s="656"/>
      <c r="H15" s="554"/>
      <c r="I15" s="554"/>
      <c r="J15" s="563"/>
      <c r="K15" s="554"/>
      <c r="L15" s="666"/>
      <c r="M15" s="563"/>
      <c r="N15" s="554"/>
      <c r="O15" s="557"/>
      <c r="P15" s="545"/>
      <c r="Q15" s="52">
        <v>0</v>
      </c>
      <c r="R15" s="548"/>
      <c r="S15" s="551"/>
      <c r="T15" s="551"/>
      <c r="U15" s="345"/>
      <c r="V15" s="345"/>
      <c r="W15" s="563"/>
      <c r="X15" s="566"/>
      <c r="Y15" s="569"/>
      <c r="Z15" s="569"/>
      <c r="AA15" s="542"/>
      <c r="AB15" s="563"/>
      <c r="AC15" s="560"/>
    </row>
    <row r="16" spans="1:30" ht="16.5" thickBot="1" x14ac:dyDescent="0.3">
      <c r="A16" s="601"/>
      <c r="B16" s="619"/>
      <c r="C16" s="622"/>
      <c r="D16" s="617"/>
      <c r="E16" s="611"/>
      <c r="F16" s="654"/>
      <c r="G16" s="657"/>
      <c r="H16" s="555"/>
      <c r="I16" s="555"/>
      <c r="J16" s="564"/>
      <c r="K16" s="555"/>
      <c r="L16" s="667"/>
      <c r="M16" s="564"/>
      <c r="N16" s="555"/>
      <c r="O16" s="558"/>
      <c r="P16" s="546"/>
      <c r="Q16" s="200">
        <v>0.15</v>
      </c>
      <c r="R16" s="549"/>
      <c r="S16" s="552"/>
      <c r="T16" s="552"/>
      <c r="U16" s="346"/>
      <c r="V16" s="346"/>
      <c r="W16" s="564"/>
      <c r="X16" s="567"/>
      <c r="Y16" s="570"/>
      <c r="Z16" s="570"/>
      <c r="AA16" s="543"/>
      <c r="AB16" s="564"/>
      <c r="AC16" s="561"/>
    </row>
    <row r="17" spans="1:30" ht="21.75" thickBot="1" x14ac:dyDescent="0.3">
      <c r="A17" s="601"/>
      <c r="B17" s="619"/>
      <c r="C17" s="622"/>
      <c r="D17" s="625" t="s">
        <v>683</v>
      </c>
      <c r="E17" s="626"/>
      <c r="F17" s="626"/>
      <c r="G17" s="626"/>
      <c r="H17" s="626"/>
      <c r="I17" s="626"/>
      <c r="J17" s="626"/>
      <c r="K17" s="626"/>
      <c r="L17" s="626"/>
      <c r="M17" s="626"/>
      <c r="N17" s="626"/>
      <c r="O17" s="626"/>
      <c r="P17" s="627"/>
      <c r="Q17" s="627"/>
      <c r="R17" s="628"/>
      <c r="S17" s="316">
        <f t="shared" ref="S17:T17" si="5">SUM(S14:S16)</f>
        <v>0.7</v>
      </c>
      <c r="T17" s="316">
        <f t="shared" si="5"/>
        <v>0.7</v>
      </c>
      <c r="U17" s="316"/>
      <c r="V17" s="316"/>
      <c r="W17" s="216"/>
      <c r="X17" s="216"/>
      <c r="Y17" s="423">
        <f>Y14</f>
        <v>0.25</v>
      </c>
      <c r="Z17" s="426">
        <f>Z14</f>
        <v>0.25</v>
      </c>
      <c r="AA17" s="503">
        <f>AA14</f>
        <v>0.265625</v>
      </c>
      <c r="AB17" s="216"/>
      <c r="AC17" s="217"/>
    </row>
    <row r="18" spans="1:30" ht="63" customHeight="1" x14ac:dyDescent="0.25">
      <c r="A18" s="601"/>
      <c r="B18" s="619"/>
      <c r="C18" s="623"/>
      <c r="D18" s="603" t="s">
        <v>233</v>
      </c>
      <c r="E18" s="605" t="s">
        <v>235</v>
      </c>
      <c r="F18" s="605" t="s">
        <v>232</v>
      </c>
      <c r="G18" s="607" t="s">
        <v>292</v>
      </c>
      <c r="H18" s="212" t="s">
        <v>576</v>
      </c>
      <c r="I18" s="213" t="s">
        <v>221</v>
      </c>
      <c r="J18" s="214">
        <v>0</v>
      </c>
      <c r="K18" s="212" t="s">
        <v>234</v>
      </c>
      <c r="L18" s="215">
        <v>0.5</v>
      </c>
      <c r="M18" s="214" t="s">
        <v>182</v>
      </c>
      <c r="N18" s="212" t="s">
        <v>577</v>
      </c>
      <c r="O18" s="201">
        <v>1</v>
      </c>
      <c r="P18" s="202">
        <v>1</v>
      </c>
      <c r="Q18" s="202">
        <v>0</v>
      </c>
      <c r="R18" s="261">
        <v>1</v>
      </c>
      <c r="S18" s="224">
        <f>R18/P18*L18</f>
        <v>0.5</v>
      </c>
      <c r="T18" s="224">
        <f>R18/O18*L18</f>
        <v>0.5</v>
      </c>
      <c r="U18" s="224"/>
      <c r="V18" s="224">
        <v>0.25</v>
      </c>
      <c r="W18" s="202">
        <v>1</v>
      </c>
      <c r="X18" s="261">
        <v>0</v>
      </c>
      <c r="Y18" s="422">
        <f t="shared" si="2"/>
        <v>0</v>
      </c>
      <c r="Z18" s="424">
        <f t="shared" si="4"/>
        <v>0</v>
      </c>
      <c r="AA18" s="504">
        <f>(X18+V18)/O18</f>
        <v>0.25</v>
      </c>
      <c r="AB18" s="202">
        <v>1</v>
      </c>
      <c r="AC18" s="202">
        <v>1</v>
      </c>
    </row>
    <row r="19" spans="1:30" ht="68.25" customHeight="1" thickBot="1" x14ac:dyDescent="0.3">
      <c r="A19" s="602"/>
      <c r="B19" s="620"/>
      <c r="C19" s="624"/>
      <c r="D19" s="604"/>
      <c r="E19" s="606"/>
      <c r="F19" s="606"/>
      <c r="G19" s="608"/>
      <c r="H19" s="55" t="s">
        <v>560</v>
      </c>
      <c r="I19" s="56" t="s">
        <v>586</v>
      </c>
      <c r="J19" s="56">
        <v>0</v>
      </c>
      <c r="K19" s="55" t="s">
        <v>585</v>
      </c>
      <c r="L19" s="57">
        <v>0.5</v>
      </c>
      <c r="M19" s="56" t="s">
        <v>182</v>
      </c>
      <c r="N19" s="55" t="s">
        <v>236</v>
      </c>
      <c r="O19" s="220">
        <v>1</v>
      </c>
      <c r="P19" s="220">
        <v>15000</v>
      </c>
      <c r="Q19" s="225">
        <v>0</v>
      </c>
      <c r="R19" s="262">
        <f>P19*27.5%</f>
        <v>4125</v>
      </c>
      <c r="S19" s="317">
        <f>R19/P19*L19</f>
        <v>0.13750000000000001</v>
      </c>
      <c r="T19" s="224">
        <f>R19/O19*L19</f>
        <v>2062.5</v>
      </c>
      <c r="U19" s="418"/>
      <c r="V19" s="418">
        <v>0.25</v>
      </c>
      <c r="W19" s="220">
        <v>1</v>
      </c>
      <c r="X19" s="334">
        <v>0</v>
      </c>
      <c r="Y19" s="422">
        <f t="shared" si="2"/>
        <v>0</v>
      </c>
      <c r="Z19" s="424">
        <f t="shared" si="4"/>
        <v>0</v>
      </c>
      <c r="AA19" s="504">
        <f t="shared" ref="AA19:AA49" si="6">(X19+V19)/O19</f>
        <v>0.25</v>
      </c>
      <c r="AB19" s="220">
        <v>5000</v>
      </c>
      <c r="AC19" s="220">
        <v>5000</v>
      </c>
    </row>
    <row r="20" spans="1:30" ht="18.75" customHeight="1" thickBot="1" x14ac:dyDescent="0.3">
      <c r="A20" s="218"/>
      <c r="B20" s="182"/>
      <c r="C20" s="183"/>
      <c r="D20" s="640" t="s">
        <v>683</v>
      </c>
      <c r="E20" s="640"/>
      <c r="F20" s="640"/>
      <c r="G20" s="640"/>
      <c r="H20" s="640"/>
      <c r="I20" s="640"/>
      <c r="J20" s="640"/>
      <c r="K20" s="640"/>
      <c r="L20" s="640"/>
      <c r="M20" s="640"/>
      <c r="N20" s="640"/>
      <c r="O20" s="640"/>
      <c r="P20" s="640"/>
      <c r="Q20" s="640"/>
      <c r="R20" s="640"/>
      <c r="S20" s="640"/>
      <c r="T20" s="640"/>
      <c r="U20" s="640"/>
      <c r="V20" s="640"/>
      <c r="W20" s="640"/>
      <c r="X20" s="641"/>
      <c r="Y20" s="423">
        <f>SUM(Y18:Y19)/2</f>
        <v>0</v>
      </c>
      <c r="Z20" s="425">
        <f>SUM(Z18:Z19)</f>
        <v>0</v>
      </c>
      <c r="AA20" s="505">
        <f>SUM(AA18:AA19)/2</f>
        <v>0.25</v>
      </c>
      <c r="AB20" s="219"/>
      <c r="AC20" s="219"/>
    </row>
    <row r="21" spans="1:30" s="2" customFormat="1" ht="73.5" customHeight="1" thickBot="1" x14ac:dyDescent="0.25">
      <c r="A21" s="93" t="s">
        <v>90</v>
      </c>
      <c r="B21" s="93" t="s">
        <v>159</v>
      </c>
      <c r="C21" s="93" t="s">
        <v>151</v>
      </c>
      <c r="D21" s="109" t="s">
        <v>28</v>
      </c>
      <c r="E21" s="109" t="s">
        <v>98</v>
      </c>
      <c r="F21" s="109" t="s">
        <v>7</v>
      </c>
      <c r="G21" s="109" t="s">
        <v>295</v>
      </c>
      <c r="H21" s="109" t="s">
        <v>34</v>
      </c>
      <c r="I21" s="109" t="s">
        <v>8</v>
      </c>
      <c r="J21" s="109" t="s">
        <v>150</v>
      </c>
      <c r="K21" s="109" t="s">
        <v>94</v>
      </c>
      <c r="L21" s="109" t="s">
        <v>93</v>
      </c>
      <c r="M21" s="109" t="s">
        <v>171</v>
      </c>
      <c r="N21" s="109" t="s">
        <v>9</v>
      </c>
      <c r="O21" s="109" t="s">
        <v>30</v>
      </c>
      <c r="P21" s="109" t="s">
        <v>31</v>
      </c>
      <c r="Q21" s="109" t="s">
        <v>558</v>
      </c>
      <c r="R21" s="109" t="s">
        <v>595</v>
      </c>
      <c r="S21" s="222" t="s">
        <v>600</v>
      </c>
      <c r="T21" s="222" t="s">
        <v>591</v>
      </c>
      <c r="U21" s="419"/>
      <c r="V21" s="419"/>
      <c r="W21" s="109" t="s">
        <v>156</v>
      </c>
      <c r="X21" s="109"/>
      <c r="Y21" s="422"/>
      <c r="Z21" s="424"/>
      <c r="AA21" s="504"/>
      <c r="AB21" s="109" t="s">
        <v>157</v>
      </c>
      <c r="AC21" s="109" t="s">
        <v>155</v>
      </c>
      <c r="AD21" s="19"/>
    </row>
    <row r="22" spans="1:30" ht="39.75" customHeight="1" x14ac:dyDescent="0.25">
      <c r="A22" s="632" t="s">
        <v>317</v>
      </c>
      <c r="B22" s="632" t="s">
        <v>318</v>
      </c>
      <c r="C22" s="632" t="s">
        <v>319</v>
      </c>
      <c r="D22" s="632" t="s">
        <v>320</v>
      </c>
      <c r="E22" s="664" t="s">
        <v>321</v>
      </c>
      <c r="F22" s="658" t="s">
        <v>322</v>
      </c>
      <c r="G22" s="661" t="s">
        <v>429</v>
      </c>
      <c r="H22" s="95" t="s">
        <v>323</v>
      </c>
      <c r="I22" s="95" t="s">
        <v>324</v>
      </c>
      <c r="J22" s="95">
        <v>1</v>
      </c>
      <c r="K22" s="1052" t="s">
        <v>325</v>
      </c>
      <c r="L22" s="1053">
        <v>0.2</v>
      </c>
      <c r="M22" s="1052" t="s">
        <v>182</v>
      </c>
      <c r="N22" s="1052" t="s">
        <v>326</v>
      </c>
      <c r="O22" s="1054">
        <v>1</v>
      </c>
      <c r="P22" s="1054">
        <v>0.5</v>
      </c>
      <c r="Q22" s="1055">
        <v>0.2</v>
      </c>
      <c r="R22" s="1055">
        <v>1</v>
      </c>
      <c r="S22" s="1056">
        <f>R22/P22*L22</f>
        <v>0.4</v>
      </c>
      <c r="T22" s="1056">
        <f>R22/O22*L22</f>
        <v>0.2</v>
      </c>
      <c r="U22" s="1056"/>
      <c r="V22" s="1057">
        <v>1</v>
      </c>
      <c r="W22" s="1058">
        <v>1</v>
      </c>
      <c r="X22" s="506">
        <v>0.9</v>
      </c>
      <c r="Y22" s="422">
        <f t="shared" si="2"/>
        <v>0.9</v>
      </c>
      <c r="Z22" s="424">
        <f t="shared" si="4"/>
        <v>0.18000000000000002</v>
      </c>
      <c r="AA22" s="504">
        <f>100%</f>
        <v>1</v>
      </c>
      <c r="AB22" s="254">
        <v>0</v>
      </c>
      <c r="AC22" s="255">
        <v>0</v>
      </c>
    </row>
    <row r="23" spans="1:30" ht="60" x14ac:dyDescent="0.25">
      <c r="A23" s="632"/>
      <c r="B23" s="632"/>
      <c r="C23" s="632"/>
      <c r="D23" s="632"/>
      <c r="E23" s="664"/>
      <c r="F23" s="659"/>
      <c r="G23" s="662"/>
      <c r="H23" s="70" t="s">
        <v>327</v>
      </c>
      <c r="I23" s="70" t="s">
        <v>324</v>
      </c>
      <c r="J23" s="70">
        <v>0</v>
      </c>
      <c r="K23" s="1059" t="s">
        <v>328</v>
      </c>
      <c r="L23" s="1053">
        <v>0.2</v>
      </c>
      <c r="M23" s="1059" t="s">
        <v>182</v>
      </c>
      <c r="N23" s="1059" t="s">
        <v>329</v>
      </c>
      <c r="O23" s="1055">
        <v>4</v>
      </c>
      <c r="P23" s="1055">
        <v>2</v>
      </c>
      <c r="Q23" s="1055">
        <v>0.5</v>
      </c>
      <c r="R23" s="1055">
        <v>2</v>
      </c>
      <c r="S23" s="1056">
        <f t="shared" ref="S23:S49" si="7">R23/P23*L23</f>
        <v>0.2</v>
      </c>
      <c r="T23" s="1056">
        <f t="shared" ref="T23:T49" si="8">R23/O23*L23</f>
        <v>0.1</v>
      </c>
      <c r="U23" s="1056"/>
      <c r="V23" s="1057">
        <v>2</v>
      </c>
      <c r="W23" s="1060">
        <v>2</v>
      </c>
      <c r="X23" s="89">
        <v>0</v>
      </c>
      <c r="Y23" s="422">
        <f t="shared" si="2"/>
        <v>0</v>
      </c>
      <c r="Z23" s="424">
        <f t="shared" si="4"/>
        <v>0</v>
      </c>
      <c r="AA23" s="504">
        <f t="shared" si="6"/>
        <v>0.5</v>
      </c>
      <c r="AB23" s="256">
        <v>0</v>
      </c>
      <c r="AC23" s="257">
        <v>0</v>
      </c>
    </row>
    <row r="24" spans="1:30" ht="53.25" customHeight="1" x14ac:dyDescent="0.25">
      <c r="A24" s="632"/>
      <c r="B24" s="632"/>
      <c r="C24" s="632"/>
      <c r="D24" s="632"/>
      <c r="E24" s="664"/>
      <c r="F24" s="659"/>
      <c r="G24" s="662"/>
      <c r="H24" s="70" t="s">
        <v>330</v>
      </c>
      <c r="I24" s="70" t="s">
        <v>324</v>
      </c>
      <c r="J24" s="70">
        <v>0</v>
      </c>
      <c r="K24" s="1059" t="s">
        <v>331</v>
      </c>
      <c r="L24" s="1053">
        <v>0.2</v>
      </c>
      <c r="M24" s="1059" t="s">
        <v>182</v>
      </c>
      <c r="N24" s="1059" t="s">
        <v>332</v>
      </c>
      <c r="O24" s="1055">
        <v>8</v>
      </c>
      <c r="P24" s="1055">
        <v>2</v>
      </c>
      <c r="Q24" s="1055">
        <v>0.8</v>
      </c>
      <c r="R24" s="1055">
        <v>2</v>
      </c>
      <c r="S24" s="1056">
        <f t="shared" si="7"/>
        <v>0.2</v>
      </c>
      <c r="T24" s="1056">
        <f t="shared" si="8"/>
        <v>0.05</v>
      </c>
      <c r="U24" s="1056"/>
      <c r="V24" s="1057">
        <v>2</v>
      </c>
      <c r="W24" s="1060">
        <v>4</v>
      </c>
      <c r="X24" s="89">
        <v>0</v>
      </c>
      <c r="Y24" s="422">
        <f t="shared" si="2"/>
        <v>0</v>
      </c>
      <c r="Z24" s="424">
        <f t="shared" si="4"/>
        <v>0</v>
      </c>
      <c r="AA24" s="504">
        <f t="shared" si="6"/>
        <v>0.25</v>
      </c>
      <c r="AB24" s="256">
        <v>4</v>
      </c>
      <c r="AC24" s="257">
        <v>0</v>
      </c>
    </row>
    <row r="25" spans="1:30" ht="60" x14ac:dyDescent="0.25">
      <c r="A25" s="632"/>
      <c r="B25" s="632"/>
      <c r="C25" s="632"/>
      <c r="D25" s="632"/>
      <c r="E25" s="664"/>
      <c r="F25" s="659"/>
      <c r="G25" s="662"/>
      <c r="H25" s="70" t="s">
        <v>333</v>
      </c>
      <c r="I25" s="70" t="s">
        <v>324</v>
      </c>
      <c r="J25" s="70">
        <v>0</v>
      </c>
      <c r="K25" s="1059" t="s">
        <v>334</v>
      </c>
      <c r="L25" s="1053">
        <v>0.2</v>
      </c>
      <c r="M25" s="1059" t="s">
        <v>182</v>
      </c>
      <c r="N25" s="1059" t="s">
        <v>335</v>
      </c>
      <c r="O25" s="1055">
        <v>1000</v>
      </c>
      <c r="P25" s="1055">
        <v>2</v>
      </c>
      <c r="Q25" s="1055">
        <v>0.5</v>
      </c>
      <c r="R25" s="1055">
        <v>2</v>
      </c>
      <c r="S25" s="1056">
        <f t="shared" si="7"/>
        <v>0.2</v>
      </c>
      <c r="T25" s="1056">
        <f t="shared" si="8"/>
        <v>4.0000000000000002E-4</v>
      </c>
      <c r="U25" s="1056"/>
      <c r="V25" s="1057">
        <v>2</v>
      </c>
      <c r="W25" s="1060">
        <v>1</v>
      </c>
      <c r="X25" s="89">
        <v>0</v>
      </c>
      <c r="Y25" s="422">
        <f t="shared" si="2"/>
        <v>0</v>
      </c>
      <c r="Z25" s="424">
        <f t="shared" si="4"/>
        <v>0</v>
      </c>
      <c r="AA25" s="504">
        <f t="shared" si="6"/>
        <v>2E-3</v>
      </c>
      <c r="AB25" s="256">
        <v>1</v>
      </c>
      <c r="AC25" s="257">
        <v>0</v>
      </c>
    </row>
    <row r="26" spans="1:30" ht="56.25" customHeight="1" thickBot="1" x14ac:dyDescent="0.3">
      <c r="A26" s="632"/>
      <c r="B26" s="632"/>
      <c r="C26" s="632"/>
      <c r="D26" s="632"/>
      <c r="E26" s="664"/>
      <c r="F26" s="660"/>
      <c r="G26" s="663"/>
      <c r="H26" s="96" t="s">
        <v>336</v>
      </c>
      <c r="I26" s="96" t="s">
        <v>324</v>
      </c>
      <c r="J26" s="96">
        <v>1</v>
      </c>
      <c r="K26" s="1061" t="s">
        <v>337</v>
      </c>
      <c r="L26" s="1062">
        <v>0.2</v>
      </c>
      <c r="M26" s="1061" t="s">
        <v>182</v>
      </c>
      <c r="N26" s="1061" t="s">
        <v>338</v>
      </c>
      <c r="O26" s="1063">
        <v>4</v>
      </c>
      <c r="P26" s="1063">
        <v>1</v>
      </c>
      <c r="Q26" s="1063">
        <v>0.5</v>
      </c>
      <c r="R26" s="1055">
        <v>1</v>
      </c>
      <c r="S26" s="1064">
        <f t="shared" si="7"/>
        <v>0.2</v>
      </c>
      <c r="T26" s="1064">
        <f t="shared" si="8"/>
        <v>0.05</v>
      </c>
      <c r="U26" s="1065"/>
      <c r="V26" s="1066">
        <v>1</v>
      </c>
      <c r="W26" s="1067">
        <v>0.5</v>
      </c>
      <c r="X26" s="88">
        <v>0</v>
      </c>
      <c r="Y26" s="422">
        <f t="shared" si="2"/>
        <v>0</v>
      </c>
      <c r="Z26" s="424">
        <f t="shared" si="4"/>
        <v>0</v>
      </c>
      <c r="AA26" s="504">
        <f t="shared" si="6"/>
        <v>0.25</v>
      </c>
      <c r="AB26" s="258">
        <v>1</v>
      </c>
      <c r="AC26" s="259">
        <v>0</v>
      </c>
    </row>
    <row r="27" spans="1:30" ht="43.5" customHeight="1" x14ac:dyDescent="0.25">
      <c r="A27" s="632"/>
      <c r="B27" s="184"/>
      <c r="C27" s="632"/>
      <c r="D27" s="632"/>
      <c r="E27" s="664"/>
      <c r="F27" s="642" t="s">
        <v>683</v>
      </c>
      <c r="G27" s="643"/>
      <c r="H27" s="643"/>
      <c r="I27" s="643"/>
      <c r="J27" s="643"/>
      <c r="K27" s="643"/>
      <c r="L27" s="643"/>
      <c r="M27" s="643"/>
      <c r="N27" s="643"/>
      <c r="O27" s="643"/>
      <c r="P27" s="643"/>
      <c r="Q27" s="643"/>
      <c r="R27" s="643"/>
      <c r="S27" s="643"/>
      <c r="T27" s="643"/>
      <c r="U27" s="643"/>
      <c r="V27" s="643"/>
      <c r="W27" s="643"/>
      <c r="X27" s="644"/>
      <c r="Y27" s="423">
        <f>SUM(Y22:Y26)/5</f>
        <v>0.18</v>
      </c>
      <c r="Z27" s="426">
        <f>SUM(Z22:Z26)</f>
        <v>0.18000000000000002</v>
      </c>
      <c r="AA27" s="505">
        <f>SUM(AA22:AA26)/5</f>
        <v>0.40039999999999998</v>
      </c>
      <c r="AB27" s="226"/>
      <c r="AC27" s="227"/>
    </row>
    <row r="28" spans="1:30" ht="75" x14ac:dyDescent="0.25">
      <c r="A28" s="632"/>
      <c r="B28" s="632" t="s">
        <v>339</v>
      </c>
      <c r="C28" s="632"/>
      <c r="D28" s="632"/>
      <c r="E28" s="664"/>
      <c r="F28" s="651" t="s">
        <v>340</v>
      </c>
      <c r="G28" s="651" t="s">
        <v>447</v>
      </c>
      <c r="H28" s="71" t="s">
        <v>341</v>
      </c>
      <c r="I28" s="71" t="s">
        <v>324</v>
      </c>
      <c r="J28" s="71">
        <v>0</v>
      </c>
      <c r="K28" s="71" t="s">
        <v>342</v>
      </c>
      <c r="L28" s="260">
        <v>0.3</v>
      </c>
      <c r="M28" s="71" t="s">
        <v>182</v>
      </c>
      <c r="N28" s="71" t="s">
        <v>343</v>
      </c>
      <c r="O28" s="71">
        <v>4</v>
      </c>
      <c r="P28" s="127">
        <v>1</v>
      </c>
      <c r="Q28" s="127">
        <v>0</v>
      </c>
      <c r="R28" s="263">
        <v>1</v>
      </c>
      <c r="S28" s="248">
        <f t="shared" si="7"/>
        <v>0.3</v>
      </c>
      <c r="T28" s="354">
        <f t="shared" si="8"/>
        <v>7.4999999999999997E-2</v>
      </c>
      <c r="U28" s="354"/>
      <c r="V28" s="498">
        <v>1</v>
      </c>
      <c r="W28" s="353">
        <v>1</v>
      </c>
      <c r="X28" s="89">
        <v>0.1</v>
      </c>
      <c r="Y28" s="422">
        <f t="shared" si="2"/>
        <v>0.1</v>
      </c>
      <c r="Z28" s="424">
        <f t="shared" si="4"/>
        <v>0.03</v>
      </c>
      <c r="AA28" s="504">
        <f t="shared" si="6"/>
        <v>0.27500000000000002</v>
      </c>
      <c r="AB28" s="71">
        <v>2</v>
      </c>
      <c r="AC28" s="71">
        <v>1</v>
      </c>
    </row>
    <row r="29" spans="1:30" ht="45" x14ac:dyDescent="0.25">
      <c r="A29" s="632"/>
      <c r="B29" s="632"/>
      <c r="C29" s="632"/>
      <c r="D29" s="632"/>
      <c r="E29" s="664"/>
      <c r="F29" s="651"/>
      <c r="G29" s="651"/>
      <c r="H29" s="71" t="s">
        <v>344</v>
      </c>
      <c r="I29" s="71" t="s">
        <v>324</v>
      </c>
      <c r="J29" s="71">
        <v>0</v>
      </c>
      <c r="K29" s="71" t="s">
        <v>345</v>
      </c>
      <c r="L29" s="260">
        <v>0.5</v>
      </c>
      <c r="M29" s="71" t="s">
        <v>182</v>
      </c>
      <c r="N29" s="71" t="s">
        <v>346</v>
      </c>
      <c r="O29" s="71">
        <v>100</v>
      </c>
      <c r="P29" s="127">
        <v>25</v>
      </c>
      <c r="Q29" s="127">
        <v>0</v>
      </c>
      <c r="R29" s="263">
        <v>22</v>
      </c>
      <c r="S29" s="248">
        <f t="shared" si="7"/>
        <v>0.44</v>
      </c>
      <c r="T29" s="248">
        <f t="shared" si="8"/>
        <v>0.11</v>
      </c>
      <c r="U29" s="248"/>
      <c r="V29" s="498">
        <v>22</v>
      </c>
      <c r="W29" s="353">
        <v>30</v>
      </c>
      <c r="X29" s="89">
        <v>0</v>
      </c>
      <c r="Y29" s="422">
        <f t="shared" si="2"/>
        <v>0</v>
      </c>
      <c r="Z29" s="424">
        <f t="shared" si="4"/>
        <v>0</v>
      </c>
      <c r="AA29" s="504">
        <f t="shared" si="6"/>
        <v>0.22</v>
      </c>
      <c r="AB29" s="71">
        <v>40</v>
      </c>
      <c r="AC29" s="71">
        <v>30</v>
      </c>
    </row>
    <row r="30" spans="1:30" ht="90" x14ac:dyDescent="0.25">
      <c r="A30" s="632"/>
      <c r="B30" s="632"/>
      <c r="C30" s="632"/>
      <c r="D30" s="632"/>
      <c r="E30" s="664"/>
      <c r="F30" s="651"/>
      <c r="G30" s="651"/>
      <c r="H30" s="71" t="s">
        <v>347</v>
      </c>
      <c r="I30" s="71" t="s">
        <v>324</v>
      </c>
      <c r="J30" s="71">
        <v>0</v>
      </c>
      <c r="K30" s="71" t="s">
        <v>348</v>
      </c>
      <c r="L30" s="260">
        <v>0.2</v>
      </c>
      <c r="M30" s="71" t="s">
        <v>182</v>
      </c>
      <c r="N30" s="71" t="s">
        <v>349</v>
      </c>
      <c r="O30" s="71">
        <v>4</v>
      </c>
      <c r="P30" s="127">
        <v>1</v>
      </c>
      <c r="Q30" s="127">
        <v>0</v>
      </c>
      <c r="R30" s="263">
        <v>1</v>
      </c>
      <c r="S30" s="248">
        <f t="shared" si="7"/>
        <v>0.2</v>
      </c>
      <c r="T30" s="248">
        <f t="shared" si="8"/>
        <v>0.05</v>
      </c>
      <c r="U30" s="248"/>
      <c r="V30" s="498">
        <v>1</v>
      </c>
      <c r="W30" s="353">
        <v>1</v>
      </c>
      <c r="X30" s="89">
        <v>0.1</v>
      </c>
      <c r="Y30" s="422">
        <f t="shared" si="2"/>
        <v>0.1</v>
      </c>
      <c r="Z30" s="424">
        <f t="shared" si="4"/>
        <v>2.0000000000000004E-2</v>
      </c>
      <c r="AA30" s="504">
        <f t="shared" si="6"/>
        <v>0.27500000000000002</v>
      </c>
      <c r="AB30" s="71">
        <v>1</v>
      </c>
      <c r="AC30" s="71">
        <v>1</v>
      </c>
    </row>
    <row r="31" spans="1:30" ht="37.5" customHeight="1" thickBot="1" x14ac:dyDescent="0.3">
      <c r="A31" s="184"/>
      <c r="B31" s="184"/>
      <c r="C31" s="184"/>
      <c r="D31" s="184"/>
      <c r="E31" s="185"/>
      <c r="F31" s="645" t="s">
        <v>683</v>
      </c>
      <c r="G31" s="646"/>
      <c r="H31" s="646"/>
      <c r="I31" s="646"/>
      <c r="J31" s="646"/>
      <c r="K31" s="646"/>
      <c r="L31" s="646"/>
      <c r="M31" s="646"/>
      <c r="N31" s="646"/>
      <c r="O31" s="646"/>
      <c r="P31" s="646"/>
      <c r="Q31" s="646"/>
      <c r="R31" s="646"/>
      <c r="S31" s="646"/>
      <c r="T31" s="646"/>
      <c r="U31" s="646"/>
      <c r="V31" s="646"/>
      <c r="W31" s="646"/>
      <c r="X31" s="647"/>
      <c r="Y31" s="423">
        <f>SUM(Y28:Y30)/3</f>
        <v>6.6666666666666666E-2</v>
      </c>
      <c r="Z31" s="426">
        <f>SUM(Z28:Z30)</f>
        <v>0.05</v>
      </c>
      <c r="AA31" s="505">
        <f>SUM(AA28:AA30)/3</f>
        <v>0.25666666666666665</v>
      </c>
      <c r="AB31" s="228"/>
      <c r="AC31" s="229"/>
    </row>
    <row r="32" spans="1:30" ht="60" x14ac:dyDescent="0.25">
      <c r="A32" s="632" t="s">
        <v>350</v>
      </c>
      <c r="B32" s="632" t="s">
        <v>351</v>
      </c>
      <c r="C32" s="632" t="s">
        <v>319</v>
      </c>
      <c r="D32" s="632" t="s">
        <v>352</v>
      </c>
      <c r="E32" s="574" t="s">
        <v>353</v>
      </c>
      <c r="F32" s="575" t="s">
        <v>354</v>
      </c>
      <c r="G32" s="578" t="s">
        <v>466</v>
      </c>
      <c r="H32" s="97" t="s">
        <v>355</v>
      </c>
      <c r="I32" s="97" t="s">
        <v>324</v>
      </c>
      <c r="J32" s="97">
        <v>0</v>
      </c>
      <c r="K32" s="97" t="s">
        <v>356</v>
      </c>
      <c r="L32" s="266">
        <f t="shared" ref="L32" si="9">P32/O32</f>
        <v>0.25</v>
      </c>
      <c r="M32" s="97" t="s">
        <v>182</v>
      </c>
      <c r="N32" s="97" t="s">
        <v>357</v>
      </c>
      <c r="O32" s="97">
        <v>4</v>
      </c>
      <c r="P32" s="139">
        <v>1</v>
      </c>
      <c r="Q32" s="110">
        <v>0.2</v>
      </c>
      <c r="R32" s="263">
        <v>1</v>
      </c>
      <c r="S32" s="232">
        <f t="shared" si="7"/>
        <v>0.25</v>
      </c>
      <c r="T32" s="232">
        <f t="shared" si="8"/>
        <v>6.25E-2</v>
      </c>
      <c r="U32" s="420"/>
      <c r="V32" s="413">
        <v>1</v>
      </c>
      <c r="W32" s="355">
        <v>1</v>
      </c>
      <c r="X32" s="331">
        <v>0</v>
      </c>
      <c r="Y32" s="422">
        <f t="shared" si="2"/>
        <v>0</v>
      </c>
      <c r="Z32" s="424">
        <f t="shared" si="4"/>
        <v>0</v>
      </c>
      <c r="AA32" s="504">
        <f t="shared" si="6"/>
        <v>0.25</v>
      </c>
      <c r="AB32" s="97">
        <v>1</v>
      </c>
      <c r="AC32" s="269">
        <v>1</v>
      </c>
    </row>
    <row r="33" spans="1:29" ht="75" x14ac:dyDescent="0.25">
      <c r="A33" s="632"/>
      <c r="B33" s="632"/>
      <c r="C33" s="632"/>
      <c r="D33" s="632"/>
      <c r="E33" s="574"/>
      <c r="F33" s="576"/>
      <c r="G33" s="579"/>
      <c r="H33" s="72" t="s">
        <v>358</v>
      </c>
      <c r="I33" s="72" t="s">
        <v>324</v>
      </c>
      <c r="J33" s="72">
        <v>0</v>
      </c>
      <c r="K33" s="72" t="s">
        <v>359</v>
      </c>
      <c r="L33" s="267">
        <f>W33/O33</f>
        <v>0.25</v>
      </c>
      <c r="M33" s="72" t="s">
        <v>182</v>
      </c>
      <c r="N33" s="72" t="s">
        <v>360</v>
      </c>
      <c r="O33" s="72">
        <v>4</v>
      </c>
      <c r="P33" s="240">
        <v>1</v>
      </c>
      <c r="Q33" s="110">
        <v>0.25</v>
      </c>
      <c r="R33" s="263">
        <v>1</v>
      </c>
      <c r="S33" s="232">
        <f t="shared" si="7"/>
        <v>0.25</v>
      </c>
      <c r="T33" s="232">
        <f t="shared" si="8"/>
        <v>6.25E-2</v>
      </c>
      <c r="U33" s="232"/>
      <c r="V33" s="499">
        <v>1</v>
      </c>
      <c r="W33" s="356">
        <v>1</v>
      </c>
      <c r="X33" s="335">
        <v>0.1</v>
      </c>
      <c r="Y33" s="422">
        <f t="shared" si="2"/>
        <v>0.1</v>
      </c>
      <c r="Z33" s="424">
        <f t="shared" si="4"/>
        <v>2.5000000000000001E-2</v>
      </c>
      <c r="AA33" s="504">
        <f t="shared" si="6"/>
        <v>0.27500000000000002</v>
      </c>
      <c r="AB33" s="72">
        <v>1</v>
      </c>
      <c r="AC33" s="271">
        <v>1</v>
      </c>
    </row>
    <row r="34" spans="1:29" ht="90" x14ac:dyDescent="0.25">
      <c r="A34" s="632"/>
      <c r="B34" s="632"/>
      <c r="C34" s="632"/>
      <c r="D34" s="632"/>
      <c r="E34" s="574"/>
      <c r="F34" s="576"/>
      <c r="G34" s="579"/>
      <c r="H34" s="72" t="s">
        <v>361</v>
      </c>
      <c r="I34" s="72" t="s">
        <v>324</v>
      </c>
      <c r="J34" s="72">
        <v>0</v>
      </c>
      <c r="K34" s="72" t="s">
        <v>559</v>
      </c>
      <c r="L34" s="267">
        <v>0.25</v>
      </c>
      <c r="M34" s="72" t="s">
        <v>182</v>
      </c>
      <c r="N34" s="72" t="s">
        <v>362</v>
      </c>
      <c r="O34" s="72">
        <v>400</v>
      </c>
      <c r="P34" s="110">
        <v>100</v>
      </c>
      <c r="Q34" s="110">
        <v>0</v>
      </c>
      <c r="R34" s="263">
        <v>630</v>
      </c>
      <c r="S34" s="232">
        <f t="shared" si="7"/>
        <v>1.575</v>
      </c>
      <c r="T34" s="232">
        <f t="shared" si="8"/>
        <v>0.39374999999999999</v>
      </c>
      <c r="U34" s="232"/>
      <c r="V34" s="499">
        <v>630</v>
      </c>
      <c r="W34" s="356">
        <v>100</v>
      </c>
      <c r="X34" s="335">
        <v>0</v>
      </c>
      <c r="Y34" s="422">
        <f t="shared" si="2"/>
        <v>0</v>
      </c>
      <c r="Z34" s="424">
        <f t="shared" si="4"/>
        <v>0</v>
      </c>
      <c r="AA34" s="504">
        <f>100%</f>
        <v>1</v>
      </c>
      <c r="AB34" s="270">
        <v>150</v>
      </c>
      <c r="AC34" s="272">
        <v>150</v>
      </c>
    </row>
    <row r="35" spans="1:29" ht="75.75" thickBot="1" x14ac:dyDescent="0.3">
      <c r="A35" s="632"/>
      <c r="B35" s="632"/>
      <c r="C35" s="632"/>
      <c r="D35" s="632"/>
      <c r="E35" s="574"/>
      <c r="F35" s="577"/>
      <c r="G35" s="580"/>
      <c r="H35" s="98" t="s">
        <v>363</v>
      </c>
      <c r="I35" s="98" t="s">
        <v>324</v>
      </c>
      <c r="J35" s="98">
        <v>0</v>
      </c>
      <c r="K35" s="98" t="s">
        <v>364</v>
      </c>
      <c r="L35" s="268">
        <v>0.25</v>
      </c>
      <c r="M35" s="98" t="s">
        <v>182</v>
      </c>
      <c r="N35" s="98" t="s">
        <v>343</v>
      </c>
      <c r="O35" s="241">
        <v>1</v>
      </c>
      <c r="P35" s="241">
        <v>1</v>
      </c>
      <c r="Q35" s="241">
        <v>0.2</v>
      </c>
      <c r="R35" s="264">
        <v>1</v>
      </c>
      <c r="S35" s="233">
        <f t="shared" si="7"/>
        <v>0.25</v>
      </c>
      <c r="T35" s="233">
        <f t="shared" si="8"/>
        <v>0.25</v>
      </c>
      <c r="U35" s="421"/>
      <c r="V35" s="412">
        <v>1</v>
      </c>
      <c r="W35" s="357">
        <v>0.5</v>
      </c>
      <c r="X35" s="264">
        <v>0</v>
      </c>
      <c r="Y35" s="422">
        <f t="shared" si="2"/>
        <v>0</v>
      </c>
      <c r="Z35" s="424">
        <f t="shared" si="4"/>
        <v>0</v>
      </c>
      <c r="AA35" s="504">
        <f t="shared" si="6"/>
        <v>1</v>
      </c>
      <c r="AB35" s="98">
        <v>0</v>
      </c>
      <c r="AC35" s="273">
        <v>0</v>
      </c>
    </row>
    <row r="36" spans="1:29" ht="39.75" customHeight="1" thickBot="1" x14ac:dyDescent="0.3">
      <c r="A36" s="632"/>
      <c r="B36" s="184"/>
      <c r="C36" s="632"/>
      <c r="D36" s="632"/>
      <c r="E36" s="574"/>
      <c r="F36" s="585" t="s">
        <v>683</v>
      </c>
      <c r="G36" s="586"/>
      <c r="H36" s="586"/>
      <c r="I36" s="586"/>
      <c r="J36" s="586"/>
      <c r="K36" s="586"/>
      <c r="L36" s="586"/>
      <c r="M36" s="586"/>
      <c r="N36" s="586"/>
      <c r="O36" s="586"/>
      <c r="P36" s="586"/>
      <c r="Q36" s="586"/>
      <c r="R36" s="586"/>
      <c r="S36" s="586"/>
      <c r="T36" s="586"/>
      <c r="U36" s="586"/>
      <c r="V36" s="586"/>
      <c r="W36" s="586"/>
      <c r="X36" s="587"/>
      <c r="Y36" s="423">
        <f>SUM(Y32:Y35)/4</f>
        <v>2.5000000000000001E-2</v>
      </c>
      <c r="Z36" s="426">
        <f>SUM(Z33:Z35)</f>
        <v>2.5000000000000001E-2</v>
      </c>
      <c r="AA36" s="505">
        <f>SUM(AA32:AA35)/4</f>
        <v>0.63124999999999998</v>
      </c>
      <c r="AB36" s="230"/>
      <c r="AC36" s="231"/>
    </row>
    <row r="37" spans="1:29" ht="90" x14ac:dyDescent="0.25">
      <c r="A37" s="632"/>
      <c r="B37" s="632" t="s">
        <v>365</v>
      </c>
      <c r="C37" s="632"/>
      <c r="D37" s="632"/>
      <c r="E37" s="574"/>
      <c r="F37" s="581" t="s">
        <v>366</v>
      </c>
      <c r="G37" s="583" t="s">
        <v>473</v>
      </c>
      <c r="H37" s="247" t="s">
        <v>367</v>
      </c>
      <c r="I37" s="247" t="s">
        <v>324</v>
      </c>
      <c r="J37" s="247">
        <v>0</v>
      </c>
      <c r="K37" s="1068" t="s">
        <v>368</v>
      </c>
      <c r="L37" s="1069">
        <v>1</v>
      </c>
      <c r="M37" s="1070" t="s">
        <v>369</v>
      </c>
      <c r="N37" s="1070" t="s">
        <v>338</v>
      </c>
      <c r="O37" s="1070">
        <v>1</v>
      </c>
      <c r="P37" s="1068">
        <v>0.6</v>
      </c>
      <c r="Q37" s="1068">
        <v>0.33</v>
      </c>
      <c r="R37" s="1068">
        <v>0.6</v>
      </c>
      <c r="S37" s="1071">
        <f t="shared" si="7"/>
        <v>1</v>
      </c>
      <c r="T37" s="1071">
        <f t="shared" si="8"/>
        <v>0.6</v>
      </c>
      <c r="U37" s="1071"/>
      <c r="V37" s="1072">
        <v>0.6</v>
      </c>
      <c r="W37" s="1073">
        <v>1</v>
      </c>
      <c r="X37" s="331">
        <v>0.4</v>
      </c>
      <c r="Y37" s="422">
        <f t="shared" si="2"/>
        <v>0.4</v>
      </c>
      <c r="Z37" s="424">
        <f t="shared" si="4"/>
        <v>0.4</v>
      </c>
      <c r="AA37" s="504">
        <f t="shared" si="6"/>
        <v>1</v>
      </c>
      <c r="AB37" s="274">
        <v>0</v>
      </c>
      <c r="AC37" s="275">
        <v>0</v>
      </c>
    </row>
    <row r="38" spans="1:29" ht="105.75" thickBot="1" x14ac:dyDescent="0.3">
      <c r="A38" s="632"/>
      <c r="B38" s="632"/>
      <c r="C38" s="632"/>
      <c r="D38" s="632"/>
      <c r="E38" s="574"/>
      <c r="F38" s="582"/>
      <c r="G38" s="584"/>
      <c r="H38" s="99" t="s">
        <v>370</v>
      </c>
      <c r="I38" s="99" t="s">
        <v>324</v>
      </c>
      <c r="J38" s="99">
        <v>0</v>
      </c>
      <c r="K38" s="1074" t="s">
        <v>371</v>
      </c>
      <c r="L38" s="1075">
        <v>0</v>
      </c>
      <c r="M38" s="1074" t="s">
        <v>182</v>
      </c>
      <c r="N38" s="1074" t="s">
        <v>372</v>
      </c>
      <c r="O38" s="1074">
        <v>1</v>
      </c>
      <c r="P38" s="1076">
        <v>0</v>
      </c>
      <c r="Q38" s="1076">
        <v>0</v>
      </c>
      <c r="R38" s="1076">
        <v>0</v>
      </c>
      <c r="S38" s="1071">
        <v>0</v>
      </c>
      <c r="T38" s="1077">
        <f t="shared" si="8"/>
        <v>0</v>
      </c>
      <c r="U38" s="1078"/>
      <c r="V38" s="1079">
        <v>0</v>
      </c>
      <c r="W38" s="1080">
        <v>1</v>
      </c>
      <c r="X38" s="88">
        <v>0</v>
      </c>
      <c r="Y38" s="422">
        <f t="shared" si="2"/>
        <v>0</v>
      </c>
      <c r="Z38" s="424">
        <f t="shared" si="4"/>
        <v>0</v>
      </c>
      <c r="AA38" s="504">
        <f t="shared" si="6"/>
        <v>0</v>
      </c>
      <c r="AB38" s="99">
        <v>100</v>
      </c>
      <c r="AC38" s="276">
        <v>100</v>
      </c>
    </row>
    <row r="39" spans="1:29" ht="36.75" customHeight="1" thickBot="1" x14ac:dyDescent="0.3">
      <c r="A39" s="184"/>
      <c r="B39" s="184"/>
      <c r="C39" s="184"/>
      <c r="D39" s="184"/>
      <c r="E39" s="186"/>
      <c r="F39" s="571" t="s">
        <v>683</v>
      </c>
      <c r="G39" s="572"/>
      <c r="H39" s="572"/>
      <c r="I39" s="572"/>
      <c r="J39" s="572"/>
      <c r="K39" s="572"/>
      <c r="L39" s="572"/>
      <c r="M39" s="572"/>
      <c r="N39" s="572"/>
      <c r="O39" s="572"/>
      <c r="P39" s="572"/>
      <c r="Q39" s="572"/>
      <c r="R39" s="572"/>
      <c r="S39" s="572"/>
      <c r="T39" s="572"/>
      <c r="U39" s="572"/>
      <c r="V39" s="572"/>
      <c r="W39" s="572"/>
      <c r="X39" s="573"/>
      <c r="Y39" s="423">
        <f>SUM(Y37:Y38)/2</f>
        <v>0.2</v>
      </c>
      <c r="Z39" s="426">
        <f>SUM(Z37:Z38)</f>
        <v>0.4</v>
      </c>
      <c r="AA39" s="505">
        <f>SUM(AA37:AA38)/2</f>
        <v>0.5</v>
      </c>
      <c r="AB39" s="234"/>
      <c r="AC39" s="235"/>
    </row>
    <row r="40" spans="1:29" ht="90" x14ac:dyDescent="0.25">
      <c r="A40" s="632" t="s">
        <v>373</v>
      </c>
      <c r="B40" s="632" t="s">
        <v>374</v>
      </c>
      <c r="C40" s="632" t="s">
        <v>319</v>
      </c>
      <c r="D40" s="632" t="s">
        <v>375</v>
      </c>
      <c r="E40" s="574" t="s">
        <v>376</v>
      </c>
      <c r="F40" s="538" t="s">
        <v>625</v>
      </c>
      <c r="G40" s="668" t="s">
        <v>473</v>
      </c>
      <c r="H40" s="100" t="s">
        <v>377</v>
      </c>
      <c r="I40" s="100" t="s">
        <v>324</v>
      </c>
      <c r="J40" s="100">
        <v>1</v>
      </c>
      <c r="K40" s="100" t="s">
        <v>378</v>
      </c>
      <c r="L40" s="277">
        <v>0.25</v>
      </c>
      <c r="M40" s="100" t="s">
        <v>182</v>
      </c>
      <c r="N40" s="100" t="s">
        <v>338</v>
      </c>
      <c r="O40" s="141">
        <v>4</v>
      </c>
      <c r="P40" s="141">
        <v>0.3</v>
      </c>
      <c r="Q40" s="141">
        <v>0.3</v>
      </c>
      <c r="R40" s="265">
        <v>0.3</v>
      </c>
      <c r="S40" s="236">
        <f t="shared" si="7"/>
        <v>0.25</v>
      </c>
      <c r="T40" s="236">
        <f t="shared" si="8"/>
        <v>1.8749999999999999E-2</v>
      </c>
      <c r="U40" s="236"/>
      <c r="V40" s="500">
        <v>0.3</v>
      </c>
      <c r="W40" s="141">
        <v>0.1</v>
      </c>
      <c r="X40" s="265">
        <v>0.1</v>
      </c>
      <c r="Y40" s="422">
        <f t="shared" si="2"/>
        <v>1</v>
      </c>
      <c r="Z40" s="424">
        <f t="shared" si="4"/>
        <v>0.25</v>
      </c>
      <c r="AA40" s="504">
        <f t="shared" si="6"/>
        <v>0.1</v>
      </c>
      <c r="AB40" s="141">
        <v>0.5</v>
      </c>
      <c r="AC40" s="280">
        <v>0.1</v>
      </c>
    </row>
    <row r="41" spans="1:29" ht="120" x14ac:dyDescent="0.25">
      <c r="A41" s="632"/>
      <c r="B41" s="632"/>
      <c r="C41" s="632"/>
      <c r="D41" s="632"/>
      <c r="E41" s="574"/>
      <c r="F41" s="539"/>
      <c r="G41" s="669"/>
      <c r="H41" s="73" t="s">
        <v>379</v>
      </c>
      <c r="I41" s="73" t="s">
        <v>324</v>
      </c>
      <c r="J41" s="73">
        <v>0</v>
      </c>
      <c r="K41" s="73" t="s">
        <v>380</v>
      </c>
      <c r="L41" s="278">
        <v>0.25</v>
      </c>
      <c r="M41" s="73" t="s">
        <v>369</v>
      </c>
      <c r="N41" s="73" t="s">
        <v>381</v>
      </c>
      <c r="O41" s="120">
        <v>3</v>
      </c>
      <c r="P41" s="120">
        <v>0.25</v>
      </c>
      <c r="Q41" s="120">
        <v>0</v>
      </c>
      <c r="R41" s="263">
        <v>0</v>
      </c>
      <c r="S41" s="236">
        <f t="shared" si="7"/>
        <v>0</v>
      </c>
      <c r="T41" s="236">
        <f t="shared" si="8"/>
        <v>0</v>
      </c>
      <c r="U41" s="236"/>
      <c r="V41" s="500">
        <v>0</v>
      </c>
      <c r="W41" s="120">
        <v>0.25</v>
      </c>
      <c r="X41" s="263">
        <v>0</v>
      </c>
      <c r="Y41" s="422">
        <f t="shared" si="2"/>
        <v>0</v>
      </c>
      <c r="Z41" s="424">
        <f t="shared" si="4"/>
        <v>0</v>
      </c>
      <c r="AA41" s="504">
        <f t="shared" si="6"/>
        <v>0</v>
      </c>
      <c r="AB41" s="120">
        <v>0.25</v>
      </c>
      <c r="AC41" s="281">
        <v>0.25</v>
      </c>
    </row>
    <row r="42" spans="1:29" ht="45.75" thickBot="1" x14ac:dyDescent="0.3">
      <c r="A42" s="632"/>
      <c r="B42" s="632"/>
      <c r="C42" s="632"/>
      <c r="D42" s="632"/>
      <c r="E42" s="574"/>
      <c r="F42" s="540"/>
      <c r="G42" s="670"/>
      <c r="H42" s="101" t="s">
        <v>382</v>
      </c>
      <c r="I42" s="101" t="s">
        <v>324</v>
      </c>
      <c r="J42" s="102">
        <v>1829</v>
      </c>
      <c r="K42" s="101" t="s">
        <v>383</v>
      </c>
      <c r="L42" s="279">
        <v>0.5</v>
      </c>
      <c r="M42" s="101" t="s">
        <v>182</v>
      </c>
      <c r="N42" s="101" t="s">
        <v>384</v>
      </c>
      <c r="O42" s="242">
        <v>10000</v>
      </c>
      <c r="P42" s="242">
        <v>1000</v>
      </c>
      <c r="Q42" s="242">
        <v>1333</v>
      </c>
      <c r="R42" s="264">
        <v>2411</v>
      </c>
      <c r="S42" s="237">
        <f t="shared" si="7"/>
        <v>1.2055</v>
      </c>
      <c r="T42" s="237">
        <f t="shared" si="8"/>
        <v>0.12055</v>
      </c>
      <c r="U42" s="237"/>
      <c r="V42" s="501">
        <v>2411</v>
      </c>
      <c r="W42" s="101">
        <v>3000</v>
      </c>
      <c r="X42" s="88">
        <v>0</v>
      </c>
      <c r="Y42" s="422">
        <f t="shared" si="2"/>
        <v>0</v>
      </c>
      <c r="Z42" s="424">
        <f t="shared" si="4"/>
        <v>0</v>
      </c>
      <c r="AA42" s="504">
        <f t="shared" si="6"/>
        <v>0.24110000000000001</v>
      </c>
      <c r="AB42" s="101">
        <v>3000</v>
      </c>
      <c r="AC42" s="282">
        <v>3000</v>
      </c>
    </row>
    <row r="43" spans="1:29" s="1091" customFormat="1" ht="51.75" customHeight="1" thickBot="1" x14ac:dyDescent="0.3">
      <c r="A43" s="1081"/>
      <c r="B43" s="1081"/>
      <c r="C43" s="1081"/>
      <c r="D43" s="1081"/>
      <c r="E43" s="1082"/>
      <c r="F43" s="1083" t="s">
        <v>683</v>
      </c>
      <c r="G43" s="1084"/>
      <c r="H43" s="1084"/>
      <c r="I43" s="1084"/>
      <c r="J43" s="1084"/>
      <c r="K43" s="1084"/>
      <c r="L43" s="1084"/>
      <c r="M43" s="1084"/>
      <c r="N43" s="1084"/>
      <c r="O43" s="1084"/>
      <c r="P43" s="1084"/>
      <c r="Q43" s="1084"/>
      <c r="R43" s="1084"/>
      <c r="S43" s="1084"/>
      <c r="T43" s="1084"/>
      <c r="U43" s="1084"/>
      <c r="V43" s="1084"/>
      <c r="W43" s="1084"/>
      <c r="X43" s="1085"/>
      <c r="Y43" s="1086">
        <f>SUM(Y40:Y42)/3</f>
        <v>0.33333333333333331</v>
      </c>
      <c r="Z43" s="1087">
        <f>SUM(Z40:Z42)</f>
        <v>0.25</v>
      </c>
      <c r="AA43" s="1088">
        <f>SUM(AA40:AA42)/3</f>
        <v>0.11370000000000001</v>
      </c>
      <c r="AB43" s="1089"/>
      <c r="AC43" s="1090"/>
    </row>
    <row r="44" spans="1:29" ht="50.25" customHeight="1" x14ac:dyDescent="0.25">
      <c r="A44" s="633" t="s">
        <v>385</v>
      </c>
      <c r="B44" s="633" t="s">
        <v>386</v>
      </c>
      <c r="C44" s="633" t="s">
        <v>319</v>
      </c>
      <c r="D44" s="633" t="s">
        <v>387</v>
      </c>
      <c r="E44" s="635" t="s">
        <v>388</v>
      </c>
      <c r="F44" s="671" t="s">
        <v>389</v>
      </c>
      <c r="G44" s="673" t="s">
        <v>517</v>
      </c>
      <c r="H44" s="243" t="s">
        <v>390</v>
      </c>
      <c r="I44" s="243" t="s">
        <v>324</v>
      </c>
      <c r="J44" s="243">
        <v>0</v>
      </c>
      <c r="K44" s="243" t="s">
        <v>391</v>
      </c>
      <c r="L44" s="244">
        <v>0.2</v>
      </c>
      <c r="M44" s="243" t="s">
        <v>182</v>
      </c>
      <c r="N44" s="243" t="s">
        <v>349</v>
      </c>
      <c r="O44" s="245">
        <v>4</v>
      </c>
      <c r="P44" s="245">
        <v>100</v>
      </c>
      <c r="Q44" s="245">
        <v>800</v>
      </c>
      <c r="R44" s="245">
        <v>2300</v>
      </c>
      <c r="S44" s="246">
        <f t="shared" si="7"/>
        <v>4.6000000000000005</v>
      </c>
      <c r="T44" s="246">
        <f t="shared" si="8"/>
        <v>115</v>
      </c>
      <c r="U44" s="246"/>
      <c r="V44" s="246">
        <v>0</v>
      </c>
      <c r="W44" s="103">
        <v>2</v>
      </c>
      <c r="X44" s="103">
        <v>0</v>
      </c>
      <c r="Y44" s="422">
        <f t="shared" si="2"/>
        <v>0</v>
      </c>
      <c r="Z44" s="424">
        <f t="shared" si="4"/>
        <v>0</v>
      </c>
      <c r="AA44" s="504">
        <f t="shared" si="6"/>
        <v>0</v>
      </c>
      <c r="AB44" s="103">
        <v>700</v>
      </c>
      <c r="AC44" s="104">
        <v>500</v>
      </c>
    </row>
    <row r="45" spans="1:29" ht="75" x14ac:dyDescent="0.25">
      <c r="A45" s="619"/>
      <c r="B45" s="619"/>
      <c r="C45" s="619"/>
      <c r="D45" s="619"/>
      <c r="E45" s="622"/>
      <c r="F45" s="671"/>
      <c r="G45" s="673"/>
      <c r="H45" s="74" t="s">
        <v>392</v>
      </c>
      <c r="I45" s="74" t="s">
        <v>324</v>
      </c>
      <c r="J45" s="74">
        <v>0</v>
      </c>
      <c r="K45" s="74" t="s">
        <v>393</v>
      </c>
      <c r="L45" s="75">
        <v>0.15</v>
      </c>
      <c r="M45" s="74" t="s">
        <v>182</v>
      </c>
      <c r="N45" s="74" t="s">
        <v>394</v>
      </c>
      <c r="O45" s="121">
        <v>4</v>
      </c>
      <c r="P45" s="121">
        <v>1</v>
      </c>
      <c r="Q45" s="121">
        <v>0</v>
      </c>
      <c r="R45" s="121">
        <v>1</v>
      </c>
      <c r="S45" s="238">
        <f t="shared" si="7"/>
        <v>0.15</v>
      </c>
      <c r="T45" s="238">
        <f t="shared" si="8"/>
        <v>3.7499999999999999E-2</v>
      </c>
      <c r="U45" s="238"/>
      <c r="V45" s="507">
        <v>1</v>
      </c>
      <c r="W45" s="121">
        <v>0.5</v>
      </c>
      <c r="X45" s="121">
        <v>0</v>
      </c>
      <c r="Y45" s="422">
        <f t="shared" si="2"/>
        <v>0</v>
      </c>
      <c r="Z45" s="424">
        <f t="shared" si="4"/>
        <v>0</v>
      </c>
      <c r="AA45" s="504">
        <f t="shared" si="6"/>
        <v>0.25</v>
      </c>
      <c r="AB45" s="121">
        <v>0.5</v>
      </c>
      <c r="AC45" s="105">
        <v>0</v>
      </c>
    </row>
    <row r="46" spans="1:29" ht="90" x14ac:dyDescent="0.25">
      <c r="A46" s="619"/>
      <c r="B46" s="619"/>
      <c r="C46" s="619"/>
      <c r="D46" s="619"/>
      <c r="E46" s="622"/>
      <c r="F46" s="671"/>
      <c r="G46" s="673"/>
      <c r="H46" s="74" t="s">
        <v>395</v>
      </c>
      <c r="I46" s="74" t="s">
        <v>324</v>
      </c>
      <c r="J46" s="74">
        <v>0</v>
      </c>
      <c r="K46" s="74" t="s">
        <v>396</v>
      </c>
      <c r="L46" s="75">
        <v>0.15</v>
      </c>
      <c r="M46" s="74" t="s">
        <v>182</v>
      </c>
      <c r="N46" s="74" t="s">
        <v>397</v>
      </c>
      <c r="O46" s="121">
        <v>4</v>
      </c>
      <c r="P46" s="121">
        <v>1</v>
      </c>
      <c r="Q46" s="121">
        <v>0</v>
      </c>
      <c r="R46" s="121">
        <v>1</v>
      </c>
      <c r="S46" s="238">
        <f t="shared" si="7"/>
        <v>0.15</v>
      </c>
      <c r="T46" s="238">
        <f t="shared" si="8"/>
        <v>3.7499999999999999E-2</v>
      </c>
      <c r="U46" s="238"/>
      <c r="V46" s="507">
        <v>1</v>
      </c>
      <c r="W46" s="121">
        <v>1</v>
      </c>
      <c r="X46" s="121">
        <v>0</v>
      </c>
      <c r="Y46" s="422">
        <f t="shared" si="2"/>
        <v>0</v>
      </c>
      <c r="Z46" s="424">
        <f t="shared" si="4"/>
        <v>0</v>
      </c>
      <c r="AA46" s="504">
        <f t="shared" si="6"/>
        <v>0.25</v>
      </c>
      <c r="AB46" s="121">
        <v>0.5</v>
      </c>
      <c r="AC46" s="105">
        <v>0</v>
      </c>
    </row>
    <row r="47" spans="1:29" ht="60" x14ac:dyDescent="0.25">
      <c r="A47" s="619"/>
      <c r="B47" s="619"/>
      <c r="C47" s="619"/>
      <c r="D47" s="619"/>
      <c r="E47" s="622"/>
      <c r="F47" s="671"/>
      <c r="G47" s="673"/>
      <c r="H47" s="74" t="s">
        <v>398</v>
      </c>
      <c r="I47" s="74" t="s">
        <v>324</v>
      </c>
      <c r="J47" s="76">
        <v>1500</v>
      </c>
      <c r="K47" s="74" t="s">
        <v>399</v>
      </c>
      <c r="L47" s="75">
        <v>0.25</v>
      </c>
      <c r="M47" s="74" t="s">
        <v>182</v>
      </c>
      <c r="N47" s="74" t="s">
        <v>400</v>
      </c>
      <c r="O47" s="74">
        <v>2000</v>
      </c>
      <c r="P47" s="121">
        <v>1</v>
      </c>
      <c r="Q47" s="121">
        <v>0</v>
      </c>
      <c r="R47" s="121">
        <v>1</v>
      </c>
      <c r="S47" s="238">
        <f t="shared" si="7"/>
        <v>0.25</v>
      </c>
      <c r="T47" s="238">
        <f t="shared" si="8"/>
        <v>1.25E-4</v>
      </c>
      <c r="U47" s="238"/>
      <c r="V47" s="507">
        <v>0</v>
      </c>
      <c r="W47" s="121">
        <v>1</v>
      </c>
      <c r="X47" s="121">
        <v>0.1</v>
      </c>
      <c r="Y47" s="422">
        <f t="shared" si="2"/>
        <v>0.1</v>
      </c>
      <c r="Z47" s="424">
        <f t="shared" si="4"/>
        <v>2.5000000000000001E-2</v>
      </c>
      <c r="AA47" s="504">
        <f t="shared" si="6"/>
        <v>5.0000000000000002E-5</v>
      </c>
      <c r="AB47" s="121">
        <v>0</v>
      </c>
      <c r="AC47" s="105">
        <v>0</v>
      </c>
    </row>
    <row r="48" spans="1:29" ht="38.25" customHeight="1" x14ac:dyDescent="0.25">
      <c r="A48" s="619"/>
      <c r="B48" s="619"/>
      <c r="C48" s="619"/>
      <c r="D48" s="619"/>
      <c r="E48" s="622"/>
      <c r="F48" s="671"/>
      <c r="G48" s="673"/>
      <c r="H48" s="74" t="s">
        <v>401</v>
      </c>
      <c r="I48" s="74" t="s">
        <v>324</v>
      </c>
      <c r="J48" s="74">
        <v>0</v>
      </c>
      <c r="K48" s="74" t="s">
        <v>402</v>
      </c>
      <c r="L48" s="75">
        <v>0.15</v>
      </c>
      <c r="M48" s="74" t="s">
        <v>369</v>
      </c>
      <c r="N48" s="74" t="s">
        <v>403</v>
      </c>
      <c r="O48" s="121">
        <v>1</v>
      </c>
      <c r="P48" s="121">
        <v>1</v>
      </c>
      <c r="Q48" s="121">
        <v>0</v>
      </c>
      <c r="R48" s="121">
        <v>1</v>
      </c>
      <c r="S48" s="238">
        <f t="shared" si="7"/>
        <v>0.15</v>
      </c>
      <c r="T48" s="238">
        <f t="shared" si="8"/>
        <v>0.15</v>
      </c>
      <c r="U48" s="238"/>
      <c r="V48" s="507">
        <v>1</v>
      </c>
      <c r="W48" s="121">
        <v>2</v>
      </c>
      <c r="X48" s="121">
        <v>0</v>
      </c>
      <c r="Y48" s="422">
        <f t="shared" si="2"/>
        <v>0</v>
      </c>
      <c r="Z48" s="424">
        <f t="shared" si="4"/>
        <v>0</v>
      </c>
      <c r="AA48" s="504">
        <f t="shared" si="6"/>
        <v>1</v>
      </c>
      <c r="AB48" s="121">
        <v>1</v>
      </c>
      <c r="AC48" s="105">
        <v>1</v>
      </c>
    </row>
    <row r="49" spans="1:29" ht="57.75" customHeight="1" thickBot="1" x14ac:dyDescent="0.3">
      <c r="A49" s="634"/>
      <c r="B49" s="634"/>
      <c r="C49" s="634"/>
      <c r="D49" s="634"/>
      <c r="E49" s="636"/>
      <c r="F49" s="672"/>
      <c r="G49" s="674"/>
      <c r="H49" s="106" t="s">
        <v>404</v>
      </c>
      <c r="I49" s="106" t="s">
        <v>324</v>
      </c>
      <c r="J49" s="106">
        <v>0</v>
      </c>
      <c r="K49" s="106" t="s">
        <v>405</v>
      </c>
      <c r="L49" s="107">
        <v>0.1</v>
      </c>
      <c r="M49" s="106" t="s">
        <v>182</v>
      </c>
      <c r="N49" s="106" t="s">
        <v>406</v>
      </c>
      <c r="O49" s="106">
        <v>4</v>
      </c>
      <c r="P49" s="143">
        <v>0.25</v>
      </c>
      <c r="Q49" s="143">
        <v>0.25</v>
      </c>
      <c r="R49" s="264">
        <v>0.25</v>
      </c>
      <c r="S49" s="239">
        <f t="shared" si="7"/>
        <v>0.1</v>
      </c>
      <c r="T49" s="239">
        <f t="shared" si="8"/>
        <v>6.2500000000000003E-3</v>
      </c>
      <c r="U49" s="239"/>
      <c r="V49" s="508">
        <v>0.25</v>
      </c>
      <c r="W49" s="143">
        <v>1</v>
      </c>
      <c r="X49" s="143">
        <v>0.25</v>
      </c>
      <c r="Y49" s="422">
        <f t="shared" si="2"/>
        <v>0.25</v>
      </c>
      <c r="Z49" s="424">
        <f t="shared" si="4"/>
        <v>2.5000000000000001E-2</v>
      </c>
      <c r="AA49" s="504">
        <f t="shared" si="6"/>
        <v>0.125</v>
      </c>
      <c r="AB49" s="143">
        <v>0.25</v>
      </c>
      <c r="AC49" s="108">
        <v>0.25</v>
      </c>
    </row>
    <row r="50" spans="1:29" s="1091" customFormat="1" ht="49.5" customHeight="1" thickBot="1" x14ac:dyDescent="0.3">
      <c r="F50" s="1092" t="s">
        <v>683</v>
      </c>
      <c r="G50" s="1092"/>
      <c r="H50" s="1092"/>
      <c r="I50" s="1092"/>
      <c r="J50" s="1092"/>
      <c r="K50" s="1092"/>
      <c r="L50" s="1092"/>
      <c r="M50" s="1092"/>
      <c r="N50" s="1092"/>
      <c r="O50" s="1092"/>
      <c r="P50" s="1092"/>
      <c r="Q50" s="1092"/>
      <c r="R50" s="1092"/>
      <c r="S50" s="1092"/>
      <c r="T50" s="1092"/>
      <c r="U50" s="1092"/>
      <c r="V50" s="1092"/>
      <c r="W50" s="1092"/>
      <c r="X50" s="1093"/>
      <c r="Y50" s="1094">
        <f>SUM(Y44:Y49)/6</f>
        <v>5.8333333333333327E-2</v>
      </c>
      <c r="Z50" s="1094">
        <f>SUM(Z44:Z49)</f>
        <v>0.05</v>
      </c>
      <c r="AA50" s="1095">
        <f>SUM(AA44:AA49)/6</f>
        <v>0.27084166666666665</v>
      </c>
    </row>
    <row r="51" spans="1:29" s="1091" customFormat="1" ht="18" customHeight="1" x14ac:dyDescent="0.25">
      <c r="K51" s="1096"/>
      <c r="L51" s="1096"/>
      <c r="M51" s="1096"/>
      <c r="N51" s="1096"/>
      <c r="O51" s="1097"/>
      <c r="P51" s="1098"/>
      <c r="Q51" s="1098"/>
      <c r="R51" s="1098"/>
      <c r="S51" s="1099">
        <f>(S50+S47+S44+S37+S32+S23+S19+S13)/9</f>
        <v>0.7152777777777779</v>
      </c>
      <c r="T51" s="1099">
        <f>(T50+T47+T44+T37+T32+T23+T19+T13)/9</f>
        <v>242.02918055555554</v>
      </c>
      <c r="U51" s="1100"/>
      <c r="V51" s="1100"/>
      <c r="Y51" s="1101"/>
      <c r="Z51" s="1101"/>
      <c r="AA51" s="1102"/>
    </row>
    <row r="52" spans="1:29" s="1091" customFormat="1" ht="18" customHeight="1" x14ac:dyDescent="0.25">
      <c r="K52" s="1096"/>
      <c r="L52" s="1096"/>
      <c r="M52" s="1096"/>
      <c r="N52" s="1096"/>
      <c r="O52" s="1097"/>
      <c r="P52" s="1098"/>
      <c r="Q52" s="1098"/>
      <c r="R52" s="1098"/>
      <c r="S52" s="1103"/>
      <c r="T52" s="1103"/>
      <c r="U52" s="1104"/>
      <c r="V52" s="1104"/>
      <c r="Y52" s="1105"/>
      <c r="Z52" s="1105"/>
      <c r="AA52" s="1102"/>
    </row>
    <row r="53" spans="1:29" s="1091" customFormat="1" ht="18" customHeight="1" x14ac:dyDescent="0.25">
      <c r="K53" s="1096"/>
      <c r="L53" s="1096"/>
      <c r="M53" s="1096"/>
      <c r="N53" s="1096"/>
      <c r="O53" s="1097"/>
      <c r="P53" s="1098"/>
      <c r="Q53" s="1098"/>
      <c r="R53" s="1098"/>
      <c r="S53" s="1103"/>
      <c r="T53" s="1103"/>
      <c r="U53" s="1104"/>
      <c r="V53" s="1104"/>
    </row>
    <row r="54" spans="1:29" s="1091" customFormat="1" ht="18" customHeight="1" x14ac:dyDescent="0.25">
      <c r="K54" s="1096"/>
      <c r="L54" s="1096"/>
      <c r="M54" s="1096"/>
      <c r="N54" s="1096"/>
      <c r="O54" s="1097"/>
      <c r="P54" s="1098"/>
      <c r="Q54" s="1098"/>
      <c r="R54" s="1098"/>
      <c r="S54" s="1103"/>
      <c r="T54" s="1103"/>
      <c r="U54" s="1104"/>
      <c r="V54" s="1104"/>
    </row>
    <row r="55" spans="1:29" s="1091" customFormat="1" ht="18" customHeight="1" x14ac:dyDescent="0.25">
      <c r="K55" s="1096"/>
      <c r="L55" s="1096"/>
      <c r="M55" s="1096"/>
      <c r="N55" s="1096"/>
      <c r="O55" s="1097"/>
      <c r="P55" s="1098"/>
      <c r="Q55" s="1098"/>
      <c r="R55" s="1098"/>
      <c r="S55" s="1103"/>
      <c r="T55" s="1103"/>
      <c r="U55" s="1104"/>
      <c r="V55" s="1104"/>
    </row>
    <row r="56" spans="1:29" s="1091" customFormat="1" ht="18" customHeight="1" x14ac:dyDescent="0.25">
      <c r="K56" s="1096"/>
      <c r="L56" s="1096"/>
      <c r="M56" s="1096"/>
      <c r="N56" s="1096"/>
      <c r="O56" s="1097"/>
      <c r="P56" s="1098"/>
      <c r="Q56" s="1098"/>
      <c r="R56" s="1098"/>
      <c r="S56" s="1103"/>
      <c r="T56" s="1103"/>
      <c r="U56" s="1104"/>
      <c r="V56" s="1104"/>
    </row>
    <row r="57" spans="1:29" s="1091" customFormat="1" ht="18" customHeight="1" x14ac:dyDescent="0.25">
      <c r="K57" s="1096"/>
      <c r="L57" s="1096"/>
      <c r="M57" s="1096"/>
      <c r="N57" s="1096"/>
      <c r="O57" s="1097"/>
      <c r="P57" s="1098"/>
      <c r="Q57" s="1098"/>
      <c r="R57" s="1098"/>
      <c r="S57" s="1103"/>
      <c r="T57" s="1103"/>
      <c r="U57" s="1104"/>
      <c r="V57" s="1104"/>
    </row>
    <row r="58" spans="1:29" s="1091" customFormat="1" ht="18" customHeight="1" x14ac:dyDescent="0.25">
      <c r="K58" s="1096"/>
      <c r="L58" s="1096"/>
      <c r="M58" s="1096"/>
      <c r="N58" s="1096"/>
      <c r="O58" s="1097"/>
      <c r="P58" s="1098"/>
      <c r="Q58" s="1098"/>
      <c r="R58" s="1098"/>
      <c r="S58" s="1103"/>
      <c r="T58" s="1103"/>
      <c r="U58" s="1104"/>
      <c r="V58" s="1104"/>
      <c r="W58" s="1106" t="s">
        <v>699</v>
      </c>
      <c r="X58" s="1106"/>
      <c r="Y58" s="1107">
        <f>(Y50+Y43+Y39+Y36+Y31+Y27+Y20+Y17+Y13)/8</f>
        <v>0.19053874529246745</v>
      </c>
      <c r="Z58" s="1107">
        <f>(Z50+Z43+Z39+Z36+Z31+Z27+Z17+Z13)/8</f>
        <v>0.2019970786258008</v>
      </c>
      <c r="AA58" s="1107">
        <f>(AA50+AA43+AA39+AA31+AA27+AA20+AA17+AA13)/8</f>
        <v>0.30251899007662575</v>
      </c>
    </row>
    <row r="59" spans="1:29" s="1091" customFormat="1" ht="18" customHeight="1" x14ac:dyDescent="0.25">
      <c r="K59" s="1096"/>
      <c r="L59" s="1096"/>
      <c r="M59" s="1096"/>
      <c r="N59" s="1096"/>
      <c r="O59" s="1097"/>
      <c r="P59" s="1098"/>
      <c r="Q59" s="1098"/>
      <c r="R59" s="1098"/>
      <c r="S59" s="1103"/>
      <c r="T59" s="1103"/>
      <c r="U59" s="1104"/>
      <c r="V59" s="1104"/>
      <c r="W59" s="1106"/>
      <c r="X59" s="1106"/>
      <c r="Y59" s="1107"/>
      <c r="Z59" s="1107"/>
      <c r="AA59" s="1107"/>
    </row>
    <row r="60" spans="1:29" s="1091" customFormat="1" ht="18" customHeight="1" x14ac:dyDescent="0.25">
      <c r="K60" s="1096"/>
      <c r="L60" s="1096"/>
      <c r="M60" s="1096"/>
      <c r="N60" s="1096"/>
      <c r="O60" s="1097"/>
      <c r="P60" s="1098"/>
      <c r="Q60" s="1098"/>
      <c r="R60" s="1098"/>
      <c r="S60" s="1103"/>
      <c r="T60" s="1103"/>
      <c r="U60" s="1104"/>
      <c r="V60" s="1104"/>
      <c r="W60" s="1106"/>
      <c r="X60" s="1106"/>
      <c r="Y60" s="1107"/>
      <c r="Z60" s="1107"/>
      <c r="AA60" s="1107"/>
    </row>
    <row r="61" spans="1:29" s="1091" customFormat="1" x14ac:dyDescent="0.25">
      <c r="K61" s="1096"/>
      <c r="L61" s="1096"/>
      <c r="M61" s="1096"/>
      <c r="N61" s="1096"/>
      <c r="O61" s="1097"/>
      <c r="P61" s="1098"/>
      <c r="Q61" s="1098"/>
      <c r="R61" s="1098"/>
      <c r="S61" s="1098"/>
      <c r="T61" s="1098"/>
      <c r="U61" s="1098"/>
      <c r="V61" s="1098"/>
      <c r="W61" s="1106"/>
      <c r="X61" s="1106"/>
      <c r="Y61" s="1107"/>
      <c r="Z61" s="1107"/>
      <c r="AA61" s="1107"/>
    </row>
    <row r="62" spans="1:29" s="1091" customFormat="1" x14ac:dyDescent="0.25">
      <c r="K62" s="1096"/>
      <c r="L62" s="1096"/>
      <c r="M62" s="1096"/>
      <c r="N62" s="1096"/>
      <c r="O62" s="1097"/>
      <c r="P62" s="1098"/>
      <c r="Q62" s="1098"/>
      <c r="R62" s="1098"/>
      <c r="S62" s="1098"/>
      <c r="T62" s="1098"/>
      <c r="U62" s="1098"/>
      <c r="V62" s="1098"/>
      <c r="W62" s="1106"/>
      <c r="X62" s="1106"/>
      <c r="Y62" s="1107"/>
      <c r="Z62" s="1107"/>
      <c r="AA62" s="1107"/>
    </row>
    <row r="63" spans="1:29" s="1091" customFormat="1" x14ac:dyDescent="0.25">
      <c r="K63" s="1096"/>
      <c r="L63" s="1096"/>
      <c r="M63" s="1096"/>
      <c r="N63" s="1096"/>
      <c r="O63" s="1097"/>
      <c r="P63" s="1098"/>
      <c r="Q63" s="1098"/>
      <c r="R63" s="1098"/>
      <c r="S63" s="1098"/>
      <c r="T63" s="1098"/>
      <c r="U63" s="1098"/>
      <c r="V63" s="1098"/>
      <c r="W63" s="1106"/>
      <c r="X63" s="1106"/>
      <c r="Y63" s="1107"/>
      <c r="Z63" s="1107"/>
      <c r="AA63" s="1107"/>
    </row>
    <row r="64" spans="1:29" s="1091" customFormat="1" x14ac:dyDescent="0.25">
      <c r="K64" s="1096"/>
      <c r="L64" s="1096"/>
      <c r="M64" s="1096"/>
      <c r="N64" s="1096"/>
      <c r="O64" s="1097"/>
      <c r="P64" s="1098"/>
      <c r="Q64" s="1098"/>
      <c r="R64" s="1098"/>
      <c r="S64" s="1098"/>
      <c r="T64" s="1098"/>
      <c r="U64" s="1098"/>
      <c r="V64" s="1098"/>
      <c r="W64" s="1106"/>
      <c r="X64" s="1106"/>
      <c r="Y64" s="1107"/>
      <c r="Z64" s="1107"/>
      <c r="AA64" s="1107"/>
    </row>
    <row r="65" spans="11:27" s="1091" customFormat="1" x14ac:dyDescent="0.25">
      <c r="K65" s="1096"/>
      <c r="L65" s="1096"/>
      <c r="M65" s="1096"/>
      <c r="N65" s="1096"/>
      <c r="O65" s="1097"/>
      <c r="P65" s="1098"/>
      <c r="Q65" s="1098"/>
      <c r="R65" s="1098"/>
      <c r="S65" s="1098"/>
      <c r="T65" s="1098"/>
      <c r="U65" s="1098"/>
      <c r="V65" s="1098"/>
      <c r="W65" s="1106"/>
      <c r="X65" s="1106"/>
      <c r="Y65" s="1107"/>
      <c r="Z65" s="1107"/>
      <c r="AA65" s="1107"/>
    </row>
    <row r="66" spans="11:27" s="1091" customFormat="1" x14ac:dyDescent="0.25">
      <c r="K66" s="1096"/>
      <c r="L66" s="1096"/>
      <c r="M66" s="1096"/>
      <c r="N66" s="1096"/>
      <c r="O66" s="1097"/>
      <c r="P66" s="1098"/>
      <c r="Q66" s="1098"/>
      <c r="R66" s="1098"/>
      <c r="S66" s="1098"/>
      <c r="T66" s="1098"/>
      <c r="U66" s="1098"/>
      <c r="V66" s="1098"/>
      <c r="W66" s="1106"/>
      <c r="X66" s="1106"/>
      <c r="Y66" s="1107"/>
      <c r="Z66" s="1107"/>
      <c r="AA66" s="1107"/>
    </row>
    <row r="67" spans="11:27" s="1091" customFormat="1" x14ac:dyDescent="0.25">
      <c r="K67" s="1096"/>
      <c r="L67" s="1096"/>
      <c r="M67" s="1096"/>
      <c r="N67" s="1096"/>
      <c r="O67" s="1097"/>
      <c r="P67" s="1098"/>
      <c r="Q67" s="1098"/>
      <c r="R67" s="1098"/>
      <c r="S67" s="1098"/>
      <c r="T67" s="1098"/>
      <c r="U67" s="1098"/>
      <c r="V67" s="1098"/>
      <c r="W67" s="1106"/>
      <c r="X67" s="1106"/>
      <c r="Y67" s="1107"/>
      <c r="Z67" s="1107"/>
      <c r="AA67" s="1107"/>
    </row>
    <row r="68" spans="11:27" s="1091" customFormat="1" x14ac:dyDescent="0.25">
      <c r="K68" s="1096"/>
      <c r="L68" s="1096"/>
      <c r="M68" s="1096"/>
      <c r="N68" s="1096"/>
      <c r="O68" s="1097"/>
      <c r="P68" s="1098"/>
      <c r="Q68" s="1098"/>
      <c r="R68" s="1098"/>
      <c r="S68" s="1098"/>
      <c r="T68" s="1098"/>
      <c r="U68" s="1098"/>
      <c r="V68" s="1098"/>
      <c r="W68" s="1106"/>
      <c r="X68" s="1106"/>
      <c r="Y68" s="1107"/>
      <c r="Z68" s="1107"/>
      <c r="AA68" s="1107"/>
    </row>
    <row r="69" spans="11:27" s="1091" customFormat="1" x14ac:dyDescent="0.25">
      <c r="K69" s="1096"/>
      <c r="L69" s="1096"/>
      <c r="M69" s="1096"/>
      <c r="N69" s="1096"/>
      <c r="O69" s="1097"/>
      <c r="P69" s="1098"/>
      <c r="Q69" s="1098"/>
      <c r="R69" s="1098"/>
      <c r="S69" s="1098"/>
      <c r="T69" s="1098"/>
      <c r="U69" s="1098"/>
      <c r="V69" s="1098"/>
      <c r="W69" s="1106"/>
      <c r="X69" s="1106"/>
      <c r="Y69" s="1107"/>
      <c r="Z69" s="1107"/>
      <c r="AA69" s="1107"/>
    </row>
    <row r="70" spans="11:27" s="1091" customFormat="1" x14ac:dyDescent="0.25">
      <c r="K70" s="1096"/>
      <c r="L70" s="1096"/>
      <c r="M70" s="1096"/>
      <c r="N70" s="1096"/>
      <c r="O70" s="1097"/>
      <c r="P70" s="1098"/>
      <c r="Q70" s="1098"/>
      <c r="R70" s="1098"/>
      <c r="S70" s="1098"/>
      <c r="T70" s="1098"/>
      <c r="U70" s="1098"/>
      <c r="V70" s="1098"/>
      <c r="W70" s="1106"/>
      <c r="X70" s="1106"/>
      <c r="Y70" s="1107"/>
      <c r="Z70" s="1107"/>
      <c r="AA70" s="1107"/>
    </row>
    <row r="71" spans="11:27" s="1091" customFormat="1" x14ac:dyDescent="0.25">
      <c r="K71" s="1096"/>
      <c r="L71" s="1096"/>
      <c r="M71" s="1096"/>
      <c r="N71" s="1096"/>
      <c r="O71" s="1097"/>
      <c r="P71" s="1098"/>
      <c r="Q71" s="1098"/>
      <c r="R71" s="1098"/>
      <c r="S71" s="1098"/>
      <c r="T71" s="1098"/>
      <c r="U71" s="1098"/>
      <c r="V71" s="1098"/>
      <c r="W71" s="1106"/>
      <c r="X71" s="1106"/>
      <c r="Y71" s="1107"/>
      <c r="Z71" s="1107"/>
      <c r="AA71" s="1107"/>
    </row>
    <row r="72" spans="11:27" s="1091" customFormat="1" x14ac:dyDescent="0.25">
      <c r="K72" s="1096"/>
      <c r="L72" s="1096"/>
      <c r="M72" s="1096"/>
      <c r="N72" s="1096"/>
      <c r="O72" s="1097"/>
      <c r="P72" s="1098"/>
      <c r="Q72" s="1098"/>
      <c r="R72" s="1098"/>
      <c r="S72" s="1098"/>
      <c r="T72" s="1098"/>
      <c r="U72" s="1098"/>
      <c r="V72" s="1098"/>
      <c r="W72" s="1106"/>
      <c r="X72" s="1106"/>
      <c r="Y72" s="1107"/>
      <c r="Z72" s="1107"/>
      <c r="AA72" s="1107"/>
    </row>
  </sheetData>
  <mergeCells count="94">
    <mergeCell ref="H14:H16"/>
    <mergeCell ref="I14:I16"/>
    <mergeCell ref="J14:J16"/>
    <mergeCell ref="G40:G42"/>
    <mergeCell ref="F44:F49"/>
    <mergeCell ref="G44:G49"/>
    <mergeCell ref="H13:W13"/>
    <mergeCell ref="Z14:Z16"/>
    <mergeCell ref="D20:X20"/>
    <mergeCell ref="F27:X27"/>
    <mergeCell ref="F31:X31"/>
    <mergeCell ref="G8:G13"/>
    <mergeCell ref="F28:F30"/>
    <mergeCell ref="G28:G30"/>
    <mergeCell ref="F14:F16"/>
    <mergeCell ref="G14:G16"/>
    <mergeCell ref="F22:F26"/>
    <mergeCell ref="G22:G26"/>
    <mergeCell ref="E22:E30"/>
    <mergeCell ref="K14:K16"/>
    <mergeCell ref="L14:L16"/>
    <mergeCell ref="M14:M16"/>
    <mergeCell ref="A44:A49"/>
    <mergeCell ref="B44:B49"/>
    <mergeCell ref="C44:C49"/>
    <mergeCell ref="D44:D49"/>
    <mergeCell ref="E44:E49"/>
    <mergeCell ref="A40:A42"/>
    <mergeCell ref="B40:B42"/>
    <mergeCell ref="C40:C42"/>
    <mergeCell ref="D40:D42"/>
    <mergeCell ref="E40:E42"/>
    <mergeCell ref="A32:A38"/>
    <mergeCell ref="B32:B35"/>
    <mergeCell ref="C32:C38"/>
    <mergeCell ref="D32:D38"/>
    <mergeCell ref="A22:A30"/>
    <mergeCell ref="B37:B38"/>
    <mergeCell ref="B28:B30"/>
    <mergeCell ref="B22:B26"/>
    <mergeCell ref="C22:C30"/>
    <mergeCell ref="D22:D30"/>
    <mergeCell ref="C5:AC5"/>
    <mergeCell ref="A5:B5"/>
    <mergeCell ref="A6:AC6"/>
    <mergeCell ref="E8:E12"/>
    <mergeCell ref="A8:A19"/>
    <mergeCell ref="D18:D19"/>
    <mergeCell ref="E18:E19"/>
    <mergeCell ref="F18:F19"/>
    <mergeCell ref="G18:G19"/>
    <mergeCell ref="E14:E16"/>
    <mergeCell ref="D8:D12"/>
    <mergeCell ref="D14:D16"/>
    <mergeCell ref="B8:B19"/>
    <mergeCell ref="C8:C19"/>
    <mergeCell ref="D17:R17"/>
    <mergeCell ref="F8:F13"/>
    <mergeCell ref="A1:B4"/>
    <mergeCell ref="C1:AB1"/>
    <mergeCell ref="C2:AB2"/>
    <mergeCell ref="C3:AB3"/>
    <mergeCell ref="C4:AB4"/>
    <mergeCell ref="F39:X39"/>
    <mergeCell ref="F43:X43"/>
    <mergeCell ref="Y50:Y52"/>
    <mergeCell ref="Z50:Z52"/>
    <mergeCell ref="E32:E38"/>
    <mergeCell ref="F32:F35"/>
    <mergeCell ref="G32:G35"/>
    <mergeCell ref="F37:F38"/>
    <mergeCell ref="G37:G38"/>
    <mergeCell ref="F36:X36"/>
    <mergeCell ref="AC14:AC16"/>
    <mergeCell ref="W14:W16"/>
    <mergeCell ref="AB14:AB16"/>
    <mergeCell ref="X14:X16"/>
    <mergeCell ref="Y14:Y16"/>
    <mergeCell ref="F50:X50"/>
    <mergeCell ref="F40:F42"/>
    <mergeCell ref="Z58:Z72"/>
    <mergeCell ref="AA58:AA72"/>
    <mergeCell ref="AA14:AA16"/>
    <mergeCell ref="P14:P16"/>
    <mergeCell ref="R14:R16"/>
    <mergeCell ref="T51:T60"/>
    <mergeCell ref="S51:S60"/>
    <mergeCell ref="T14:T16"/>
    <mergeCell ref="S14:S16"/>
    <mergeCell ref="N14:N16"/>
    <mergeCell ref="O14:O16"/>
    <mergeCell ref="AA50:AA52"/>
    <mergeCell ref="W58:X72"/>
    <mergeCell ref="Y58:Y72"/>
  </mergeCells>
  <dataValidations count="2">
    <dataValidation type="list" allowBlank="1" showInputMessage="1" showErrorMessage="1" sqref="M8:M12 M18:M19 M14 M51:M252" xr:uid="{00000000-0002-0000-0100-000000000000}">
      <formula1>#REF!</formula1>
    </dataValidation>
    <dataValidation type="list" allowBlank="1" showInputMessage="1" showErrorMessage="1" sqref="M22:M26 M44:M49 M40:M42 M37:M38 M32:M35 M28:M30" xr:uid="{00000000-0002-0000-0100-000001000000}">
      <formula1>$AE$9:$AE$10</formula1>
    </dataValidation>
  </dataValidations>
  <pageMargins left="0.7" right="0.7" top="0.75" bottom="0.75" header="0.3" footer="0.3"/>
  <pageSetup paperSize="139" scale="34" orientation="landscape" r:id="rId1"/>
  <rowBreaks count="1" manualBreakCount="1">
    <brk id="31" max="22" man="1"/>
  </rowBreaks>
  <colBreaks count="1" manualBreakCount="1">
    <brk id="11" max="49"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7"/>
  <sheetViews>
    <sheetView topLeftCell="D8" zoomScale="70" zoomScaleNormal="70" workbookViewId="0">
      <selection activeCell="O24" sqref="O24"/>
    </sheetView>
  </sheetViews>
  <sheetFormatPr baseColWidth="10" defaultRowHeight="15" x14ac:dyDescent="0.25"/>
  <cols>
    <col min="1" max="1" width="20.85546875" customWidth="1"/>
    <col min="2" max="2" width="30.7109375" customWidth="1"/>
    <col min="3" max="3" width="33.7109375" customWidth="1"/>
    <col min="4" max="4" width="21.42578125" customWidth="1"/>
    <col min="5" max="6" width="28.5703125" customWidth="1"/>
    <col min="7" max="7" width="33" customWidth="1"/>
    <col min="8" max="8" width="26.7109375" customWidth="1"/>
    <col min="9" max="9" width="17.7109375" customWidth="1"/>
    <col min="10" max="10" width="27.5703125" bestFit="1" customWidth="1"/>
    <col min="11" max="11" width="20.28515625" bestFit="1" customWidth="1"/>
    <col min="12" max="12" width="20.140625" customWidth="1"/>
    <col min="13" max="13" width="22.7109375" customWidth="1"/>
    <col min="14" max="14" width="21.42578125" customWidth="1"/>
    <col min="15" max="15" width="22" customWidth="1"/>
    <col min="16" max="16" width="21" customWidth="1"/>
    <col min="17" max="17" width="22.7109375" customWidth="1"/>
    <col min="18" max="18" width="21.42578125" customWidth="1"/>
    <col min="19" max="19" width="20.28515625" customWidth="1"/>
    <col min="20" max="20" width="20.42578125" customWidth="1"/>
    <col min="21" max="21" width="20" customWidth="1"/>
    <col min="22" max="22" width="20.7109375" customWidth="1"/>
    <col min="23" max="23" width="26.42578125" style="199" customWidth="1"/>
    <col min="24" max="24" width="27.140625" customWidth="1"/>
    <col min="25" max="25" width="39.28515625" bestFit="1" customWidth="1"/>
    <col min="26" max="26" width="54.7109375" bestFit="1" customWidth="1"/>
    <col min="29" max="29" width="0" hidden="1" customWidth="1"/>
  </cols>
  <sheetData>
    <row r="1" spans="1:29" s="1" customFormat="1" ht="22.5" customHeight="1" x14ac:dyDescent="0.25">
      <c r="A1" s="706"/>
      <c r="B1" s="707"/>
      <c r="C1" s="712" t="s">
        <v>1</v>
      </c>
      <c r="D1" s="713"/>
      <c r="E1" s="713"/>
      <c r="F1" s="713"/>
      <c r="G1" s="713"/>
      <c r="H1" s="713"/>
      <c r="I1" s="713"/>
      <c r="J1" s="713"/>
      <c r="K1" s="713"/>
      <c r="L1" s="713"/>
      <c r="M1" s="713"/>
      <c r="N1" s="713"/>
      <c r="O1" s="713"/>
      <c r="P1" s="713"/>
      <c r="Q1" s="713"/>
      <c r="R1" s="713"/>
      <c r="S1" s="713"/>
      <c r="T1" s="713"/>
      <c r="U1" s="713"/>
      <c r="V1" s="713"/>
      <c r="W1" s="713"/>
      <c r="X1" s="713"/>
      <c r="Y1" s="714"/>
      <c r="Z1" s="27" t="s">
        <v>209</v>
      </c>
    </row>
    <row r="2" spans="1:29" s="1" customFormat="1" ht="22.5" customHeight="1" x14ac:dyDescent="0.25">
      <c r="A2" s="708"/>
      <c r="B2" s="709"/>
      <c r="C2" s="712" t="s">
        <v>2</v>
      </c>
      <c r="D2" s="713"/>
      <c r="E2" s="713"/>
      <c r="F2" s="713"/>
      <c r="G2" s="713"/>
      <c r="H2" s="713"/>
      <c r="I2" s="713"/>
      <c r="J2" s="713"/>
      <c r="K2" s="713"/>
      <c r="L2" s="713"/>
      <c r="M2" s="713"/>
      <c r="N2" s="713"/>
      <c r="O2" s="713"/>
      <c r="P2" s="713"/>
      <c r="Q2" s="713"/>
      <c r="R2" s="713"/>
      <c r="S2" s="713"/>
      <c r="T2" s="713"/>
      <c r="U2" s="713"/>
      <c r="V2" s="713"/>
      <c r="W2" s="713"/>
      <c r="X2" s="713"/>
      <c r="Y2" s="714"/>
      <c r="Z2" s="27" t="s">
        <v>3</v>
      </c>
    </row>
    <row r="3" spans="1:29" s="1" customFormat="1" ht="22.5" customHeight="1" x14ac:dyDescent="0.25">
      <c r="A3" s="708"/>
      <c r="B3" s="709"/>
      <c r="C3" s="712" t="s">
        <v>4</v>
      </c>
      <c r="D3" s="713"/>
      <c r="E3" s="713"/>
      <c r="F3" s="713"/>
      <c r="G3" s="713"/>
      <c r="H3" s="713"/>
      <c r="I3" s="713"/>
      <c r="J3" s="713"/>
      <c r="K3" s="713"/>
      <c r="L3" s="713"/>
      <c r="M3" s="713"/>
      <c r="N3" s="713"/>
      <c r="O3" s="713"/>
      <c r="P3" s="713"/>
      <c r="Q3" s="713"/>
      <c r="R3" s="713"/>
      <c r="S3" s="713"/>
      <c r="T3" s="713"/>
      <c r="U3" s="713"/>
      <c r="V3" s="713"/>
      <c r="W3" s="713"/>
      <c r="X3" s="713"/>
      <c r="Y3" s="714"/>
      <c r="Z3" s="27" t="s">
        <v>208</v>
      </c>
    </row>
    <row r="4" spans="1:29" s="1" customFormat="1" ht="22.5" customHeight="1" x14ac:dyDescent="0.25">
      <c r="A4" s="710"/>
      <c r="B4" s="711"/>
      <c r="C4" s="712" t="s">
        <v>153</v>
      </c>
      <c r="D4" s="713"/>
      <c r="E4" s="713"/>
      <c r="F4" s="713"/>
      <c r="G4" s="713"/>
      <c r="H4" s="713"/>
      <c r="I4" s="713"/>
      <c r="J4" s="713"/>
      <c r="K4" s="713"/>
      <c r="L4" s="713"/>
      <c r="M4" s="713"/>
      <c r="N4" s="713"/>
      <c r="O4" s="713"/>
      <c r="P4" s="713"/>
      <c r="Q4" s="713"/>
      <c r="R4" s="713"/>
      <c r="S4" s="713"/>
      <c r="T4" s="713"/>
      <c r="U4" s="713"/>
      <c r="V4" s="713"/>
      <c r="W4" s="713"/>
      <c r="X4" s="713"/>
      <c r="Y4" s="714"/>
      <c r="Z4" s="27" t="s">
        <v>210</v>
      </c>
    </row>
    <row r="5" spans="1:29" s="1" customFormat="1" ht="26.25" customHeight="1" x14ac:dyDescent="0.25">
      <c r="A5" s="704" t="s">
        <v>5</v>
      </c>
      <c r="B5" s="705"/>
      <c r="C5" s="704" t="s">
        <v>602</v>
      </c>
      <c r="D5" s="715"/>
      <c r="E5" s="715"/>
      <c r="F5" s="715"/>
      <c r="G5" s="715"/>
      <c r="H5" s="715"/>
      <c r="I5" s="715"/>
      <c r="J5" s="715"/>
      <c r="K5" s="715"/>
      <c r="L5" s="715"/>
      <c r="M5" s="715"/>
      <c r="N5" s="715"/>
      <c r="O5" s="715"/>
      <c r="P5" s="715"/>
      <c r="Q5" s="715"/>
      <c r="R5" s="715"/>
      <c r="S5" s="715"/>
      <c r="T5" s="715"/>
      <c r="U5" s="715"/>
      <c r="V5" s="715"/>
      <c r="W5" s="715"/>
      <c r="X5" s="715"/>
      <c r="Y5" s="715"/>
      <c r="Z5" s="715"/>
    </row>
    <row r="6" spans="1:29" s="1" customFormat="1" ht="15" customHeight="1" x14ac:dyDescent="0.25">
      <c r="A6" s="685" t="s">
        <v>149</v>
      </c>
      <c r="B6" s="685"/>
      <c r="C6" s="685"/>
      <c r="D6" s="685"/>
      <c r="E6" s="685"/>
      <c r="F6" s="685"/>
      <c r="G6" s="685"/>
      <c r="H6" s="685"/>
      <c r="I6" s="685"/>
      <c r="J6" s="685"/>
      <c r="K6" s="685"/>
      <c r="L6" s="685"/>
      <c r="M6" s="685"/>
      <c r="N6" s="685"/>
      <c r="O6" s="685"/>
      <c r="P6" s="685"/>
      <c r="Q6" s="685"/>
      <c r="R6" s="685"/>
      <c r="S6" s="685"/>
      <c r="T6" s="685"/>
      <c r="U6" s="685"/>
      <c r="V6" s="685"/>
      <c r="W6" s="685"/>
      <c r="X6" s="686"/>
      <c r="Y6" s="681" t="s">
        <v>92</v>
      </c>
      <c r="Z6" s="682"/>
    </row>
    <row r="7" spans="1:29" s="1" customFormat="1" x14ac:dyDescent="0.25">
      <c r="A7" s="687"/>
      <c r="B7" s="687"/>
      <c r="C7" s="687"/>
      <c r="D7" s="687"/>
      <c r="E7" s="687"/>
      <c r="F7" s="687"/>
      <c r="G7" s="687"/>
      <c r="H7" s="687"/>
      <c r="I7" s="687"/>
      <c r="J7" s="687"/>
      <c r="K7" s="687"/>
      <c r="L7" s="687"/>
      <c r="M7" s="687"/>
      <c r="N7" s="687"/>
      <c r="O7" s="687"/>
      <c r="P7" s="687"/>
      <c r="Q7" s="687"/>
      <c r="R7" s="687"/>
      <c r="S7" s="687"/>
      <c r="T7" s="687"/>
      <c r="U7" s="687"/>
      <c r="V7" s="687"/>
      <c r="W7" s="687"/>
      <c r="X7" s="688"/>
      <c r="Y7" s="683"/>
      <c r="Z7" s="684"/>
    </row>
    <row r="8" spans="1:29" s="20" customFormat="1" ht="66" customHeight="1" thickBot="1" x14ac:dyDescent="0.3">
      <c r="A8" s="93" t="s">
        <v>95</v>
      </c>
      <c r="B8" s="93" t="s">
        <v>183</v>
      </c>
      <c r="C8" s="93" t="s">
        <v>165</v>
      </c>
      <c r="D8" s="93" t="s">
        <v>85</v>
      </c>
      <c r="E8" s="93" t="s">
        <v>86</v>
      </c>
      <c r="F8" s="93" t="s">
        <v>87</v>
      </c>
      <c r="G8" s="129" t="s">
        <v>160</v>
      </c>
      <c r="H8" s="93" t="s">
        <v>162</v>
      </c>
      <c r="I8" s="93" t="s">
        <v>161</v>
      </c>
      <c r="J8" s="93" t="s">
        <v>152</v>
      </c>
      <c r="K8" s="93" t="s">
        <v>538</v>
      </c>
      <c r="L8" s="93" t="s">
        <v>539</v>
      </c>
      <c r="M8" s="93" t="s">
        <v>540</v>
      </c>
      <c r="N8" s="93" t="s">
        <v>541</v>
      </c>
      <c r="O8" s="93" t="s">
        <v>542</v>
      </c>
      <c r="P8" s="93" t="s">
        <v>543</v>
      </c>
      <c r="Q8" s="93" t="s">
        <v>544</v>
      </c>
      <c r="R8" s="93" t="s">
        <v>545</v>
      </c>
      <c r="S8" s="93" t="s">
        <v>546</v>
      </c>
      <c r="T8" s="93" t="s">
        <v>547</v>
      </c>
      <c r="U8" s="93" t="s">
        <v>548</v>
      </c>
      <c r="V8" s="93" t="s">
        <v>549</v>
      </c>
      <c r="W8" s="93" t="s">
        <v>550</v>
      </c>
      <c r="X8" s="93" t="s">
        <v>88</v>
      </c>
      <c r="Y8" s="93" t="s">
        <v>26</v>
      </c>
      <c r="Z8" s="93" t="s">
        <v>27</v>
      </c>
    </row>
    <row r="9" spans="1:29" ht="38.25" customHeight="1" x14ac:dyDescent="0.25">
      <c r="A9" s="678" t="s">
        <v>260</v>
      </c>
      <c r="B9" s="629" t="s">
        <v>287</v>
      </c>
      <c r="C9" s="629" t="s">
        <v>222</v>
      </c>
      <c r="D9" s="629" t="s">
        <v>310</v>
      </c>
      <c r="E9" s="629" t="s">
        <v>311</v>
      </c>
      <c r="F9" s="698" t="s">
        <v>239</v>
      </c>
      <c r="G9" s="40" t="s">
        <v>613</v>
      </c>
      <c r="H9" s="701" t="s">
        <v>261</v>
      </c>
      <c r="I9" s="689" t="s">
        <v>288</v>
      </c>
      <c r="J9" s="38" t="s">
        <v>223</v>
      </c>
      <c r="K9" s="203">
        <v>44418069960</v>
      </c>
      <c r="L9" s="203">
        <v>77676628339</v>
      </c>
      <c r="M9" s="203">
        <v>93315603162</v>
      </c>
      <c r="N9" s="203"/>
      <c r="O9" s="203"/>
      <c r="P9" s="203"/>
      <c r="Q9" s="203"/>
      <c r="R9" s="203"/>
      <c r="S9" s="203"/>
      <c r="T9" s="203"/>
      <c r="U9" s="203"/>
      <c r="V9" s="319"/>
      <c r="W9" s="190">
        <f>SUM(K9:V9)</f>
        <v>215410301461</v>
      </c>
      <c r="X9" s="689" t="s">
        <v>241</v>
      </c>
      <c r="Y9" s="692" t="s">
        <v>308</v>
      </c>
      <c r="Z9" s="695" t="s">
        <v>307</v>
      </c>
      <c r="AC9" t="s">
        <v>89</v>
      </c>
    </row>
    <row r="10" spans="1:29" ht="38.25" customHeight="1" x14ac:dyDescent="0.25">
      <c r="A10" s="679"/>
      <c r="B10" s="630"/>
      <c r="C10" s="630"/>
      <c r="D10" s="630"/>
      <c r="E10" s="630"/>
      <c r="F10" s="699"/>
      <c r="G10" s="46" t="s">
        <v>614</v>
      </c>
      <c r="H10" s="702"/>
      <c r="I10" s="690"/>
      <c r="J10" s="45" t="s">
        <v>223</v>
      </c>
      <c r="K10" s="204">
        <v>16176000</v>
      </c>
      <c r="L10" s="204">
        <v>-1080870</v>
      </c>
      <c r="M10" s="204">
        <v>81349836580</v>
      </c>
      <c r="N10" s="204"/>
      <c r="O10" s="204"/>
      <c r="P10" s="204"/>
      <c r="Q10" s="204"/>
      <c r="R10" s="204"/>
      <c r="S10" s="204"/>
      <c r="T10" s="204"/>
      <c r="U10" s="204"/>
      <c r="V10" s="319"/>
      <c r="W10" s="190">
        <f t="shared" ref="W10:W12" si="0">SUM(K10:V10)</f>
        <v>81364931710</v>
      </c>
      <c r="X10" s="690"/>
      <c r="Y10" s="693"/>
      <c r="Z10" s="696"/>
    </row>
    <row r="11" spans="1:29" ht="38.25" customHeight="1" x14ac:dyDescent="0.25">
      <c r="A11" s="679"/>
      <c r="B11" s="630"/>
      <c r="C11" s="630"/>
      <c r="D11" s="630"/>
      <c r="E11" s="630"/>
      <c r="F11" s="699"/>
      <c r="G11" s="46" t="s">
        <v>615</v>
      </c>
      <c r="H11" s="702"/>
      <c r="I11" s="690"/>
      <c r="J11" s="45" t="s">
        <v>223</v>
      </c>
      <c r="K11" s="204">
        <v>2193466761</v>
      </c>
      <c r="L11" s="204">
        <v>3708754478</v>
      </c>
      <c r="M11" s="204">
        <v>3059794662</v>
      </c>
      <c r="N11" s="204"/>
      <c r="O11" s="204"/>
      <c r="P11" s="204"/>
      <c r="Q11" s="204"/>
      <c r="R11" s="204"/>
      <c r="S11" s="204"/>
      <c r="T11" s="204"/>
      <c r="U11" s="204"/>
      <c r="V11" s="319"/>
      <c r="W11" s="190">
        <f t="shared" si="0"/>
        <v>8962015901</v>
      </c>
      <c r="X11" s="690"/>
      <c r="Y11" s="693"/>
      <c r="Z11" s="696"/>
    </row>
    <row r="12" spans="1:29" ht="38.25" customHeight="1" x14ac:dyDescent="0.25">
      <c r="A12" s="679"/>
      <c r="B12" s="630"/>
      <c r="C12" s="630"/>
      <c r="D12" s="630"/>
      <c r="E12" s="630"/>
      <c r="F12" s="699"/>
      <c r="G12" s="46" t="s">
        <v>616</v>
      </c>
      <c r="H12" s="702"/>
      <c r="I12" s="690"/>
      <c r="J12" s="45" t="s">
        <v>223</v>
      </c>
      <c r="K12" s="204">
        <v>5174991000</v>
      </c>
      <c r="L12" s="204">
        <v>5128848000</v>
      </c>
      <c r="M12" s="204">
        <v>4733671000</v>
      </c>
      <c r="N12" s="204"/>
      <c r="O12" s="204"/>
      <c r="P12" s="204"/>
      <c r="Q12" s="204"/>
      <c r="R12" s="204"/>
      <c r="S12" s="204"/>
      <c r="T12" s="204"/>
      <c r="U12" s="204"/>
      <c r="V12" s="318"/>
      <c r="W12" s="190">
        <f t="shared" si="0"/>
        <v>15037510000</v>
      </c>
      <c r="X12" s="690"/>
      <c r="Y12" s="693"/>
      <c r="Z12" s="696"/>
    </row>
    <row r="13" spans="1:29" ht="66" customHeight="1" thickBot="1" x14ac:dyDescent="0.3">
      <c r="A13" s="680"/>
      <c r="B13" s="631"/>
      <c r="C13" s="631"/>
      <c r="D13" s="631"/>
      <c r="E13" s="631"/>
      <c r="F13" s="700"/>
      <c r="G13" s="130" t="s">
        <v>578</v>
      </c>
      <c r="H13" s="703"/>
      <c r="I13" s="691"/>
      <c r="J13" s="51" t="s">
        <v>223</v>
      </c>
      <c r="K13" s="205" t="s">
        <v>626</v>
      </c>
      <c r="L13" s="205" t="s">
        <v>626</v>
      </c>
      <c r="M13" s="205" t="s">
        <v>626</v>
      </c>
      <c r="N13" s="205"/>
      <c r="O13" s="205"/>
      <c r="P13" s="205"/>
      <c r="Q13" s="205"/>
      <c r="R13" s="205"/>
      <c r="S13" s="51"/>
      <c r="T13" s="51"/>
      <c r="U13" s="51"/>
      <c r="V13" s="51"/>
      <c r="W13" s="320">
        <f>M13+P13+R13+V13</f>
        <v>0.33</v>
      </c>
      <c r="X13" s="691"/>
      <c r="Y13" s="694"/>
      <c r="Z13" s="697"/>
    </row>
    <row r="14" spans="1:29" ht="45" customHeight="1" x14ac:dyDescent="0.25">
      <c r="A14" s="740" t="s">
        <v>260</v>
      </c>
      <c r="B14" s="741" t="s">
        <v>312</v>
      </c>
      <c r="C14" s="742" t="s">
        <v>313</v>
      </c>
      <c r="D14" s="718" t="s">
        <v>314</v>
      </c>
      <c r="E14" s="718" t="s">
        <v>309</v>
      </c>
      <c r="F14" s="720" t="s">
        <v>315</v>
      </c>
      <c r="G14" s="553" t="s">
        <v>599</v>
      </c>
      <c r="H14" s="718" t="s">
        <v>291</v>
      </c>
      <c r="I14" s="722" t="s">
        <v>288</v>
      </c>
      <c r="J14" s="562" t="s">
        <v>223</v>
      </c>
      <c r="K14" s="562">
        <v>0.08</v>
      </c>
      <c r="L14" s="562">
        <v>0.08</v>
      </c>
      <c r="M14" s="562">
        <v>0.08</v>
      </c>
      <c r="N14" s="562"/>
      <c r="O14" s="562"/>
      <c r="P14" s="562"/>
      <c r="Q14" s="562"/>
      <c r="R14" s="562"/>
      <c r="S14" s="562"/>
      <c r="T14" s="562"/>
      <c r="U14" s="562"/>
      <c r="V14" s="562"/>
      <c r="W14" s="675">
        <f>SUM(K14:V14)</f>
        <v>0.24</v>
      </c>
      <c r="X14" s="562" t="s">
        <v>241</v>
      </c>
      <c r="Y14" s="718" t="s">
        <v>306</v>
      </c>
      <c r="Z14" s="725" t="s">
        <v>305</v>
      </c>
    </row>
    <row r="15" spans="1:29" ht="60" customHeight="1" x14ac:dyDescent="0.25">
      <c r="A15" s="740"/>
      <c r="B15" s="741"/>
      <c r="C15" s="616"/>
      <c r="D15" s="653"/>
      <c r="E15" s="653"/>
      <c r="F15" s="610"/>
      <c r="G15" s="554"/>
      <c r="H15" s="653"/>
      <c r="I15" s="723"/>
      <c r="J15" s="563"/>
      <c r="K15" s="563"/>
      <c r="L15" s="563"/>
      <c r="M15" s="563"/>
      <c r="N15" s="563"/>
      <c r="O15" s="563"/>
      <c r="P15" s="563"/>
      <c r="Q15" s="563"/>
      <c r="R15" s="563"/>
      <c r="S15" s="563"/>
      <c r="T15" s="563"/>
      <c r="U15" s="563"/>
      <c r="V15" s="563"/>
      <c r="W15" s="676"/>
      <c r="X15" s="563"/>
      <c r="Y15" s="653"/>
      <c r="Z15" s="726"/>
    </row>
    <row r="16" spans="1:29" ht="32.25" customHeight="1" thickBot="1" x14ac:dyDescent="0.3">
      <c r="A16" s="740"/>
      <c r="B16" s="741"/>
      <c r="C16" s="743"/>
      <c r="D16" s="719"/>
      <c r="E16" s="719"/>
      <c r="F16" s="721"/>
      <c r="G16" s="555"/>
      <c r="H16" s="719"/>
      <c r="I16" s="724"/>
      <c r="J16" s="564"/>
      <c r="K16" s="564"/>
      <c r="L16" s="564"/>
      <c r="M16" s="564"/>
      <c r="N16" s="564"/>
      <c r="O16" s="564"/>
      <c r="P16" s="564"/>
      <c r="Q16" s="564"/>
      <c r="R16" s="564"/>
      <c r="S16" s="564"/>
      <c r="T16" s="564"/>
      <c r="U16" s="564"/>
      <c r="V16" s="564"/>
      <c r="W16" s="677"/>
      <c r="X16" s="564"/>
      <c r="Y16" s="719"/>
      <c r="Z16" s="727"/>
    </row>
    <row r="17" spans="1:26" ht="55.5" customHeight="1" thickBot="1" x14ac:dyDescent="0.3">
      <c r="A17" s="728" t="s">
        <v>235</v>
      </c>
      <c r="B17" s="730" t="s">
        <v>287</v>
      </c>
      <c r="C17" s="730" t="s">
        <v>222</v>
      </c>
      <c r="D17" s="732" t="s">
        <v>237</v>
      </c>
      <c r="E17" s="730" t="s">
        <v>238</v>
      </c>
      <c r="F17" s="734" t="s">
        <v>282</v>
      </c>
      <c r="G17" s="53" t="s">
        <v>234</v>
      </c>
      <c r="H17" s="734" t="s">
        <v>240</v>
      </c>
      <c r="I17" s="736" t="s">
        <v>288</v>
      </c>
      <c r="J17" s="54" t="s">
        <v>223</v>
      </c>
      <c r="K17" s="54" t="s">
        <v>569</v>
      </c>
      <c r="L17" s="54" t="s">
        <v>569</v>
      </c>
      <c r="M17" s="54" t="s">
        <v>569</v>
      </c>
      <c r="N17" s="54"/>
      <c r="O17" s="54"/>
      <c r="P17" s="54"/>
      <c r="Q17" s="54"/>
      <c r="R17" s="54"/>
      <c r="S17" s="250"/>
      <c r="T17" s="250"/>
      <c r="U17" s="250"/>
      <c r="V17" s="251"/>
      <c r="W17" s="322">
        <f>SUM(K17:V17)</f>
        <v>0</v>
      </c>
      <c r="X17" s="54" t="s">
        <v>241</v>
      </c>
      <c r="Y17" s="730" t="s">
        <v>302</v>
      </c>
      <c r="Z17" s="738" t="s">
        <v>304</v>
      </c>
    </row>
    <row r="18" spans="1:26" ht="54.75" customHeight="1" thickBot="1" x14ac:dyDescent="0.3">
      <c r="A18" s="729"/>
      <c r="B18" s="731"/>
      <c r="C18" s="731"/>
      <c r="D18" s="733"/>
      <c r="E18" s="731"/>
      <c r="F18" s="735"/>
      <c r="G18" s="55" t="s">
        <v>585</v>
      </c>
      <c r="H18" s="735"/>
      <c r="I18" s="737"/>
      <c r="J18" s="56" t="s">
        <v>223</v>
      </c>
      <c r="K18" s="54" t="s">
        <v>569</v>
      </c>
      <c r="L18" s="54" t="s">
        <v>569</v>
      </c>
      <c r="M18" s="54" t="s">
        <v>569</v>
      </c>
      <c r="N18" s="56"/>
      <c r="O18" s="56"/>
      <c r="P18" s="56"/>
      <c r="Q18" s="56"/>
      <c r="R18" s="56"/>
      <c r="S18" s="56"/>
      <c r="T18" s="56"/>
      <c r="U18" s="56"/>
      <c r="V18" s="56"/>
      <c r="W18" s="321">
        <f>SUM(K18:V18)</f>
        <v>0</v>
      </c>
      <c r="X18" s="56" t="s">
        <v>241</v>
      </c>
      <c r="Y18" s="731"/>
      <c r="Z18" s="739"/>
    </row>
    <row r="19" spans="1:26" s="20" customFormat="1" ht="75.75" customHeight="1" thickBot="1" x14ac:dyDescent="0.3">
      <c r="A19" s="109" t="s">
        <v>95</v>
      </c>
      <c r="B19" s="109" t="s">
        <v>183</v>
      </c>
      <c r="C19" s="109" t="s">
        <v>165</v>
      </c>
      <c r="D19" s="109" t="s">
        <v>85</v>
      </c>
      <c r="E19" s="109" t="s">
        <v>86</v>
      </c>
      <c r="F19" s="109" t="s">
        <v>87</v>
      </c>
      <c r="G19" s="128" t="s">
        <v>160</v>
      </c>
      <c r="H19" s="109" t="s">
        <v>162</v>
      </c>
      <c r="I19" s="109" t="s">
        <v>161</v>
      </c>
      <c r="J19" s="109" t="s">
        <v>152</v>
      </c>
      <c r="K19" s="109" t="s">
        <v>538</v>
      </c>
      <c r="L19" s="109" t="s">
        <v>539</v>
      </c>
      <c r="M19" s="109" t="s">
        <v>540</v>
      </c>
      <c r="N19" s="109" t="s">
        <v>541</v>
      </c>
      <c r="O19" s="109" t="s">
        <v>542</v>
      </c>
      <c r="P19" s="109" t="s">
        <v>543</v>
      </c>
      <c r="Q19" s="109" t="s">
        <v>544</v>
      </c>
      <c r="R19" s="109" t="s">
        <v>545</v>
      </c>
      <c r="S19" s="109" t="s">
        <v>546</v>
      </c>
      <c r="T19" s="109" t="s">
        <v>547</v>
      </c>
      <c r="U19" s="109" t="s">
        <v>548</v>
      </c>
      <c r="V19" s="109" t="s">
        <v>549</v>
      </c>
      <c r="W19" s="109" t="s">
        <v>550</v>
      </c>
      <c r="X19" s="109" t="s">
        <v>88</v>
      </c>
      <c r="Y19" s="109" t="s">
        <v>26</v>
      </c>
      <c r="Z19" s="109" t="s">
        <v>27</v>
      </c>
    </row>
    <row r="20" spans="1:26" ht="173.25" customHeight="1" thickBot="1" x14ac:dyDescent="0.3">
      <c r="A20" s="716" t="s">
        <v>321</v>
      </c>
      <c r="B20" s="717" t="s">
        <v>287</v>
      </c>
      <c r="C20" s="144" t="s">
        <v>407</v>
      </c>
      <c r="D20" s="145" t="s">
        <v>408</v>
      </c>
      <c r="E20" s="145" t="s">
        <v>409</v>
      </c>
      <c r="F20" s="145" t="s">
        <v>410</v>
      </c>
      <c r="G20" s="145" t="s">
        <v>411</v>
      </c>
      <c r="H20" s="145" t="s">
        <v>412</v>
      </c>
      <c r="I20" s="145" t="s">
        <v>288</v>
      </c>
      <c r="J20" s="145" t="s">
        <v>413</v>
      </c>
      <c r="K20" s="145">
        <v>0</v>
      </c>
      <c r="L20" s="145">
        <v>0</v>
      </c>
      <c r="M20" s="145">
        <v>0.2</v>
      </c>
      <c r="N20" s="145"/>
      <c r="O20" s="145"/>
      <c r="P20" s="146"/>
      <c r="Q20" s="146"/>
      <c r="R20" s="146"/>
      <c r="S20" s="146"/>
      <c r="T20" s="146"/>
      <c r="U20" s="146"/>
      <c r="V20" s="146"/>
      <c r="W20" s="191">
        <f>SUM(P20:V20)</f>
        <v>0</v>
      </c>
      <c r="X20" s="145" t="s">
        <v>414</v>
      </c>
      <c r="Y20" s="145" t="s">
        <v>415</v>
      </c>
      <c r="Z20" s="147" t="s">
        <v>416</v>
      </c>
    </row>
    <row r="21" spans="1:26" ht="300.75" thickBot="1" x14ac:dyDescent="0.3">
      <c r="A21" s="716"/>
      <c r="B21" s="717"/>
      <c r="C21" s="148" t="s">
        <v>417</v>
      </c>
      <c r="D21" s="149" t="s">
        <v>408</v>
      </c>
      <c r="E21" s="149" t="s">
        <v>409</v>
      </c>
      <c r="F21" s="149" t="s">
        <v>410</v>
      </c>
      <c r="G21" s="149" t="s">
        <v>418</v>
      </c>
      <c r="H21" s="149" t="s">
        <v>419</v>
      </c>
      <c r="I21" s="149" t="s">
        <v>288</v>
      </c>
      <c r="J21" s="149" t="s">
        <v>413</v>
      </c>
      <c r="K21" s="149">
        <v>0</v>
      </c>
      <c r="L21" s="149">
        <v>0</v>
      </c>
      <c r="M21" s="149">
        <v>0.1</v>
      </c>
      <c r="N21" s="149"/>
      <c r="O21" s="149"/>
      <c r="P21" s="150"/>
      <c r="Q21" s="150"/>
      <c r="R21" s="150"/>
      <c r="S21" s="150"/>
      <c r="T21" s="150"/>
      <c r="U21" s="150"/>
      <c r="V21" s="150"/>
      <c r="W21" s="192">
        <f t="shared" ref="W21:W27" si="1">SUM(P21:V21)</f>
        <v>0</v>
      </c>
      <c r="X21" s="149" t="s">
        <v>414</v>
      </c>
      <c r="Y21" s="149" t="s">
        <v>415</v>
      </c>
      <c r="Z21" s="151" t="s">
        <v>416</v>
      </c>
    </row>
    <row r="22" spans="1:26" ht="186.75" customHeight="1" thickBot="1" x14ac:dyDescent="0.3">
      <c r="A22" s="716" t="s">
        <v>353</v>
      </c>
      <c r="B22" s="717" t="s">
        <v>287</v>
      </c>
      <c r="C22" s="152" t="s">
        <v>407</v>
      </c>
      <c r="D22" s="153" t="s">
        <v>408</v>
      </c>
      <c r="E22" s="153" t="s">
        <v>409</v>
      </c>
      <c r="F22" s="153" t="s">
        <v>410</v>
      </c>
      <c r="G22" s="153" t="s">
        <v>411</v>
      </c>
      <c r="H22" s="153" t="s">
        <v>412</v>
      </c>
      <c r="I22" s="153" t="s">
        <v>288</v>
      </c>
      <c r="J22" s="153" t="s">
        <v>413</v>
      </c>
      <c r="K22" s="153"/>
      <c r="L22" s="153"/>
      <c r="M22" s="153"/>
      <c r="N22" s="153"/>
      <c r="O22" s="153"/>
      <c r="P22" s="154"/>
      <c r="Q22" s="154"/>
      <c r="R22" s="154"/>
      <c r="S22" s="154"/>
      <c r="T22" s="154"/>
      <c r="U22" s="154"/>
      <c r="V22" s="154"/>
      <c r="W22" s="193">
        <f t="shared" si="1"/>
        <v>0</v>
      </c>
      <c r="X22" s="153" t="s">
        <v>414</v>
      </c>
      <c r="Y22" s="153" t="s">
        <v>415</v>
      </c>
      <c r="Z22" s="155" t="s">
        <v>416</v>
      </c>
    </row>
    <row r="23" spans="1:26" ht="300.75" thickBot="1" x14ac:dyDescent="0.3">
      <c r="A23" s="716"/>
      <c r="B23" s="717"/>
      <c r="C23" s="156" t="s">
        <v>417</v>
      </c>
      <c r="D23" s="157" t="s">
        <v>408</v>
      </c>
      <c r="E23" s="157" t="s">
        <v>409</v>
      </c>
      <c r="F23" s="157" t="s">
        <v>410</v>
      </c>
      <c r="G23" s="157" t="s">
        <v>418</v>
      </c>
      <c r="H23" s="157" t="s">
        <v>419</v>
      </c>
      <c r="I23" s="157" t="s">
        <v>288</v>
      </c>
      <c r="J23" s="157" t="s">
        <v>413</v>
      </c>
      <c r="K23" s="157">
        <v>0</v>
      </c>
      <c r="L23" s="157">
        <v>0</v>
      </c>
      <c r="M23" s="157">
        <v>0.2</v>
      </c>
      <c r="N23" s="157"/>
      <c r="O23" s="157"/>
      <c r="P23" s="158"/>
      <c r="Q23" s="158"/>
      <c r="R23" s="158"/>
      <c r="S23" s="158"/>
      <c r="T23" s="158"/>
      <c r="U23" s="158"/>
      <c r="V23" s="158"/>
      <c r="W23" s="194">
        <f t="shared" si="1"/>
        <v>0</v>
      </c>
      <c r="X23" s="157" t="s">
        <v>414</v>
      </c>
      <c r="Y23" s="157" t="s">
        <v>415</v>
      </c>
      <c r="Z23" s="159" t="s">
        <v>416</v>
      </c>
    </row>
    <row r="24" spans="1:26" ht="198" customHeight="1" thickBot="1" x14ac:dyDescent="0.3">
      <c r="A24" s="716" t="s">
        <v>376</v>
      </c>
      <c r="B24" s="717" t="s">
        <v>287</v>
      </c>
      <c r="C24" s="160" t="s">
        <v>407</v>
      </c>
      <c r="D24" s="161" t="s">
        <v>408</v>
      </c>
      <c r="E24" s="161" t="s">
        <v>409</v>
      </c>
      <c r="F24" s="161" t="s">
        <v>410</v>
      </c>
      <c r="G24" s="161" t="s">
        <v>411</v>
      </c>
      <c r="H24" s="161" t="s">
        <v>412</v>
      </c>
      <c r="I24" s="161" t="s">
        <v>288</v>
      </c>
      <c r="J24" s="161" t="s">
        <v>413</v>
      </c>
      <c r="K24" s="161">
        <v>0</v>
      </c>
      <c r="L24" s="161">
        <v>0</v>
      </c>
      <c r="M24" s="161">
        <v>0.1</v>
      </c>
      <c r="N24" s="161"/>
      <c r="O24" s="161"/>
      <c r="P24" s="162"/>
      <c r="Q24" s="162"/>
      <c r="R24" s="162"/>
      <c r="S24" s="162"/>
      <c r="T24" s="162"/>
      <c r="U24" s="162"/>
      <c r="V24" s="162"/>
      <c r="W24" s="195">
        <f t="shared" si="1"/>
        <v>0</v>
      </c>
      <c r="X24" s="161" t="s">
        <v>414</v>
      </c>
      <c r="Y24" s="161" t="s">
        <v>415</v>
      </c>
      <c r="Z24" s="163" t="s">
        <v>416</v>
      </c>
    </row>
    <row r="25" spans="1:26" ht="300.75" thickBot="1" x14ac:dyDescent="0.3">
      <c r="A25" s="716"/>
      <c r="B25" s="717"/>
      <c r="C25" s="164" t="s">
        <v>417</v>
      </c>
      <c r="D25" s="165" t="s">
        <v>408</v>
      </c>
      <c r="E25" s="165" t="s">
        <v>409</v>
      </c>
      <c r="F25" s="165" t="s">
        <v>410</v>
      </c>
      <c r="G25" s="165" t="s">
        <v>418</v>
      </c>
      <c r="H25" s="165" t="s">
        <v>419</v>
      </c>
      <c r="I25" s="165" t="s">
        <v>288</v>
      </c>
      <c r="J25" s="165" t="s">
        <v>413</v>
      </c>
      <c r="K25" s="165">
        <v>0</v>
      </c>
      <c r="L25" s="165">
        <v>0</v>
      </c>
      <c r="M25" s="165">
        <v>0.2</v>
      </c>
      <c r="N25" s="165"/>
      <c r="O25" s="165"/>
      <c r="P25" s="166"/>
      <c r="Q25" s="166"/>
      <c r="R25" s="166"/>
      <c r="S25" s="166"/>
      <c r="T25" s="166"/>
      <c r="U25" s="166"/>
      <c r="V25" s="166"/>
      <c r="W25" s="196">
        <f t="shared" si="1"/>
        <v>0</v>
      </c>
      <c r="X25" s="165" t="s">
        <v>414</v>
      </c>
      <c r="Y25" s="165" t="s">
        <v>415</v>
      </c>
      <c r="Z25" s="167" t="s">
        <v>416</v>
      </c>
    </row>
    <row r="26" spans="1:26" ht="210" customHeight="1" thickBot="1" x14ac:dyDescent="0.3">
      <c r="A26" s="716" t="s">
        <v>388</v>
      </c>
      <c r="B26" s="717" t="s">
        <v>287</v>
      </c>
      <c r="C26" s="168" t="s">
        <v>407</v>
      </c>
      <c r="D26" s="175" t="s">
        <v>408</v>
      </c>
      <c r="E26" s="175" t="s">
        <v>409</v>
      </c>
      <c r="F26" s="175" t="s">
        <v>410</v>
      </c>
      <c r="G26" s="175" t="s">
        <v>411</v>
      </c>
      <c r="H26" s="175" t="s">
        <v>412</v>
      </c>
      <c r="I26" s="175" t="s">
        <v>288</v>
      </c>
      <c r="J26" s="175" t="s">
        <v>413</v>
      </c>
      <c r="K26" s="175">
        <v>0</v>
      </c>
      <c r="L26" s="175">
        <v>0</v>
      </c>
      <c r="M26" s="175">
        <v>0.2</v>
      </c>
      <c r="N26" s="175"/>
      <c r="O26" s="175"/>
      <c r="P26" s="176"/>
      <c r="Q26" s="176"/>
      <c r="R26" s="176"/>
      <c r="S26" s="176"/>
      <c r="T26" s="176"/>
      <c r="U26" s="176"/>
      <c r="V26" s="176"/>
      <c r="W26" s="197">
        <f t="shared" si="1"/>
        <v>0</v>
      </c>
      <c r="X26" s="175" t="s">
        <v>414</v>
      </c>
      <c r="Y26" s="175" t="s">
        <v>415</v>
      </c>
      <c r="Z26" s="177" t="s">
        <v>416</v>
      </c>
    </row>
    <row r="27" spans="1:26" ht="300.75" thickBot="1" x14ac:dyDescent="0.3">
      <c r="A27" s="716"/>
      <c r="B27" s="717"/>
      <c r="C27" s="169" t="s">
        <v>417</v>
      </c>
      <c r="D27" s="170" t="s">
        <v>408</v>
      </c>
      <c r="E27" s="170" t="s">
        <v>409</v>
      </c>
      <c r="F27" s="170" t="s">
        <v>410</v>
      </c>
      <c r="G27" s="170" t="s">
        <v>418</v>
      </c>
      <c r="H27" s="170" t="s">
        <v>419</v>
      </c>
      <c r="I27" s="170" t="s">
        <v>288</v>
      </c>
      <c r="J27" s="170" t="s">
        <v>413</v>
      </c>
      <c r="K27" s="170">
        <v>0</v>
      </c>
      <c r="L27" s="170">
        <v>0</v>
      </c>
      <c r="M27" s="170">
        <v>0.1</v>
      </c>
      <c r="N27" s="170"/>
      <c r="O27" s="170"/>
      <c r="P27" s="171"/>
      <c r="Q27" s="171"/>
      <c r="R27" s="171"/>
      <c r="S27" s="171"/>
      <c r="T27" s="171"/>
      <c r="U27" s="171"/>
      <c r="V27" s="171"/>
      <c r="W27" s="198">
        <f t="shared" si="1"/>
        <v>0</v>
      </c>
      <c r="X27" s="170" t="s">
        <v>414</v>
      </c>
      <c r="Y27" s="170" t="s">
        <v>415</v>
      </c>
      <c r="Z27" s="172" t="s">
        <v>416</v>
      </c>
    </row>
  </sheetData>
  <mergeCells count="64">
    <mergeCell ref="Y14:Y16"/>
    <mergeCell ref="Z14:Z16"/>
    <mergeCell ref="A17:A18"/>
    <mergeCell ref="B17:B18"/>
    <mergeCell ref="C17:C18"/>
    <mergeCell ref="D17:D18"/>
    <mergeCell ref="E17:E18"/>
    <mergeCell ref="F17:F18"/>
    <mergeCell ref="H17:H18"/>
    <mergeCell ref="I17:I18"/>
    <mergeCell ref="Y17:Y18"/>
    <mergeCell ref="Z17:Z18"/>
    <mergeCell ref="A14:A16"/>
    <mergeCell ref="B14:B16"/>
    <mergeCell ref="C14:C16"/>
    <mergeCell ref="D14:D16"/>
    <mergeCell ref="E14:E16"/>
    <mergeCell ref="F14:F16"/>
    <mergeCell ref="H14:H16"/>
    <mergeCell ref="I14:I16"/>
    <mergeCell ref="A20:A21"/>
    <mergeCell ref="B20:B21"/>
    <mergeCell ref="G14:G16"/>
    <mergeCell ref="A22:A23"/>
    <mergeCell ref="B22:B23"/>
    <mergeCell ref="A24:A25"/>
    <mergeCell ref="B24:B25"/>
    <mergeCell ref="A26:A27"/>
    <mergeCell ref="B26:B27"/>
    <mergeCell ref="A5:B5"/>
    <mergeCell ref="A1:B4"/>
    <mergeCell ref="C1:Y1"/>
    <mergeCell ref="C2:Y2"/>
    <mergeCell ref="C3:Y3"/>
    <mergeCell ref="C4:Y4"/>
    <mergeCell ref="C5:Z5"/>
    <mergeCell ref="A9:A13"/>
    <mergeCell ref="B9:B13"/>
    <mergeCell ref="C9:C13"/>
    <mergeCell ref="D9:D13"/>
    <mergeCell ref="Y6:Z7"/>
    <mergeCell ref="A6:X7"/>
    <mergeCell ref="E9:E13"/>
    <mergeCell ref="X9:X13"/>
    <mergeCell ref="Y9:Y13"/>
    <mergeCell ref="Z9:Z13"/>
    <mergeCell ref="F9:F13"/>
    <mergeCell ref="H9:H13"/>
    <mergeCell ref="I9:I13"/>
    <mergeCell ref="J14:J16"/>
    <mergeCell ref="K14:K16"/>
    <mergeCell ref="L14:L16"/>
    <mergeCell ref="M14:M16"/>
    <mergeCell ref="N14:N16"/>
    <mergeCell ref="O14:O16"/>
    <mergeCell ref="P14:P16"/>
    <mergeCell ref="Q14:Q16"/>
    <mergeCell ref="R14:R16"/>
    <mergeCell ref="S14:S16"/>
    <mergeCell ref="T14:T16"/>
    <mergeCell ref="U14:U16"/>
    <mergeCell ref="V14:V16"/>
    <mergeCell ref="W14:W16"/>
    <mergeCell ref="X14:X16"/>
  </mergeCells>
  <phoneticPr fontId="15"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68"/>
  <sheetViews>
    <sheetView topLeftCell="A103" zoomScale="70" zoomScaleNormal="70" workbookViewId="0">
      <selection activeCell="R108" sqref="R108:R121"/>
    </sheetView>
  </sheetViews>
  <sheetFormatPr baseColWidth="10" defaultRowHeight="15" x14ac:dyDescent="0.25"/>
  <cols>
    <col min="1" max="1" width="23.42578125" customWidth="1"/>
    <col min="2" max="2" width="22.28515625" customWidth="1"/>
    <col min="3" max="3" width="16" hidden="1" customWidth="1"/>
    <col min="4" max="4" width="26.140625" hidden="1" customWidth="1"/>
    <col min="5" max="5" width="20.85546875" customWidth="1"/>
    <col min="6" max="6" width="17.140625" hidden="1" customWidth="1"/>
    <col min="7" max="7" width="20.42578125" hidden="1" customWidth="1"/>
    <col min="8" max="8" width="24.42578125" hidden="1" customWidth="1"/>
    <col min="9" max="9" width="22.42578125" hidden="1" customWidth="1"/>
    <col min="10" max="10" width="28.5703125" hidden="1" customWidth="1"/>
    <col min="11" max="11" width="17.28515625" hidden="1" customWidth="1"/>
    <col min="12" max="12" width="13.7109375" hidden="1" customWidth="1"/>
    <col min="13" max="13" width="31.140625" hidden="1" customWidth="1"/>
    <col min="14" max="14" width="27.140625" hidden="1" customWidth="1"/>
    <col min="15" max="15" width="22" hidden="1" customWidth="1"/>
    <col min="16" max="16" width="11.7109375" hidden="1" customWidth="1"/>
    <col min="17" max="17" width="15.42578125" hidden="1" customWidth="1"/>
    <col min="18" max="18" width="14.42578125" customWidth="1"/>
    <col min="19" max="19" width="12.140625" hidden="1" customWidth="1"/>
    <col min="20" max="20" width="14.42578125" hidden="1" customWidth="1"/>
    <col min="21" max="21" width="13.85546875" hidden="1" customWidth="1"/>
    <col min="22" max="22" width="15.140625" hidden="1" customWidth="1"/>
    <col min="23" max="23" width="15.85546875" hidden="1" customWidth="1"/>
    <col min="24" max="24" width="13.42578125" hidden="1" customWidth="1"/>
    <col min="25" max="25" width="26.140625" hidden="1" customWidth="1"/>
    <col min="26" max="26" width="13.7109375" hidden="1" customWidth="1"/>
    <col min="27" max="27" width="16.7109375" hidden="1" customWidth="1"/>
    <col min="28" max="28" width="15.85546875" hidden="1" customWidth="1"/>
    <col min="29" max="29" width="20.7109375" hidden="1" customWidth="1"/>
    <col min="30" max="30" width="17.7109375" hidden="1" customWidth="1"/>
    <col min="31" max="31" width="15.85546875" hidden="1" customWidth="1"/>
    <col min="32" max="32" width="19.42578125" hidden="1" customWidth="1"/>
    <col min="33" max="33" width="16.42578125" hidden="1" customWidth="1"/>
    <col min="34" max="34" width="41" hidden="1" customWidth="1"/>
    <col min="35" max="35" width="32.85546875" hidden="1" customWidth="1"/>
    <col min="36" max="36" width="34.42578125" hidden="1" customWidth="1"/>
    <col min="37" max="37" width="30" hidden="1" customWidth="1"/>
    <col min="38" max="38" width="5.7109375" hidden="1" customWidth="1"/>
    <col min="39" max="39" width="7" style="87" hidden="1" customWidth="1"/>
    <col min="40" max="40" width="24.85546875" hidden="1" customWidth="1"/>
    <col min="41" max="41" width="37.140625" customWidth="1"/>
    <col min="42" max="42" width="27.140625" customWidth="1"/>
    <col min="43" max="43" width="29.42578125" customWidth="1"/>
    <col min="44" max="45" width="26.28515625" customWidth="1"/>
    <col min="46" max="46" width="18.28515625" customWidth="1"/>
    <col min="47" max="47" width="61.7109375" customWidth="1"/>
    <col min="54" max="54" width="56.85546875" hidden="1" customWidth="1"/>
  </cols>
  <sheetData>
    <row r="1" spans="1:54" s="1" customFormat="1" ht="28.5" customHeight="1" x14ac:dyDescent="0.25">
      <c r="A1" s="589" t="s">
        <v>0</v>
      </c>
      <c r="B1" s="589"/>
      <c r="C1" s="712" t="s">
        <v>1</v>
      </c>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3"/>
      <c r="AD1" s="713"/>
      <c r="AE1" s="713"/>
      <c r="AF1" s="713"/>
      <c r="AG1" s="713"/>
      <c r="AH1" s="713"/>
      <c r="AI1" s="713"/>
      <c r="AJ1" s="713"/>
      <c r="AK1" s="713"/>
      <c r="AL1" s="713"/>
      <c r="AM1" s="713"/>
      <c r="AN1" s="714"/>
      <c r="AO1" s="27" t="s">
        <v>209</v>
      </c>
      <c r="AP1" s="445"/>
      <c r="AQ1" s="445"/>
      <c r="AR1" s="445"/>
      <c r="AS1" s="445"/>
      <c r="AT1" s="445"/>
    </row>
    <row r="2" spans="1:54" s="1" customFormat="1" ht="37.5" customHeight="1" x14ac:dyDescent="0.25">
      <c r="A2" s="589"/>
      <c r="B2" s="589"/>
      <c r="C2" s="712" t="s">
        <v>2</v>
      </c>
      <c r="D2" s="713"/>
      <c r="E2" s="713"/>
      <c r="F2" s="713"/>
      <c r="G2" s="713"/>
      <c r="H2" s="713"/>
      <c r="I2" s="713"/>
      <c r="J2" s="713"/>
      <c r="K2" s="713"/>
      <c r="L2" s="713"/>
      <c r="M2" s="713"/>
      <c r="N2" s="713"/>
      <c r="O2" s="713"/>
      <c r="P2" s="713"/>
      <c r="Q2" s="713"/>
      <c r="R2" s="713"/>
      <c r="S2" s="713"/>
      <c r="T2" s="713"/>
      <c r="U2" s="713"/>
      <c r="V2" s="713"/>
      <c r="W2" s="713"/>
      <c r="X2" s="713"/>
      <c r="Y2" s="713"/>
      <c r="Z2" s="713"/>
      <c r="AA2" s="713"/>
      <c r="AB2" s="713"/>
      <c r="AC2" s="713"/>
      <c r="AD2" s="713"/>
      <c r="AE2" s="713"/>
      <c r="AF2" s="713"/>
      <c r="AG2" s="713"/>
      <c r="AH2" s="713"/>
      <c r="AI2" s="713"/>
      <c r="AJ2" s="713"/>
      <c r="AK2" s="713"/>
      <c r="AL2" s="713"/>
      <c r="AM2" s="713"/>
      <c r="AN2" s="714"/>
      <c r="AO2" s="27" t="s">
        <v>3</v>
      </c>
      <c r="AP2" s="445"/>
      <c r="AQ2" s="445"/>
      <c r="AR2" s="445"/>
      <c r="AS2" s="445"/>
      <c r="AT2" s="445"/>
    </row>
    <row r="3" spans="1:54" s="1" customFormat="1" ht="36" customHeight="1" x14ac:dyDescent="0.25">
      <c r="A3" s="589"/>
      <c r="B3" s="589"/>
      <c r="C3" s="712" t="s">
        <v>4</v>
      </c>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c r="AN3" s="714"/>
      <c r="AO3" s="27" t="s">
        <v>208</v>
      </c>
      <c r="AP3" s="445"/>
      <c r="AQ3" s="445"/>
      <c r="AR3" s="445"/>
      <c r="AS3" s="445"/>
      <c r="AT3" s="445"/>
    </row>
    <row r="4" spans="1:54" s="1" customFormat="1" ht="32.25" customHeight="1" x14ac:dyDescent="0.25">
      <c r="A4" s="589"/>
      <c r="B4" s="589"/>
      <c r="C4" s="712" t="s">
        <v>153</v>
      </c>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3"/>
      <c r="AG4" s="713"/>
      <c r="AH4" s="713"/>
      <c r="AI4" s="713"/>
      <c r="AJ4" s="713"/>
      <c r="AK4" s="713"/>
      <c r="AL4" s="713"/>
      <c r="AM4" s="713"/>
      <c r="AN4" s="714"/>
      <c r="AO4" s="27" t="s">
        <v>212</v>
      </c>
      <c r="AP4" s="445"/>
      <c r="AQ4" s="445"/>
      <c r="AR4" s="445"/>
      <c r="AS4" s="445"/>
      <c r="AT4" s="445"/>
    </row>
    <row r="5" spans="1:54" s="1" customFormat="1" ht="24.75" customHeight="1" x14ac:dyDescent="0.25">
      <c r="A5" s="964" t="s">
        <v>5</v>
      </c>
      <c r="B5" s="964"/>
      <c r="C5" s="704" t="s">
        <v>602</v>
      </c>
      <c r="D5" s="715"/>
      <c r="E5" s="715"/>
      <c r="F5" s="715"/>
      <c r="G5" s="715"/>
      <c r="H5" s="715"/>
      <c r="I5" s="715"/>
      <c r="J5" s="715"/>
      <c r="K5" s="715"/>
      <c r="L5" s="715"/>
      <c r="M5" s="715"/>
      <c r="N5" s="715"/>
      <c r="O5" s="715"/>
      <c r="P5" s="715"/>
      <c r="Q5" s="715"/>
      <c r="R5" s="715"/>
      <c r="S5" s="715"/>
      <c r="T5" s="715"/>
      <c r="U5" s="715"/>
      <c r="V5" s="715"/>
      <c r="W5" s="715"/>
      <c r="X5" s="715"/>
      <c r="Y5" s="715"/>
      <c r="Z5" s="715"/>
      <c r="AA5" s="715"/>
      <c r="AB5" s="715"/>
      <c r="AC5" s="715"/>
      <c r="AD5" s="715"/>
      <c r="AE5" s="715"/>
      <c r="AF5" s="715"/>
      <c r="AG5" s="715"/>
      <c r="AH5" s="715"/>
      <c r="AI5" s="715"/>
      <c r="AJ5" s="715"/>
      <c r="AK5" s="715"/>
      <c r="AL5" s="715"/>
      <c r="AM5" s="715"/>
      <c r="AN5" s="715"/>
      <c r="AO5" s="705"/>
      <c r="AP5" s="446"/>
      <c r="AQ5" s="446"/>
      <c r="AR5" s="446"/>
      <c r="AS5" s="446"/>
      <c r="AT5" s="446"/>
    </row>
    <row r="6" spans="1:54" ht="43.5" customHeight="1" x14ac:dyDescent="0.25">
      <c r="A6" s="960" t="s">
        <v>163</v>
      </c>
      <c r="B6" s="960"/>
      <c r="C6" s="960"/>
      <c r="D6" s="960"/>
      <c r="E6" s="960"/>
      <c r="F6" s="960"/>
      <c r="G6" s="960"/>
      <c r="H6" s="960"/>
      <c r="I6" s="960"/>
      <c r="J6" s="960"/>
      <c r="K6" s="960"/>
      <c r="L6" s="960"/>
      <c r="M6" s="960"/>
      <c r="N6" s="960"/>
      <c r="O6" s="960"/>
      <c r="P6" s="960"/>
      <c r="Q6" s="960"/>
      <c r="R6" s="960"/>
      <c r="S6" s="960"/>
      <c r="T6" s="960"/>
      <c r="U6" s="960"/>
      <c r="V6" s="960"/>
      <c r="W6" s="960"/>
      <c r="X6" s="960"/>
      <c r="Y6" s="960"/>
      <c r="Z6" s="961"/>
      <c r="AA6" s="594" t="s">
        <v>91</v>
      </c>
      <c r="AB6" s="685"/>
      <c r="AC6" s="685"/>
      <c r="AD6" s="685"/>
      <c r="AE6" s="685"/>
      <c r="AF6" s="685"/>
      <c r="AG6" s="68"/>
      <c r="AH6" s="966" t="s">
        <v>6</v>
      </c>
      <c r="AI6" s="966"/>
      <c r="AJ6" s="966"/>
      <c r="AK6" s="966"/>
      <c r="AL6" s="966"/>
      <c r="AM6" s="966"/>
      <c r="AN6" s="966"/>
      <c r="AO6" s="966"/>
      <c r="AP6" s="447"/>
      <c r="AQ6" s="447"/>
      <c r="AR6" s="447"/>
      <c r="AS6" s="447"/>
      <c r="AT6" s="447"/>
    </row>
    <row r="7" spans="1:54" ht="57.75" customHeight="1" x14ac:dyDescent="0.25">
      <c r="A7" s="962"/>
      <c r="B7" s="962"/>
      <c r="C7" s="962"/>
      <c r="D7" s="962"/>
      <c r="E7" s="962"/>
      <c r="F7" s="962"/>
      <c r="G7" s="962"/>
      <c r="H7" s="962"/>
      <c r="I7" s="962"/>
      <c r="J7" s="962"/>
      <c r="K7" s="962"/>
      <c r="L7" s="962"/>
      <c r="M7" s="962"/>
      <c r="N7" s="962"/>
      <c r="O7" s="962"/>
      <c r="P7" s="962"/>
      <c r="Q7" s="962"/>
      <c r="R7" s="962"/>
      <c r="S7" s="962"/>
      <c r="T7" s="962"/>
      <c r="U7" s="962"/>
      <c r="V7" s="962"/>
      <c r="W7" s="962"/>
      <c r="X7" s="962"/>
      <c r="Y7" s="962"/>
      <c r="Z7" s="963"/>
      <c r="AA7" s="965"/>
      <c r="AB7" s="687"/>
      <c r="AC7" s="687"/>
      <c r="AD7" s="687"/>
      <c r="AE7" s="687"/>
      <c r="AF7" s="687"/>
      <c r="AG7" s="69"/>
      <c r="AH7" s="966"/>
      <c r="AI7" s="966"/>
      <c r="AJ7" s="966"/>
      <c r="AK7" s="966"/>
      <c r="AL7" s="966"/>
      <c r="AM7" s="966"/>
      <c r="AN7" s="966"/>
      <c r="AO7" s="966"/>
      <c r="AP7" s="447"/>
      <c r="AQ7" s="447"/>
      <c r="AR7" s="447"/>
      <c r="AS7" s="447"/>
      <c r="AT7" s="447"/>
    </row>
    <row r="8" spans="1:54" s="24" customFormat="1" ht="45" customHeight="1" thickBot="1" x14ac:dyDescent="0.3">
      <c r="A8" s="93" t="s">
        <v>95</v>
      </c>
      <c r="B8" s="93" t="s">
        <v>7</v>
      </c>
      <c r="C8" s="93" t="s">
        <v>186</v>
      </c>
      <c r="D8" s="93" t="s">
        <v>638</v>
      </c>
      <c r="E8" s="93" t="s">
        <v>10</v>
      </c>
      <c r="F8" s="93" t="s">
        <v>11</v>
      </c>
      <c r="G8" s="93" t="s">
        <v>144</v>
      </c>
      <c r="H8" s="93" t="s">
        <v>189</v>
      </c>
      <c r="I8" s="93" t="s">
        <v>145</v>
      </c>
      <c r="J8" s="93" t="s">
        <v>617</v>
      </c>
      <c r="K8" s="93" t="s">
        <v>609</v>
      </c>
      <c r="L8" s="93" t="s">
        <v>194</v>
      </c>
      <c r="M8" s="93" t="s">
        <v>184</v>
      </c>
      <c r="N8" s="93" t="s">
        <v>202</v>
      </c>
      <c r="O8" s="93" t="s">
        <v>12</v>
      </c>
      <c r="P8" s="93" t="s">
        <v>607</v>
      </c>
      <c r="Q8" s="93" t="s">
        <v>611</v>
      </c>
      <c r="R8" s="207" t="s">
        <v>686</v>
      </c>
      <c r="S8" s="93" t="s">
        <v>553</v>
      </c>
      <c r="T8" s="93" t="s">
        <v>146</v>
      </c>
      <c r="U8" s="93" t="s">
        <v>16</v>
      </c>
      <c r="V8" s="93" t="s">
        <v>17</v>
      </c>
      <c r="W8" s="93" t="s">
        <v>158</v>
      </c>
      <c r="X8" s="93" t="s">
        <v>36</v>
      </c>
      <c r="Y8" s="93" t="s">
        <v>100</v>
      </c>
      <c r="Z8" s="93" t="s">
        <v>101</v>
      </c>
      <c r="AA8" s="93" t="s">
        <v>22</v>
      </c>
      <c r="AB8" s="93" t="s">
        <v>148</v>
      </c>
      <c r="AC8" s="93" t="s">
        <v>199</v>
      </c>
      <c r="AD8" s="93" t="s">
        <v>23</v>
      </c>
      <c r="AE8" s="93" t="s">
        <v>24</v>
      </c>
      <c r="AF8" s="93" t="s">
        <v>25</v>
      </c>
      <c r="AG8" s="93" t="s">
        <v>551</v>
      </c>
      <c r="AH8" s="93" t="s">
        <v>19</v>
      </c>
      <c r="AI8" s="93" t="s">
        <v>147</v>
      </c>
      <c r="AJ8" s="93" t="s">
        <v>619</v>
      </c>
      <c r="AK8" s="93" t="s">
        <v>621</v>
      </c>
      <c r="AL8" s="93" t="s">
        <v>620</v>
      </c>
      <c r="AM8" s="93" t="s">
        <v>608</v>
      </c>
      <c r="AN8" s="93" t="s">
        <v>18</v>
      </c>
      <c r="AO8" s="93" t="s">
        <v>20</v>
      </c>
      <c r="AP8" s="207" t="s">
        <v>688</v>
      </c>
      <c r="AQ8" s="207" t="s">
        <v>689</v>
      </c>
      <c r="AR8" s="207" t="s">
        <v>690</v>
      </c>
      <c r="AS8" s="207" t="s">
        <v>691</v>
      </c>
      <c r="AT8" s="207" t="s">
        <v>692</v>
      </c>
      <c r="AU8" s="93" t="s">
        <v>561</v>
      </c>
    </row>
    <row r="9" spans="1:54" ht="50.1" customHeight="1" x14ac:dyDescent="0.25">
      <c r="A9" s="598" t="s">
        <v>228</v>
      </c>
      <c r="B9" s="969" t="s">
        <v>227</v>
      </c>
      <c r="C9" s="970" t="s">
        <v>294</v>
      </c>
      <c r="D9" s="44" t="s">
        <v>262</v>
      </c>
      <c r="E9" s="969" t="s">
        <v>227</v>
      </c>
      <c r="F9" s="970">
        <v>2024130010108</v>
      </c>
      <c r="G9" s="969" t="s">
        <v>242</v>
      </c>
      <c r="H9" s="348" t="s">
        <v>267</v>
      </c>
      <c r="I9" s="44" t="s">
        <v>269</v>
      </c>
      <c r="J9" s="880">
        <v>0.25</v>
      </c>
      <c r="K9" s="327"/>
      <c r="L9" s="47"/>
      <c r="M9" s="967" t="s">
        <v>274</v>
      </c>
      <c r="N9" s="974"/>
      <c r="O9" s="969" t="s">
        <v>226</v>
      </c>
      <c r="P9" s="1027">
        <v>1</v>
      </c>
      <c r="Q9" s="880">
        <v>0.25</v>
      </c>
      <c r="R9" s="430">
        <f>Q9/P9</f>
        <v>0.25</v>
      </c>
      <c r="S9" s="1028">
        <v>45658</v>
      </c>
      <c r="T9" s="1028">
        <v>46022</v>
      </c>
      <c r="U9" s="1020">
        <v>365</v>
      </c>
      <c r="V9" s="968">
        <v>1059626</v>
      </c>
      <c r="W9" s="969" t="s">
        <v>425</v>
      </c>
      <c r="X9" s="969" t="s">
        <v>603</v>
      </c>
      <c r="Y9" s="1021" t="s">
        <v>296</v>
      </c>
      <c r="Z9" s="1021" t="s">
        <v>298</v>
      </c>
      <c r="AA9" s="45" t="s">
        <v>224</v>
      </c>
      <c r="AB9" s="969" t="s">
        <v>278</v>
      </c>
      <c r="AC9" s="1022">
        <v>5584603285</v>
      </c>
      <c r="AD9" s="58" t="s">
        <v>63</v>
      </c>
      <c r="AE9" s="45" t="s">
        <v>62</v>
      </c>
      <c r="AF9" s="59">
        <v>45658</v>
      </c>
      <c r="AG9" s="1020" t="s">
        <v>552</v>
      </c>
      <c r="AH9" s="1025">
        <v>5584603285</v>
      </c>
      <c r="AI9" s="1025">
        <v>5584603285</v>
      </c>
      <c r="AJ9" s="950">
        <v>2526141000</v>
      </c>
      <c r="AK9" s="953"/>
      <c r="AL9" s="953"/>
      <c r="AM9" s="953"/>
      <c r="AN9" s="969" t="s">
        <v>622</v>
      </c>
      <c r="AO9" s="1018" t="s">
        <v>623</v>
      </c>
      <c r="AP9" s="448">
        <v>10750968912</v>
      </c>
      <c r="AQ9" s="448">
        <v>4546571000</v>
      </c>
      <c r="AR9" s="448">
        <v>226060000</v>
      </c>
      <c r="AS9" s="455">
        <f>AQ9/AP9</f>
        <v>0.42289872077717716</v>
      </c>
      <c r="AT9" s="455">
        <f>AR9/AP9</f>
        <v>2.1026942022655901E-2</v>
      </c>
      <c r="AU9" s="1016" t="s">
        <v>624</v>
      </c>
      <c r="BB9" t="s">
        <v>201</v>
      </c>
    </row>
    <row r="10" spans="1:54" ht="50.1" customHeight="1" x14ac:dyDescent="0.25">
      <c r="A10" s="598"/>
      <c r="B10" s="969"/>
      <c r="C10" s="970"/>
      <c r="D10" s="44" t="s">
        <v>263</v>
      </c>
      <c r="E10" s="969"/>
      <c r="F10" s="970"/>
      <c r="G10" s="969"/>
      <c r="H10" s="58" t="s">
        <v>231</v>
      </c>
      <c r="I10" s="44" t="s">
        <v>270</v>
      </c>
      <c r="J10" s="880"/>
      <c r="K10" s="327"/>
      <c r="L10" s="47"/>
      <c r="M10" s="967"/>
      <c r="N10" s="974"/>
      <c r="O10" s="969"/>
      <c r="P10" s="1027"/>
      <c r="Q10" s="880"/>
      <c r="R10" s="430"/>
      <c r="S10" s="1028"/>
      <c r="T10" s="1028"/>
      <c r="U10" s="1020"/>
      <c r="V10" s="968"/>
      <c r="W10" s="1020"/>
      <c r="X10" s="1020"/>
      <c r="Y10" s="1021"/>
      <c r="Z10" s="1021"/>
      <c r="AA10" s="45" t="s">
        <v>224</v>
      </c>
      <c r="AB10" s="969"/>
      <c r="AC10" s="1022"/>
      <c r="AD10" s="58" t="s">
        <v>68</v>
      </c>
      <c r="AE10" s="45" t="s">
        <v>62</v>
      </c>
      <c r="AF10" s="59">
        <v>45658</v>
      </c>
      <c r="AG10" s="1020"/>
      <c r="AH10" s="1026"/>
      <c r="AI10" s="1026"/>
      <c r="AJ10" s="946"/>
      <c r="AK10" s="953"/>
      <c r="AL10" s="953"/>
      <c r="AM10" s="953"/>
      <c r="AN10" s="969"/>
      <c r="AO10" s="1019"/>
      <c r="AP10" s="449"/>
      <c r="AQ10" s="449"/>
      <c r="AR10" s="449"/>
      <c r="AS10" s="449"/>
      <c r="AT10" s="449"/>
      <c r="AU10" s="1017"/>
    </row>
    <row r="11" spans="1:54" ht="50.1" customHeight="1" x14ac:dyDescent="0.25">
      <c r="A11" s="598"/>
      <c r="B11" s="969"/>
      <c r="C11" s="970"/>
      <c r="D11" s="44" t="s">
        <v>264</v>
      </c>
      <c r="E11" s="969"/>
      <c r="F11" s="970"/>
      <c r="G11" s="969"/>
      <c r="H11" s="58" t="s">
        <v>229</v>
      </c>
      <c r="I11" s="44" t="s">
        <v>271</v>
      </c>
      <c r="J11" s="91">
        <v>20</v>
      </c>
      <c r="K11" s="327"/>
      <c r="L11" s="47"/>
      <c r="M11" s="58" t="s">
        <v>275</v>
      </c>
      <c r="N11" s="974"/>
      <c r="O11" s="44" t="s">
        <v>226</v>
      </c>
      <c r="P11" s="45">
        <v>70</v>
      </c>
      <c r="Q11" s="91">
        <v>20</v>
      </c>
      <c r="R11" s="430">
        <f t="shared" ref="R11:R13" si="0">Q11/P11</f>
        <v>0.2857142857142857</v>
      </c>
      <c r="S11" s="351">
        <v>45658</v>
      </c>
      <c r="T11" s="351">
        <v>45627</v>
      </c>
      <c r="U11" s="45">
        <v>365</v>
      </c>
      <c r="V11" s="968"/>
      <c r="W11" s="1020"/>
      <c r="X11" s="1020"/>
      <c r="Y11" s="1021" t="s">
        <v>297</v>
      </c>
      <c r="Z11" s="1023" t="s">
        <v>299</v>
      </c>
      <c r="AA11" s="45" t="s">
        <v>224</v>
      </c>
      <c r="AB11" s="44" t="s">
        <v>278</v>
      </c>
      <c r="AC11" s="60">
        <v>3201737893</v>
      </c>
      <c r="AD11" s="61" t="s">
        <v>77</v>
      </c>
      <c r="AE11" s="45" t="s">
        <v>54</v>
      </c>
      <c r="AF11" s="59">
        <v>45658</v>
      </c>
      <c r="AG11" s="1020"/>
      <c r="AH11" s="60">
        <v>3201737893</v>
      </c>
      <c r="AI11" s="60">
        <v>3201737893</v>
      </c>
      <c r="AJ11" s="352">
        <v>2276830000</v>
      </c>
      <c r="AK11" s="953"/>
      <c r="AL11" s="953"/>
      <c r="AM11" s="953"/>
      <c r="AN11" s="969"/>
      <c r="AO11" s="1019"/>
      <c r="AP11" s="449"/>
      <c r="AQ11" s="449"/>
      <c r="AR11" s="449"/>
      <c r="AS11" s="449"/>
      <c r="AT11" s="449"/>
      <c r="AU11" s="178" t="s">
        <v>589</v>
      </c>
    </row>
    <row r="12" spans="1:54" ht="50.1" customHeight="1" x14ac:dyDescent="0.25">
      <c r="A12" s="598"/>
      <c r="B12" s="969"/>
      <c r="C12" s="970"/>
      <c r="D12" s="44" t="s">
        <v>265</v>
      </c>
      <c r="E12" s="969"/>
      <c r="F12" s="970"/>
      <c r="G12" s="969"/>
      <c r="H12" s="58" t="s">
        <v>268</v>
      </c>
      <c r="I12" s="44" t="s">
        <v>272</v>
      </c>
      <c r="J12" s="91">
        <v>0</v>
      </c>
      <c r="K12" s="327"/>
      <c r="L12" s="47"/>
      <c r="M12" s="58" t="s">
        <v>276</v>
      </c>
      <c r="N12" s="974"/>
      <c r="O12" s="44" t="s">
        <v>226</v>
      </c>
      <c r="P12" s="45">
        <v>50</v>
      </c>
      <c r="Q12" s="91">
        <v>0</v>
      </c>
      <c r="R12" s="430">
        <f t="shared" si="0"/>
        <v>0</v>
      </c>
      <c r="S12" s="351">
        <v>45658</v>
      </c>
      <c r="T12" s="351">
        <v>45627</v>
      </c>
      <c r="U12" s="45">
        <v>365</v>
      </c>
      <c r="V12" s="968"/>
      <c r="W12" s="1020"/>
      <c r="X12" s="1020"/>
      <c r="Y12" s="1021"/>
      <c r="Z12" s="1023"/>
      <c r="AA12" s="45" t="s">
        <v>224</v>
      </c>
      <c r="AB12" s="44" t="s">
        <v>279</v>
      </c>
      <c r="AC12" s="60">
        <v>1426518921</v>
      </c>
      <c r="AD12" s="61" t="s">
        <v>68</v>
      </c>
      <c r="AE12" s="45" t="s">
        <v>62</v>
      </c>
      <c r="AF12" s="59">
        <v>45658</v>
      </c>
      <c r="AG12" s="1020"/>
      <c r="AH12" s="60">
        <v>1426518921</v>
      </c>
      <c r="AI12" s="60">
        <v>1426518921</v>
      </c>
      <c r="AJ12" s="352">
        <v>0</v>
      </c>
      <c r="AK12" s="953"/>
      <c r="AL12" s="953"/>
      <c r="AM12" s="953"/>
      <c r="AN12" s="969"/>
      <c r="AO12" s="1019"/>
      <c r="AP12" s="449"/>
      <c r="AQ12" s="449"/>
      <c r="AR12" s="449"/>
      <c r="AS12" s="449"/>
      <c r="AT12" s="449"/>
      <c r="AU12" s="178" t="s">
        <v>587</v>
      </c>
    </row>
    <row r="13" spans="1:54" ht="50.1" customHeight="1" x14ac:dyDescent="0.25">
      <c r="A13" s="598"/>
      <c r="B13" s="969"/>
      <c r="C13" s="970"/>
      <c r="D13" s="44" t="s">
        <v>266</v>
      </c>
      <c r="E13" s="969"/>
      <c r="F13" s="970"/>
      <c r="G13" s="969"/>
      <c r="H13" s="58" t="s">
        <v>230</v>
      </c>
      <c r="I13" s="44" t="s">
        <v>273</v>
      </c>
      <c r="J13" s="91">
        <v>1</v>
      </c>
      <c r="K13" s="347"/>
      <c r="L13" s="47"/>
      <c r="M13" s="58" t="s">
        <v>277</v>
      </c>
      <c r="N13" s="974"/>
      <c r="O13" s="44" t="s">
        <v>226</v>
      </c>
      <c r="P13" s="45">
        <v>2</v>
      </c>
      <c r="Q13" s="91">
        <v>1</v>
      </c>
      <c r="R13" s="430">
        <f t="shared" si="0"/>
        <v>0.5</v>
      </c>
      <c r="S13" s="351">
        <v>45658</v>
      </c>
      <c r="T13" s="351">
        <v>45627</v>
      </c>
      <c r="U13" s="45">
        <v>365</v>
      </c>
      <c r="V13" s="968"/>
      <c r="W13" s="1020"/>
      <c r="X13" s="1020"/>
      <c r="Y13" s="1021"/>
      <c r="Z13" s="1023"/>
      <c r="AA13" s="45" t="s">
        <v>224</v>
      </c>
      <c r="AB13" s="44" t="s">
        <v>280</v>
      </c>
      <c r="AC13" s="60">
        <v>538108812</v>
      </c>
      <c r="AD13" s="61" t="s">
        <v>77</v>
      </c>
      <c r="AE13" s="45" t="s">
        <v>54</v>
      </c>
      <c r="AF13" s="59">
        <v>45658</v>
      </c>
      <c r="AG13" s="1020"/>
      <c r="AH13" s="60">
        <v>538108812</v>
      </c>
      <c r="AI13" s="60">
        <v>538108812</v>
      </c>
      <c r="AJ13" s="352">
        <v>0</v>
      </c>
      <c r="AK13" s="953"/>
      <c r="AL13" s="953"/>
      <c r="AM13" s="953"/>
      <c r="AN13" s="969"/>
      <c r="AO13" s="1019"/>
      <c r="AP13" s="449"/>
      <c r="AQ13" s="449"/>
      <c r="AR13" s="449"/>
      <c r="AS13" s="449"/>
      <c r="AT13" s="449"/>
      <c r="AU13" s="179" t="s">
        <v>588</v>
      </c>
    </row>
    <row r="14" spans="1:54" ht="50.1" customHeight="1" x14ac:dyDescent="0.25">
      <c r="A14" s="976" t="s">
        <v>687</v>
      </c>
      <c r="B14" s="977"/>
      <c r="C14" s="977"/>
      <c r="D14" s="977"/>
      <c r="E14" s="977"/>
      <c r="F14" s="977"/>
      <c r="G14" s="977"/>
      <c r="H14" s="977"/>
      <c r="I14" s="977"/>
      <c r="J14" s="977"/>
      <c r="K14" s="977"/>
      <c r="L14" s="977"/>
      <c r="M14" s="977"/>
      <c r="N14" s="977"/>
      <c r="O14" s="977"/>
      <c r="P14" s="977"/>
      <c r="Q14" s="978"/>
      <c r="R14" s="434">
        <f>SUM(R9:R13)/4</f>
        <v>0.2589285714285714</v>
      </c>
      <c r="S14" s="433"/>
      <c r="T14" s="433"/>
      <c r="U14" s="433"/>
      <c r="V14" s="433"/>
      <c r="W14" s="433"/>
      <c r="X14" s="433"/>
      <c r="Y14" s="433"/>
      <c r="Z14" s="433"/>
      <c r="AA14" s="433"/>
      <c r="AB14" s="433"/>
      <c r="AC14" s="433"/>
      <c r="AD14" s="433"/>
      <c r="AE14" s="433"/>
      <c r="AF14" s="433"/>
      <c r="AG14" s="433"/>
      <c r="AH14" s="349">
        <f>SUM(AH1)</f>
        <v>0</v>
      </c>
      <c r="AI14" s="349">
        <f>+AI9</f>
        <v>5584603285</v>
      </c>
      <c r="AJ14" s="340">
        <f>+AJ13+AJ12+AJ11+AJ9</f>
        <v>4802971000</v>
      </c>
      <c r="AK14" s="340"/>
      <c r="AL14" s="340"/>
      <c r="AM14" s="340"/>
      <c r="AN14" s="44"/>
      <c r="AO14" s="456" t="s">
        <v>693</v>
      </c>
      <c r="AP14" s="461">
        <v>10750968912</v>
      </c>
      <c r="AQ14" s="461">
        <v>4546571000</v>
      </c>
      <c r="AR14" s="461">
        <v>226060000</v>
      </c>
      <c r="AS14" s="462">
        <v>0.42289872077717716</v>
      </c>
      <c r="AT14" s="462">
        <v>2.1026942022655901E-2</v>
      </c>
      <c r="AU14" s="350"/>
    </row>
    <row r="15" spans="1:54" ht="50.1" customHeight="1" x14ac:dyDescent="0.25">
      <c r="A15" s="979" t="s">
        <v>220</v>
      </c>
      <c r="B15" s="807" t="s">
        <v>219</v>
      </c>
      <c r="C15" s="983" t="s">
        <v>293</v>
      </c>
      <c r="D15" s="806" t="s">
        <v>597</v>
      </c>
      <c r="E15" s="806" t="s">
        <v>618</v>
      </c>
      <c r="F15" s="972">
        <v>2024130010030</v>
      </c>
      <c r="G15" s="893" t="s">
        <v>562</v>
      </c>
      <c r="H15" s="935" t="s">
        <v>579</v>
      </c>
      <c r="I15" s="806" t="s">
        <v>284</v>
      </c>
      <c r="J15" s="958">
        <v>0.25</v>
      </c>
      <c r="K15" s="919"/>
      <c r="L15" s="955"/>
      <c r="M15" s="115" t="s">
        <v>627</v>
      </c>
      <c r="N15" s="890"/>
      <c r="O15" s="805" t="s">
        <v>563</v>
      </c>
      <c r="P15" s="892">
        <v>1</v>
      </c>
      <c r="Q15" s="898">
        <v>0.25</v>
      </c>
      <c r="R15" s="289">
        <f>Q15/P15</f>
        <v>0.25</v>
      </c>
      <c r="S15" s="886">
        <v>45689</v>
      </c>
      <c r="T15" s="886">
        <v>45992</v>
      </c>
      <c r="U15" s="889">
        <v>11</v>
      </c>
      <c r="V15" s="973">
        <v>1059626</v>
      </c>
      <c r="W15" s="806" t="s">
        <v>425</v>
      </c>
      <c r="X15" s="806" t="s">
        <v>604</v>
      </c>
      <c r="Y15" s="935" t="s">
        <v>300</v>
      </c>
      <c r="Z15" s="935" t="s">
        <v>301</v>
      </c>
      <c r="AA15" s="889" t="s">
        <v>224</v>
      </c>
      <c r="AB15" s="805" t="s">
        <v>290</v>
      </c>
      <c r="AC15" s="895">
        <v>4087675000</v>
      </c>
      <c r="AD15" s="805" t="s">
        <v>63</v>
      </c>
      <c r="AE15" s="889" t="s">
        <v>54</v>
      </c>
      <c r="AF15" s="886">
        <v>45658</v>
      </c>
      <c r="AG15" s="890" t="s">
        <v>552</v>
      </c>
      <c r="AH15" s="877">
        <v>4999999999</v>
      </c>
      <c r="AI15" s="896">
        <v>6099999999</v>
      </c>
      <c r="AJ15" s="945">
        <v>4087675000</v>
      </c>
      <c r="AK15" s="945">
        <v>0</v>
      </c>
      <c r="AL15" s="945">
        <v>0</v>
      </c>
      <c r="AM15" s="945">
        <v>666000000</v>
      </c>
      <c r="AN15" s="890"/>
      <c r="AO15" s="947" t="s">
        <v>286</v>
      </c>
      <c r="AP15" s="416">
        <v>9099999999</v>
      </c>
      <c r="AQ15" s="416">
        <v>4087675000</v>
      </c>
      <c r="AR15" s="416">
        <v>0</v>
      </c>
      <c r="AS15" s="457">
        <f>AQ15/AP15</f>
        <v>0.44919505499441703</v>
      </c>
      <c r="AT15" s="457">
        <f>AR15/AP15</f>
        <v>0</v>
      </c>
      <c r="AU15" s="1024" t="s">
        <v>634</v>
      </c>
      <c r="BB15" t="s">
        <v>203</v>
      </c>
    </row>
    <row r="16" spans="1:54" ht="50.1" customHeight="1" x14ac:dyDescent="0.25">
      <c r="A16" s="979"/>
      <c r="B16" s="807"/>
      <c r="C16" s="983"/>
      <c r="D16" s="806"/>
      <c r="E16" s="806"/>
      <c r="F16" s="972"/>
      <c r="G16" s="893"/>
      <c r="H16" s="935"/>
      <c r="I16" s="806"/>
      <c r="J16" s="958"/>
      <c r="K16" s="919"/>
      <c r="L16" s="955"/>
      <c r="M16" s="115" t="s">
        <v>628</v>
      </c>
      <c r="N16" s="890"/>
      <c r="O16" s="806"/>
      <c r="P16" s="893"/>
      <c r="Q16" s="899"/>
      <c r="R16" s="289">
        <v>0.25</v>
      </c>
      <c r="S16" s="887"/>
      <c r="T16" s="887"/>
      <c r="U16" s="890"/>
      <c r="V16" s="973"/>
      <c r="W16" s="890"/>
      <c r="X16" s="806"/>
      <c r="Y16" s="935"/>
      <c r="Z16" s="935"/>
      <c r="AA16" s="890"/>
      <c r="AB16" s="806"/>
      <c r="AC16" s="896"/>
      <c r="AD16" s="806"/>
      <c r="AE16" s="890"/>
      <c r="AF16" s="887"/>
      <c r="AG16" s="890"/>
      <c r="AH16" s="878"/>
      <c r="AI16" s="896"/>
      <c r="AJ16" s="945"/>
      <c r="AK16" s="945"/>
      <c r="AL16" s="945"/>
      <c r="AM16" s="945"/>
      <c r="AN16" s="890"/>
      <c r="AO16" s="947"/>
      <c r="AP16" s="416">
        <v>1300000000</v>
      </c>
      <c r="AQ16" s="416">
        <v>0</v>
      </c>
      <c r="AR16" s="416">
        <v>0</v>
      </c>
      <c r="AS16" s="457">
        <f>AQ16/AP16</f>
        <v>0</v>
      </c>
      <c r="AT16" s="457">
        <f>AR16/AP16</f>
        <v>0</v>
      </c>
      <c r="AU16" s="944"/>
    </row>
    <row r="17" spans="1:54" ht="50.1" customHeight="1" x14ac:dyDescent="0.25">
      <c r="A17" s="979"/>
      <c r="B17" s="807"/>
      <c r="C17" s="983"/>
      <c r="D17" s="806"/>
      <c r="E17" s="806"/>
      <c r="F17" s="972"/>
      <c r="G17" s="893"/>
      <c r="H17" s="935"/>
      <c r="I17" s="806"/>
      <c r="J17" s="958"/>
      <c r="K17" s="919"/>
      <c r="L17" s="955"/>
      <c r="M17" s="115" t="s">
        <v>629</v>
      </c>
      <c r="N17" s="890"/>
      <c r="O17" s="806"/>
      <c r="P17" s="893"/>
      <c r="Q17" s="899"/>
      <c r="R17" s="289">
        <v>0.25</v>
      </c>
      <c r="S17" s="887"/>
      <c r="T17" s="887"/>
      <c r="U17" s="890"/>
      <c r="V17" s="973"/>
      <c r="W17" s="890"/>
      <c r="X17" s="806"/>
      <c r="Y17" s="935"/>
      <c r="Z17" s="935"/>
      <c r="AA17" s="890"/>
      <c r="AB17" s="806"/>
      <c r="AC17" s="896"/>
      <c r="AD17" s="806"/>
      <c r="AE17" s="890"/>
      <c r="AF17" s="887"/>
      <c r="AG17" s="890"/>
      <c r="AH17" s="878"/>
      <c r="AI17" s="896"/>
      <c r="AJ17" s="945"/>
      <c r="AK17" s="945"/>
      <c r="AL17" s="945"/>
      <c r="AM17" s="945"/>
      <c r="AN17" s="890"/>
      <c r="AO17" s="947"/>
      <c r="AP17" s="416"/>
      <c r="AQ17" s="416"/>
      <c r="AR17" s="416"/>
      <c r="AS17" s="416"/>
      <c r="AT17" s="416"/>
      <c r="AU17" s="944"/>
    </row>
    <row r="18" spans="1:54" ht="50.1" customHeight="1" x14ac:dyDescent="0.25">
      <c r="A18" s="979"/>
      <c r="B18" s="807"/>
      <c r="C18" s="983"/>
      <c r="D18" s="806"/>
      <c r="E18" s="806"/>
      <c r="F18" s="972"/>
      <c r="G18" s="893"/>
      <c r="H18" s="935"/>
      <c r="I18" s="806"/>
      <c r="J18" s="958"/>
      <c r="K18" s="919"/>
      <c r="L18" s="955"/>
      <c r="M18" s="62" t="s">
        <v>630</v>
      </c>
      <c r="N18" s="890"/>
      <c r="O18" s="806"/>
      <c r="P18" s="893"/>
      <c r="Q18" s="899"/>
      <c r="R18" s="289">
        <v>0.25</v>
      </c>
      <c r="S18" s="887"/>
      <c r="T18" s="887"/>
      <c r="U18" s="890"/>
      <c r="V18" s="973"/>
      <c r="W18" s="890"/>
      <c r="X18" s="806"/>
      <c r="Y18" s="935"/>
      <c r="Z18" s="935"/>
      <c r="AA18" s="890"/>
      <c r="AB18" s="806"/>
      <c r="AC18" s="896"/>
      <c r="AD18" s="806"/>
      <c r="AE18" s="890"/>
      <c r="AF18" s="887"/>
      <c r="AG18" s="890"/>
      <c r="AH18" s="878"/>
      <c r="AI18" s="896"/>
      <c r="AJ18" s="945"/>
      <c r="AK18" s="945"/>
      <c r="AL18" s="945"/>
      <c r="AM18" s="945"/>
      <c r="AN18" s="890"/>
      <c r="AO18" s="947"/>
      <c r="AP18" s="416"/>
      <c r="AQ18" s="416"/>
      <c r="AR18" s="416"/>
      <c r="AS18" s="416"/>
      <c r="AT18" s="416"/>
      <c r="AU18" s="944"/>
    </row>
    <row r="19" spans="1:54" ht="50.1" customHeight="1" x14ac:dyDescent="0.25">
      <c r="A19" s="979"/>
      <c r="B19" s="807"/>
      <c r="C19" s="983"/>
      <c r="D19" s="806"/>
      <c r="E19" s="806"/>
      <c r="F19" s="972"/>
      <c r="G19" s="893"/>
      <c r="H19" s="935"/>
      <c r="I19" s="806"/>
      <c r="J19" s="958"/>
      <c r="K19" s="919"/>
      <c r="L19" s="955"/>
      <c r="M19" s="62" t="s">
        <v>631</v>
      </c>
      <c r="N19" s="890"/>
      <c r="O19" s="806"/>
      <c r="P19" s="893"/>
      <c r="Q19" s="899"/>
      <c r="R19" s="289">
        <v>0.25</v>
      </c>
      <c r="S19" s="887"/>
      <c r="T19" s="887"/>
      <c r="U19" s="890"/>
      <c r="V19" s="973"/>
      <c r="W19" s="890"/>
      <c r="X19" s="806"/>
      <c r="Y19" s="935"/>
      <c r="Z19" s="935"/>
      <c r="AA19" s="890"/>
      <c r="AB19" s="806"/>
      <c r="AC19" s="896"/>
      <c r="AD19" s="806"/>
      <c r="AE19" s="890"/>
      <c r="AF19" s="887"/>
      <c r="AG19" s="890"/>
      <c r="AH19" s="878"/>
      <c r="AI19" s="896"/>
      <c r="AJ19" s="945"/>
      <c r="AK19" s="945"/>
      <c r="AL19" s="945"/>
      <c r="AM19" s="945"/>
      <c r="AN19" s="890"/>
      <c r="AO19" s="947"/>
      <c r="AP19" s="416"/>
      <c r="AQ19" s="416"/>
      <c r="AR19" s="416"/>
      <c r="AS19" s="416"/>
      <c r="AT19" s="416"/>
      <c r="AU19" s="944"/>
    </row>
    <row r="20" spans="1:54" ht="50.1" customHeight="1" x14ac:dyDescent="0.25">
      <c r="A20" s="979"/>
      <c r="B20" s="807"/>
      <c r="C20" s="983"/>
      <c r="D20" s="806"/>
      <c r="E20" s="806"/>
      <c r="F20" s="972"/>
      <c r="G20" s="893"/>
      <c r="H20" s="971"/>
      <c r="I20" s="807"/>
      <c r="J20" s="959"/>
      <c r="K20" s="920"/>
      <c r="L20" s="956"/>
      <c r="M20" s="62" t="s">
        <v>632</v>
      </c>
      <c r="N20" s="890"/>
      <c r="O20" s="807"/>
      <c r="P20" s="894"/>
      <c r="Q20" s="900"/>
      <c r="R20" s="289">
        <v>0.25</v>
      </c>
      <c r="S20" s="888"/>
      <c r="T20" s="888"/>
      <c r="U20" s="891"/>
      <c r="V20" s="973"/>
      <c r="W20" s="890"/>
      <c r="X20" s="806"/>
      <c r="Y20" s="935"/>
      <c r="Z20" s="935"/>
      <c r="AA20" s="891"/>
      <c r="AB20" s="807"/>
      <c r="AC20" s="897"/>
      <c r="AD20" s="807"/>
      <c r="AE20" s="891"/>
      <c r="AF20" s="888"/>
      <c r="AG20" s="890"/>
      <c r="AH20" s="879"/>
      <c r="AI20" s="897"/>
      <c r="AJ20" s="946"/>
      <c r="AK20" s="946"/>
      <c r="AL20" s="946"/>
      <c r="AM20" s="946"/>
      <c r="AN20" s="891"/>
      <c r="AO20" s="947"/>
      <c r="AP20" s="416"/>
      <c r="AQ20" s="416"/>
      <c r="AR20" s="416"/>
      <c r="AS20" s="416"/>
      <c r="AT20" s="416"/>
      <c r="AU20" s="944"/>
    </row>
    <row r="21" spans="1:54" ht="50.1" customHeight="1" x14ac:dyDescent="0.25">
      <c r="A21" s="980"/>
      <c r="B21" s="982"/>
      <c r="C21" s="984"/>
      <c r="D21" s="806"/>
      <c r="E21" s="806"/>
      <c r="F21" s="972"/>
      <c r="G21" s="893"/>
      <c r="H21" s="975" t="s">
        <v>590</v>
      </c>
      <c r="I21" s="805" t="s">
        <v>581</v>
      </c>
      <c r="J21" s="918">
        <v>0</v>
      </c>
      <c r="K21" s="957"/>
      <c r="L21" s="954"/>
      <c r="M21" s="65" t="s">
        <v>564</v>
      </c>
      <c r="N21" s="890"/>
      <c r="O21" s="805" t="s">
        <v>633</v>
      </c>
      <c r="P21" s="892">
        <v>2</v>
      </c>
      <c r="Q21" s="901">
        <v>0</v>
      </c>
      <c r="R21" s="293">
        <v>0</v>
      </c>
      <c r="S21" s="886">
        <v>45658</v>
      </c>
      <c r="T21" s="886">
        <v>45809</v>
      </c>
      <c r="U21" s="889">
        <v>5</v>
      </c>
      <c r="V21" s="973"/>
      <c r="W21" s="890"/>
      <c r="X21" s="890"/>
      <c r="Y21" s="935"/>
      <c r="Z21" s="935"/>
      <c r="AA21" s="889" t="s">
        <v>224</v>
      </c>
      <c r="AB21" s="805" t="s">
        <v>570</v>
      </c>
      <c r="AC21" s="895">
        <v>1288392432</v>
      </c>
      <c r="AD21" s="805" t="s">
        <v>55</v>
      </c>
      <c r="AE21" s="889" t="s">
        <v>54</v>
      </c>
      <c r="AF21" s="886">
        <v>45748</v>
      </c>
      <c r="AG21" s="890"/>
      <c r="AH21" s="877">
        <v>0</v>
      </c>
      <c r="AI21" s="895">
        <v>3000000000</v>
      </c>
      <c r="AJ21" s="950">
        <v>0</v>
      </c>
      <c r="AK21" s="950">
        <v>0</v>
      </c>
      <c r="AL21" s="950">
        <v>0</v>
      </c>
      <c r="AM21" s="950">
        <v>0</v>
      </c>
      <c r="AN21" s="889"/>
      <c r="AO21" s="947"/>
      <c r="AP21" s="416"/>
      <c r="AQ21" s="416"/>
      <c r="AR21" s="416"/>
      <c r="AS21" s="416"/>
      <c r="AT21" s="416"/>
      <c r="AU21" s="944" t="s">
        <v>635</v>
      </c>
    </row>
    <row r="22" spans="1:54" ht="50.1" customHeight="1" x14ac:dyDescent="0.25">
      <c r="A22" s="981"/>
      <c r="B22" s="805"/>
      <c r="C22" s="985"/>
      <c r="D22" s="806"/>
      <c r="E22" s="806"/>
      <c r="F22" s="972"/>
      <c r="G22" s="893"/>
      <c r="H22" s="935"/>
      <c r="I22" s="806"/>
      <c r="J22" s="919"/>
      <c r="K22" s="958"/>
      <c r="L22" s="955"/>
      <c r="M22" s="65" t="s">
        <v>565</v>
      </c>
      <c r="N22" s="890"/>
      <c r="O22" s="806"/>
      <c r="P22" s="893"/>
      <c r="Q22" s="902"/>
      <c r="R22" s="289">
        <v>0</v>
      </c>
      <c r="S22" s="887"/>
      <c r="T22" s="887"/>
      <c r="U22" s="890"/>
      <c r="V22" s="973"/>
      <c r="W22" s="890"/>
      <c r="X22" s="890"/>
      <c r="Y22" s="935"/>
      <c r="Z22" s="935"/>
      <c r="AA22" s="890"/>
      <c r="AB22" s="806"/>
      <c r="AC22" s="896"/>
      <c r="AD22" s="806"/>
      <c r="AE22" s="890"/>
      <c r="AF22" s="887"/>
      <c r="AG22" s="890"/>
      <c r="AH22" s="878"/>
      <c r="AI22" s="896"/>
      <c r="AJ22" s="945"/>
      <c r="AK22" s="945"/>
      <c r="AL22" s="945"/>
      <c r="AM22" s="945"/>
      <c r="AN22" s="890"/>
      <c r="AO22" s="947"/>
      <c r="AP22" s="416"/>
      <c r="AQ22" s="416"/>
      <c r="AR22" s="416"/>
      <c r="AS22" s="416"/>
      <c r="AT22" s="416"/>
      <c r="AU22" s="944"/>
    </row>
    <row r="23" spans="1:54" ht="50.1" customHeight="1" x14ac:dyDescent="0.25">
      <c r="A23" s="981"/>
      <c r="B23" s="805"/>
      <c r="C23" s="985"/>
      <c r="D23" s="806"/>
      <c r="E23" s="806"/>
      <c r="F23" s="972"/>
      <c r="G23" s="893"/>
      <c r="H23" s="935"/>
      <c r="I23" s="806"/>
      <c r="J23" s="919"/>
      <c r="K23" s="958"/>
      <c r="L23" s="955"/>
      <c r="M23" s="65" t="s">
        <v>566</v>
      </c>
      <c r="N23" s="890"/>
      <c r="O23" s="806"/>
      <c r="P23" s="893"/>
      <c r="Q23" s="902"/>
      <c r="R23" s="289">
        <v>0</v>
      </c>
      <c r="S23" s="887"/>
      <c r="T23" s="887"/>
      <c r="U23" s="890"/>
      <c r="V23" s="973"/>
      <c r="W23" s="890"/>
      <c r="X23" s="890"/>
      <c r="Y23" s="935"/>
      <c r="Z23" s="935"/>
      <c r="AA23" s="890"/>
      <c r="AB23" s="806"/>
      <c r="AC23" s="896"/>
      <c r="AD23" s="806"/>
      <c r="AE23" s="890"/>
      <c r="AF23" s="887"/>
      <c r="AG23" s="890"/>
      <c r="AH23" s="878"/>
      <c r="AI23" s="896"/>
      <c r="AJ23" s="945"/>
      <c r="AK23" s="945"/>
      <c r="AL23" s="945"/>
      <c r="AM23" s="945"/>
      <c r="AN23" s="890"/>
      <c r="AO23" s="947"/>
      <c r="AP23" s="416"/>
      <c r="AQ23" s="416"/>
      <c r="AR23" s="416"/>
      <c r="AS23" s="416"/>
      <c r="AT23" s="416"/>
      <c r="AU23" s="944"/>
    </row>
    <row r="24" spans="1:54" ht="50.1" customHeight="1" x14ac:dyDescent="0.25">
      <c r="A24" s="981"/>
      <c r="B24" s="805"/>
      <c r="C24" s="985"/>
      <c r="D24" s="806"/>
      <c r="E24" s="806"/>
      <c r="F24" s="972"/>
      <c r="G24" s="893"/>
      <c r="H24" s="935"/>
      <c r="I24" s="806"/>
      <c r="J24" s="919"/>
      <c r="K24" s="958"/>
      <c r="L24" s="955"/>
      <c r="M24" s="65" t="s">
        <v>567</v>
      </c>
      <c r="N24" s="890"/>
      <c r="O24" s="806"/>
      <c r="P24" s="893"/>
      <c r="Q24" s="902"/>
      <c r="R24" s="289">
        <v>0</v>
      </c>
      <c r="S24" s="887"/>
      <c r="T24" s="887"/>
      <c r="U24" s="890"/>
      <c r="V24" s="973"/>
      <c r="W24" s="890"/>
      <c r="X24" s="890"/>
      <c r="Y24" s="935"/>
      <c r="Z24" s="935"/>
      <c r="AA24" s="890"/>
      <c r="AB24" s="806"/>
      <c r="AC24" s="896"/>
      <c r="AD24" s="806"/>
      <c r="AE24" s="890"/>
      <c r="AF24" s="887"/>
      <c r="AG24" s="890"/>
      <c r="AH24" s="878"/>
      <c r="AI24" s="896"/>
      <c r="AJ24" s="945"/>
      <c r="AK24" s="945"/>
      <c r="AL24" s="945"/>
      <c r="AM24" s="945"/>
      <c r="AN24" s="890"/>
      <c r="AO24" s="947"/>
      <c r="AP24" s="416"/>
      <c r="AQ24" s="416"/>
      <c r="AR24" s="416"/>
      <c r="AS24" s="416"/>
      <c r="AT24" s="416"/>
      <c r="AU24" s="944"/>
    </row>
    <row r="25" spans="1:54" ht="50.1" customHeight="1" x14ac:dyDescent="0.25">
      <c r="A25" s="981"/>
      <c r="B25" s="805"/>
      <c r="C25" s="985"/>
      <c r="D25" s="806"/>
      <c r="E25" s="806"/>
      <c r="F25" s="972"/>
      <c r="G25" s="893"/>
      <c r="H25" s="971"/>
      <c r="I25" s="807"/>
      <c r="J25" s="920"/>
      <c r="K25" s="959"/>
      <c r="L25" s="956"/>
      <c r="M25" s="65" t="s">
        <v>568</v>
      </c>
      <c r="N25" s="890"/>
      <c r="O25" s="807"/>
      <c r="P25" s="894"/>
      <c r="Q25" s="902"/>
      <c r="R25" s="289">
        <v>0</v>
      </c>
      <c r="S25" s="888"/>
      <c r="T25" s="888"/>
      <c r="U25" s="891"/>
      <c r="V25" s="973"/>
      <c r="W25" s="890"/>
      <c r="X25" s="890"/>
      <c r="Y25" s="935"/>
      <c r="Z25" s="935"/>
      <c r="AA25" s="891"/>
      <c r="AB25" s="807"/>
      <c r="AC25" s="897"/>
      <c r="AD25" s="807"/>
      <c r="AE25" s="891"/>
      <c r="AF25" s="888"/>
      <c r="AG25" s="890"/>
      <c r="AH25" s="879"/>
      <c r="AI25" s="897"/>
      <c r="AJ25" s="946"/>
      <c r="AK25" s="946"/>
      <c r="AL25" s="946"/>
      <c r="AM25" s="946"/>
      <c r="AN25" s="891"/>
      <c r="AO25" s="947"/>
      <c r="AP25" s="416"/>
      <c r="AQ25" s="416"/>
      <c r="AR25" s="416"/>
      <c r="AS25" s="416"/>
      <c r="AT25" s="416"/>
      <c r="AU25" s="944"/>
    </row>
    <row r="26" spans="1:54" ht="50.1" customHeight="1" thickBot="1" x14ac:dyDescent="0.3">
      <c r="A26" s="981"/>
      <c r="B26" s="805"/>
      <c r="C26" s="985"/>
      <c r="D26" s="807"/>
      <c r="E26" s="806"/>
      <c r="F26" s="972"/>
      <c r="G26" s="893"/>
      <c r="H26" s="65" t="s">
        <v>580</v>
      </c>
      <c r="I26" s="116" t="s">
        <v>571</v>
      </c>
      <c r="J26" s="90">
        <v>0</v>
      </c>
      <c r="K26" s="90"/>
      <c r="L26" s="117"/>
      <c r="M26" s="65" t="s">
        <v>572</v>
      </c>
      <c r="N26" s="890"/>
      <c r="O26" s="65" t="s">
        <v>285</v>
      </c>
      <c r="P26" s="118">
        <v>2</v>
      </c>
      <c r="Q26" s="903"/>
      <c r="R26" s="293">
        <v>0</v>
      </c>
      <c r="S26" s="119">
        <v>45658</v>
      </c>
      <c r="T26" s="119">
        <v>45992</v>
      </c>
      <c r="U26" s="67">
        <v>12</v>
      </c>
      <c r="V26" s="973"/>
      <c r="W26" s="890"/>
      <c r="X26" s="890"/>
      <c r="Y26" s="935"/>
      <c r="Z26" s="935"/>
      <c r="AA26" s="67" t="s">
        <v>224</v>
      </c>
      <c r="AB26" s="116" t="s">
        <v>289</v>
      </c>
      <c r="AC26" s="66">
        <v>1300000000</v>
      </c>
      <c r="AD26" s="116" t="s">
        <v>77</v>
      </c>
      <c r="AE26" s="67" t="s">
        <v>62</v>
      </c>
      <c r="AF26" s="63">
        <v>45748</v>
      </c>
      <c r="AG26" s="890"/>
      <c r="AH26" s="252">
        <v>0</v>
      </c>
      <c r="AI26" s="66">
        <v>1300000000</v>
      </c>
      <c r="AJ26" s="85">
        <v>0</v>
      </c>
      <c r="AK26" s="85"/>
      <c r="AL26" s="85">
        <v>0</v>
      </c>
      <c r="AM26" s="85"/>
      <c r="AN26" s="67"/>
      <c r="AO26" s="947"/>
      <c r="AP26" s="416"/>
      <c r="AQ26" s="416"/>
      <c r="AR26" s="416"/>
      <c r="AS26" s="416"/>
      <c r="AT26" s="416"/>
      <c r="AU26" s="131" t="s">
        <v>636</v>
      </c>
    </row>
    <row r="27" spans="1:54" ht="50.1" customHeight="1" thickBot="1" x14ac:dyDescent="0.3">
      <c r="A27" s="921" t="s">
        <v>687</v>
      </c>
      <c r="B27" s="922"/>
      <c r="C27" s="922"/>
      <c r="D27" s="922"/>
      <c r="E27" s="922"/>
      <c r="F27" s="922"/>
      <c r="G27" s="922"/>
      <c r="H27" s="922"/>
      <c r="I27" s="922"/>
      <c r="J27" s="922"/>
      <c r="K27" s="922"/>
      <c r="L27" s="922"/>
      <c r="M27" s="922"/>
      <c r="N27" s="922"/>
      <c r="O27" s="922"/>
      <c r="P27" s="922"/>
      <c r="Q27" s="922"/>
      <c r="R27" s="437">
        <f>SUM(R15:R26)/12</f>
        <v>0.125</v>
      </c>
      <c r="S27" s="435"/>
      <c r="T27" s="435"/>
      <c r="U27" s="435"/>
      <c r="V27" s="435"/>
      <c r="W27" s="435"/>
      <c r="X27" s="435"/>
      <c r="Y27" s="435"/>
      <c r="Z27" s="435"/>
      <c r="AA27" s="435"/>
      <c r="AB27" s="435"/>
      <c r="AC27" s="435"/>
      <c r="AD27" s="435"/>
      <c r="AE27" s="435"/>
      <c r="AF27" s="435"/>
      <c r="AG27" s="436"/>
      <c r="AH27" s="306">
        <f>SUM(AH15:AH26)</f>
        <v>4999999999</v>
      </c>
      <c r="AI27" s="305">
        <f>+AI26+AI21+AI15</f>
        <v>10399999999</v>
      </c>
      <c r="AJ27" s="406">
        <f>SUM(AJ15:AJ26)</f>
        <v>4087675000</v>
      </c>
      <c r="AK27" s="305">
        <f>SUM(AK15:AK26)</f>
        <v>0</v>
      </c>
      <c r="AL27" s="305">
        <f>SUM(AL15:AL26)</f>
        <v>0</v>
      </c>
      <c r="AM27" s="311">
        <f>SUM(AM15:AM26)</f>
        <v>666000000</v>
      </c>
      <c r="AN27" s="64"/>
      <c r="AO27" s="458" t="s">
        <v>694</v>
      </c>
      <c r="AP27" s="459">
        <f>SUM(AP15:AP16)</f>
        <v>10399999999</v>
      </c>
      <c r="AQ27" s="459">
        <v>4087675000</v>
      </c>
      <c r="AR27" s="459">
        <v>0</v>
      </c>
      <c r="AS27" s="460">
        <v>0.44919505499441703</v>
      </c>
      <c r="AT27" s="460">
        <v>0</v>
      </c>
      <c r="AU27" s="304"/>
    </row>
    <row r="28" spans="1:54" ht="50.1" customHeight="1" x14ac:dyDescent="0.25">
      <c r="A28" s="926" t="s">
        <v>235</v>
      </c>
      <c r="B28" s="605" t="s">
        <v>232</v>
      </c>
      <c r="C28" s="930" t="s">
        <v>292</v>
      </c>
      <c r="D28" s="212" t="s">
        <v>234</v>
      </c>
      <c r="E28" s="605" t="s">
        <v>232</v>
      </c>
      <c r="F28" s="930">
        <v>2024130010132</v>
      </c>
      <c r="G28" s="605" t="s">
        <v>574</v>
      </c>
      <c r="H28" s="605" t="s">
        <v>584</v>
      </c>
      <c r="I28" s="212" t="s">
        <v>582</v>
      </c>
      <c r="J28" s="339" t="s">
        <v>612</v>
      </c>
      <c r="K28" s="338">
        <v>0.5</v>
      </c>
      <c r="L28" s="215">
        <v>0.25</v>
      </c>
      <c r="M28" s="431"/>
      <c r="N28" s="936"/>
      <c r="O28" s="212"/>
      <c r="P28" s="307"/>
      <c r="Q28" s="343" t="s">
        <v>612</v>
      </c>
      <c r="R28" s="343"/>
      <c r="S28" s="308"/>
      <c r="T28" s="308"/>
      <c r="U28" s="214"/>
      <c r="V28" s="940">
        <v>1059626</v>
      </c>
      <c r="W28" s="605" t="s">
        <v>425</v>
      </c>
      <c r="X28" s="605" t="s">
        <v>605</v>
      </c>
      <c r="Y28" s="938" t="s">
        <v>302</v>
      </c>
      <c r="Z28" s="938" t="s">
        <v>303</v>
      </c>
      <c r="AA28" s="214"/>
      <c r="AB28" s="212"/>
      <c r="AC28" s="309"/>
      <c r="AD28" s="310"/>
      <c r="AE28" s="214"/>
      <c r="AF28" s="308"/>
      <c r="AG28" s="214"/>
      <c r="AH28" s="133"/>
      <c r="AI28" s="133"/>
      <c r="AJ28" s="341"/>
      <c r="AK28" s="341">
        <v>3600000000</v>
      </c>
      <c r="AL28" s="341">
        <v>0</v>
      </c>
      <c r="AM28" s="341">
        <v>3600000000</v>
      </c>
      <c r="AN28" s="212"/>
      <c r="AO28" s="948"/>
      <c r="AP28" s="450"/>
      <c r="AQ28" s="450"/>
      <c r="AR28" s="450"/>
      <c r="AS28" s="450"/>
      <c r="AT28" s="450"/>
      <c r="AU28" s="951" t="s">
        <v>637</v>
      </c>
      <c r="BB28" t="s">
        <v>204</v>
      </c>
    </row>
    <row r="29" spans="1:54" ht="50.1" customHeight="1" x14ac:dyDescent="0.25">
      <c r="A29" s="927"/>
      <c r="B29" s="928"/>
      <c r="C29" s="931"/>
      <c r="D29" s="337" t="s">
        <v>281</v>
      </c>
      <c r="E29" s="928"/>
      <c r="F29" s="931"/>
      <c r="G29" s="928"/>
      <c r="H29" s="928"/>
      <c r="I29" s="337" t="s">
        <v>583</v>
      </c>
      <c r="J29" s="89" t="s">
        <v>612</v>
      </c>
      <c r="K29" s="90">
        <v>0.27500000000000002</v>
      </c>
      <c r="L29" s="132">
        <v>0.25</v>
      </c>
      <c r="M29" s="432"/>
      <c r="N29" s="937"/>
      <c r="O29" s="122"/>
      <c r="P29" s="123"/>
      <c r="Q29" s="91" t="s">
        <v>612</v>
      </c>
      <c r="R29" s="415"/>
      <c r="S29" s="124"/>
      <c r="T29" s="124"/>
      <c r="U29" s="111"/>
      <c r="V29" s="941"/>
      <c r="W29" s="942"/>
      <c r="X29" s="928"/>
      <c r="Y29" s="939"/>
      <c r="Z29" s="939"/>
      <c r="AA29" s="111"/>
      <c r="AB29" s="337"/>
      <c r="AC29" s="125"/>
      <c r="AD29" s="126"/>
      <c r="AE29" s="111"/>
      <c r="AF29" s="124"/>
      <c r="AG29" s="124"/>
      <c r="AH29" s="125"/>
      <c r="AI29" s="125"/>
      <c r="AJ29" s="340"/>
      <c r="AK29" s="340">
        <v>2000000000</v>
      </c>
      <c r="AL29" s="340">
        <v>0</v>
      </c>
      <c r="AM29" s="340">
        <v>2000000000</v>
      </c>
      <c r="AN29" s="337"/>
      <c r="AO29" s="949"/>
      <c r="AP29" s="451"/>
      <c r="AQ29" s="451"/>
      <c r="AR29" s="451"/>
      <c r="AS29" s="451"/>
      <c r="AT29" s="451"/>
      <c r="AU29" s="952"/>
    </row>
    <row r="30" spans="1:54" ht="50.1" customHeight="1" x14ac:dyDescent="0.25">
      <c r="A30" s="923" t="s">
        <v>695</v>
      </c>
      <c r="B30" s="924"/>
      <c r="C30" s="924"/>
      <c r="D30" s="924"/>
      <c r="E30" s="924"/>
      <c r="F30" s="924"/>
      <c r="G30" s="924"/>
      <c r="H30" s="924"/>
      <c r="I30" s="924"/>
      <c r="J30" s="924"/>
      <c r="K30" s="924"/>
      <c r="L30" s="924"/>
      <c r="M30" s="924"/>
      <c r="N30" s="924"/>
      <c r="O30" s="924"/>
      <c r="P30" s="924"/>
      <c r="Q30" s="925"/>
      <c r="R30" s="438"/>
      <c r="S30" s="438"/>
      <c r="T30" s="438"/>
      <c r="U30" s="438"/>
      <c r="V30" s="438"/>
      <c r="W30" s="438"/>
      <c r="X30" s="438"/>
      <c r="Y30" s="438"/>
      <c r="Z30" s="438"/>
      <c r="AA30" s="438"/>
      <c r="AB30" s="438"/>
      <c r="AC30" s="438"/>
      <c r="AD30" s="438"/>
      <c r="AE30" s="438"/>
      <c r="AF30" s="438"/>
      <c r="AG30" s="438"/>
      <c r="AH30" s="315">
        <f>SUM(AH28:AH29)</f>
        <v>0</v>
      </c>
      <c r="AI30" s="315">
        <f>SUM(AI28:AI29)</f>
        <v>0</v>
      </c>
      <c r="AJ30" s="315"/>
      <c r="AK30" s="315">
        <f>SUM(AK28:AK29)</f>
        <v>5600000000</v>
      </c>
      <c r="AL30" s="315">
        <f>SUM(AL28:AL29)</f>
        <v>0</v>
      </c>
      <c r="AM30" s="315">
        <f>SUM(AM28:AM29)</f>
        <v>5600000000</v>
      </c>
      <c r="AN30" s="312"/>
      <c r="AO30" s="313"/>
      <c r="AP30" s="450"/>
      <c r="AQ30" s="450"/>
      <c r="AR30" s="450"/>
      <c r="AS30" s="450"/>
      <c r="AT30" s="450"/>
      <c r="AU30" s="314"/>
    </row>
    <row r="31" spans="1:54" ht="50.1" customHeight="1" x14ac:dyDescent="0.25">
      <c r="A31" s="932" t="s">
        <v>321</v>
      </c>
      <c r="B31" s="860" t="s">
        <v>322</v>
      </c>
      <c r="C31" s="860" t="s">
        <v>429</v>
      </c>
      <c r="D31" s="860" t="s">
        <v>554</v>
      </c>
      <c r="E31" s="860" t="s">
        <v>420</v>
      </c>
      <c r="F31" s="929">
        <v>2024130010073</v>
      </c>
      <c r="G31" s="860" t="s">
        <v>421</v>
      </c>
      <c r="H31" s="860" t="s">
        <v>422</v>
      </c>
      <c r="I31" s="860" t="s">
        <v>423</v>
      </c>
      <c r="J31" s="917">
        <v>0.9</v>
      </c>
      <c r="K31" s="917">
        <v>1</v>
      </c>
      <c r="L31" s="915">
        <v>0.2</v>
      </c>
      <c r="M31" s="358" t="s">
        <v>642</v>
      </c>
      <c r="N31" s="358" t="s">
        <v>203</v>
      </c>
      <c r="O31" s="860" t="s">
        <v>424</v>
      </c>
      <c r="P31" s="884">
        <v>1</v>
      </c>
      <c r="Q31" s="883">
        <v>0.9</v>
      </c>
      <c r="R31" s="284">
        <f>Q31/P31</f>
        <v>0.9</v>
      </c>
      <c r="S31" s="77">
        <v>45658</v>
      </c>
      <c r="T31" s="77">
        <v>45992</v>
      </c>
      <c r="U31" s="885">
        <v>365</v>
      </c>
      <c r="V31" s="336">
        <v>250</v>
      </c>
      <c r="W31" s="336" t="s">
        <v>425</v>
      </c>
      <c r="X31" s="336" t="s">
        <v>606</v>
      </c>
      <c r="Y31" s="860" t="s">
        <v>426</v>
      </c>
      <c r="Z31" s="860" t="s">
        <v>427</v>
      </c>
      <c r="AA31" s="860" t="s">
        <v>224</v>
      </c>
      <c r="AB31" s="860" t="s">
        <v>428</v>
      </c>
      <c r="AC31" s="858">
        <v>220400000</v>
      </c>
      <c r="AD31" s="860" t="s">
        <v>55</v>
      </c>
      <c r="AE31" s="860" t="s">
        <v>54</v>
      </c>
      <c r="AF31" s="857">
        <v>45778</v>
      </c>
      <c r="AG31" s="857"/>
      <c r="AH31" s="858">
        <v>400000000</v>
      </c>
      <c r="AI31" s="858">
        <v>220400000</v>
      </c>
      <c r="AJ31" s="876">
        <v>0</v>
      </c>
      <c r="AK31" s="288">
        <v>200000000</v>
      </c>
      <c r="AL31" s="288"/>
      <c r="AM31" s="288">
        <v>200000000</v>
      </c>
      <c r="AN31" s="860" t="s">
        <v>283</v>
      </c>
      <c r="AO31" s="875" t="s">
        <v>429</v>
      </c>
      <c r="AP31" s="452">
        <v>1300000000</v>
      </c>
      <c r="AQ31" s="452">
        <v>0</v>
      </c>
      <c r="AR31" s="452">
        <v>0</v>
      </c>
      <c r="AS31" s="463">
        <f>AQ31/AP31</f>
        <v>0</v>
      </c>
      <c r="AT31" s="463">
        <f>AR31/AP31</f>
        <v>0</v>
      </c>
      <c r="AU31" s="779" t="s">
        <v>654</v>
      </c>
    </row>
    <row r="32" spans="1:54" ht="50.1" customHeight="1" x14ac:dyDescent="0.25">
      <c r="A32" s="933"/>
      <c r="B32" s="860"/>
      <c r="C32" s="860"/>
      <c r="D32" s="860"/>
      <c r="E32" s="860"/>
      <c r="F32" s="929"/>
      <c r="G32" s="860"/>
      <c r="H32" s="860"/>
      <c r="I32" s="860"/>
      <c r="J32" s="917"/>
      <c r="K32" s="917"/>
      <c r="L32" s="915"/>
      <c r="M32" s="358" t="s">
        <v>643</v>
      </c>
      <c r="N32" s="358" t="s">
        <v>203</v>
      </c>
      <c r="O32" s="860"/>
      <c r="P32" s="884"/>
      <c r="Q32" s="883"/>
      <c r="R32" s="284">
        <v>0.9</v>
      </c>
      <c r="S32" s="77">
        <v>45658</v>
      </c>
      <c r="T32" s="77">
        <v>45992</v>
      </c>
      <c r="U32" s="885"/>
      <c r="V32" s="336">
        <v>250</v>
      </c>
      <c r="W32" s="336" t="s">
        <v>425</v>
      </c>
      <c r="X32" s="336" t="s">
        <v>606</v>
      </c>
      <c r="Y32" s="860"/>
      <c r="Z32" s="860"/>
      <c r="AA32" s="860"/>
      <c r="AB32" s="860"/>
      <c r="AC32" s="858"/>
      <c r="AD32" s="860"/>
      <c r="AE32" s="860"/>
      <c r="AF32" s="857"/>
      <c r="AG32" s="857"/>
      <c r="AH32" s="858"/>
      <c r="AI32" s="858"/>
      <c r="AJ32" s="876"/>
      <c r="AK32" s="288">
        <v>0</v>
      </c>
      <c r="AL32" s="288"/>
      <c r="AM32" s="288">
        <v>0</v>
      </c>
      <c r="AN32" s="860"/>
      <c r="AO32" s="875"/>
      <c r="AP32" s="453"/>
      <c r="AQ32" s="453"/>
      <c r="AR32" s="453"/>
      <c r="AS32" s="453"/>
      <c r="AT32" s="453"/>
      <c r="AU32" s="780"/>
    </row>
    <row r="33" spans="1:47" ht="50.1" customHeight="1" x14ac:dyDescent="0.25">
      <c r="A33" s="933"/>
      <c r="B33" s="860"/>
      <c r="C33" s="860"/>
      <c r="D33" s="860"/>
      <c r="E33" s="860"/>
      <c r="F33" s="929"/>
      <c r="G33" s="860"/>
      <c r="H33" s="860"/>
      <c r="I33" s="860"/>
      <c r="J33" s="917"/>
      <c r="K33" s="917"/>
      <c r="L33" s="915"/>
      <c r="M33" s="358" t="s">
        <v>644</v>
      </c>
      <c r="N33" s="358" t="s">
        <v>203</v>
      </c>
      <c r="O33" s="860"/>
      <c r="P33" s="884"/>
      <c r="Q33" s="883"/>
      <c r="R33" s="284">
        <v>0.9</v>
      </c>
      <c r="S33" s="77">
        <v>45658</v>
      </c>
      <c r="T33" s="77">
        <v>45992</v>
      </c>
      <c r="U33" s="885"/>
      <c r="V33" s="336">
        <v>250</v>
      </c>
      <c r="W33" s="336" t="s">
        <v>425</v>
      </c>
      <c r="X33" s="336" t="s">
        <v>606</v>
      </c>
      <c r="Y33" s="860"/>
      <c r="Z33" s="860"/>
      <c r="AA33" s="860"/>
      <c r="AB33" s="860"/>
      <c r="AC33" s="858"/>
      <c r="AD33" s="860"/>
      <c r="AE33" s="860"/>
      <c r="AF33" s="857"/>
      <c r="AG33" s="857"/>
      <c r="AH33" s="858"/>
      <c r="AI33" s="858"/>
      <c r="AJ33" s="876"/>
      <c r="AK33" s="288">
        <v>0</v>
      </c>
      <c r="AL33" s="288"/>
      <c r="AM33" s="288">
        <v>0</v>
      </c>
      <c r="AN33" s="860"/>
      <c r="AO33" s="875"/>
      <c r="AP33" s="453"/>
      <c r="AQ33" s="453"/>
      <c r="AR33" s="453"/>
      <c r="AS33" s="453"/>
      <c r="AT33" s="453"/>
      <c r="AU33" s="780"/>
    </row>
    <row r="34" spans="1:47" s="287" customFormat="1" ht="50.1" customHeight="1" thickBot="1" x14ac:dyDescent="0.3">
      <c r="A34" s="933"/>
      <c r="B34" s="860"/>
      <c r="C34" s="860"/>
      <c r="D34" s="860"/>
      <c r="E34" s="860"/>
      <c r="F34" s="929"/>
      <c r="G34" s="860"/>
      <c r="H34" s="860"/>
      <c r="I34" s="860"/>
      <c r="J34" s="917"/>
      <c r="K34" s="917"/>
      <c r="L34" s="915"/>
      <c r="M34" s="358" t="s">
        <v>645</v>
      </c>
      <c r="N34" s="358" t="s">
        <v>203</v>
      </c>
      <c r="O34" s="860"/>
      <c r="P34" s="884"/>
      <c r="Q34" s="883"/>
      <c r="R34" s="284">
        <v>0.9</v>
      </c>
      <c r="S34" s="77">
        <v>45658</v>
      </c>
      <c r="T34" s="77">
        <v>45992</v>
      </c>
      <c r="U34" s="885"/>
      <c r="V34" s="336">
        <v>250</v>
      </c>
      <c r="W34" s="336" t="s">
        <v>425</v>
      </c>
      <c r="X34" s="336" t="s">
        <v>606</v>
      </c>
      <c r="Y34" s="860"/>
      <c r="Z34" s="860"/>
      <c r="AA34" s="860"/>
      <c r="AB34" s="860"/>
      <c r="AC34" s="858"/>
      <c r="AD34" s="860"/>
      <c r="AE34" s="860"/>
      <c r="AF34" s="857"/>
      <c r="AG34" s="857"/>
      <c r="AH34" s="858"/>
      <c r="AI34" s="858"/>
      <c r="AJ34" s="876"/>
      <c r="AK34" s="288">
        <v>20000000</v>
      </c>
      <c r="AL34" s="288"/>
      <c r="AM34" s="288">
        <v>20000000</v>
      </c>
      <c r="AN34" s="860"/>
      <c r="AO34" s="875"/>
      <c r="AP34" s="453"/>
      <c r="AQ34" s="453"/>
      <c r="AR34" s="453"/>
      <c r="AS34" s="453"/>
      <c r="AT34" s="453"/>
      <c r="AU34" s="865"/>
    </row>
    <row r="35" spans="1:47" ht="50.1" customHeight="1" x14ac:dyDescent="0.25">
      <c r="A35" s="933"/>
      <c r="B35" s="860"/>
      <c r="C35" s="860"/>
      <c r="D35" s="860" t="s">
        <v>328</v>
      </c>
      <c r="E35" s="860"/>
      <c r="F35" s="929"/>
      <c r="G35" s="860"/>
      <c r="H35" s="860"/>
      <c r="I35" s="860" t="s">
        <v>431</v>
      </c>
      <c r="J35" s="917">
        <v>0</v>
      </c>
      <c r="K35" s="917">
        <v>2</v>
      </c>
      <c r="L35" s="915">
        <v>0.2</v>
      </c>
      <c r="M35" s="358" t="s">
        <v>646</v>
      </c>
      <c r="N35" s="358"/>
      <c r="O35" s="860" t="s">
        <v>432</v>
      </c>
      <c r="P35" s="882">
        <v>2</v>
      </c>
      <c r="Q35" s="883">
        <v>0</v>
      </c>
      <c r="R35" s="284">
        <f>Q35/P35</f>
        <v>0</v>
      </c>
      <c r="S35" s="77">
        <v>45748</v>
      </c>
      <c r="T35" s="77">
        <v>45992</v>
      </c>
      <c r="U35" s="885">
        <v>240</v>
      </c>
      <c r="V35" s="336">
        <v>250</v>
      </c>
      <c r="W35" s="336" t="s">
        <v>425</v>
      </c>
      <c r="X35" s="336" t="s">
        <v>606</v>
      </c>
      <c r="Y35" s="860" t="s">
        <v>426</v>
      </c>
      <c r="Z35" s="860" t="s">
        <v>427</v>
      </c>
      <c r="AA35" s="860" t="s">
        <v>224</v>
      </c>
      <c r="AB35" s="860" t="s">
        <v>428</v>
      </c>
      <c r="AC35" s="858">
        <v>71150000000</v>
      </c>
      <c r="AD35" s="860" t="s">
        <v>55</v>
      </c>
      <c r="AE35" s="860" t="s">
        <v>54</v>
      </c>
      <c r="AF35" s="857">
        <v>45778</v>
      </c>
      <c r="AG35" s="857"/>
      <c r="AH35" s="858">
        <v>340000000</v>
      </c>
      <c r="AI35" s="859">
        <v>71150000</v>
      </c>
      <c r="AJ35" s="876">
        <v>0</v>
      </c>
      <c r="AK35" s="288">
        <v>0</v>
      </c>
      <c r="AL35" s="288"/>
      <c r="AM35" s="288">
        <v>0</v>
      </c>
      <c r="AN35" s="860" t="s">
        <v>283</v>
      </c>
      <c r="AO35" s="875" t="s">
        <v>429</v>
      </c>
      <c r="AP35" s="453"/>
      <c r="AQ35" s="453"/>
      <c r="AR35" s="453"/>
      <c r="AS35" s="453"/>
      <c r="AT35" s="453"/>
      <c r="AU35" s="864" t="s">
        <v>654</v>
      </c>
    </row>
    <row r="36" spans="1:47" ht="50.1" customHeight="1" x14ac:dyDescent="0.25">
      <c r="A36" s="933"/>
      <c r="B36" s="860"/>
      <c r="C36" s="860"/>
      <c r="D36" s="860"/>
      <c r="E36" s="860"/>
      <c r="F36" s="929"/>
      <c r="G36" s="860"/>
      <c r="H36" s="860"/>
      <c r="I36" s="860"/>
      <c r="J36" s="917"/>
      <c r="K36" s="917"/>
      <c r="L36" s="915"/>
      <c r="M36" s="358" t="s">
        <v>647</v>
      </c>
      <c r="N36" s="358"/>
      <c r="O36" s="860"/>
      <c r="P36" s="882"/>
      <c r="Q36" s="883"/>
      <c r="R36" s="284">
        <v>0</v>
      </c>
      <c r="S36" s="77">
        <v>45748</v>
      </c>
      <c r="T36" s="77">
        <v>45992</v>
      </c>
      <c r="U36" s="885"/>
      <c r="V36" s="336">
        <v>250</v>
      </c>
      <c r="W36" s="336" t="s">
        <v>425</v>
      </c>
      <c r="X36" s="336" t="s">
        <v>606</v>
      </c>
      <c r="Y36" s="860"/>
      <c r="Z36" s="860"/>
      <c r="AA36" s="860"/>
      <c r="AB36" s="860"/>
      <c r="AC36" s="858"/>
      <c r="AD36" s="860"/>
      <c r="AE36" s="860"/>
      <c r="AF36" s="857"/>
      <c r="AG36" s="857"/>
      <c r="AH36" s="858"/>
      <c r="AI36" s="859"/>
      <c r="AJ36" s="876"/>
      <c r="AK36" s="288">
        <v>0</v>
      </c>
      <c r="AL36" s="288"/>
      <c r="AM36" s="288">
        <v>0</v>
      </c>
      <c r="AN36" s="860"/>
      <c r="AO36" s="875"/>
      <c r="AP36" s="453"/>
      <c r="AQ36" s="453"/>
      <c r="AR36" s="453"/>
      <c r="AS36" s="453"/>
      <c r="AT36" s="453"/>
      <c r="AU36" s="780"/>
    </row>
    <row r="37" spans="1:47" ht="50.1" customHeight="1" x14ac:dyDescent="0.25">
      <c r="A37" s="933"/>
      <c r="B37" s="860"/>
      <c r="C37" s="860"/>
      <c r="D37" s="860"/>
      <c r="E37" s="860"/>
      <c r="F37" s="929"/>
      <c r="G37" s="860"/>
      <c r="H37" s="860"/>
      <c r="I37" s="860"/>
      <c r="J37" s="917"/>
      <c r="K37" s="917"/>
      <c r="L37" s="915"/>
      <c r="M37" s="358" t="s">
        <v>648</v>
      </c>
      <c r="N37" s="358"/>
      <c r="O37" s="860"/>
      <c r="P37" s="882"/>
      <c r="Q37" s="883"/>
      <c r="R37" s="284">
        <v>0</v>
      </c>
      <c r="S37" s="77">
        <v>45748</v>
      </c>
      <c r="T37" s="77">
        <v>45992</v>
      </c>
      <c r="U37" s="885"/>
      <c r="V37" s="336">
        <v>250</v>
      </c>
      <c r="W37" s="336" t="s">
        <v>425</v>
      </c>
      <c r="X37" s="336" t="s">
        <v>606</v>
      </c>
      <c r="Y37" s="860"/>
      <c r="Z37" s="860"/>
      <c r="AA37" s="860"/>
      <c r="AB37" s="860"/>
      <c r="AC37" s="858"/>
      <c r="AD37" s="860"/>
      <c r="AE37" s="860"/>
      <c r="AF37" s="857"/>
      <c r="AG37" s="857"/>
      <c r="AH37" s="858"/>
      <c r="AI37" s="859"/>
      <c r="AJ37" s="876"/>
      <c r="AK37" s="288">
        <v>0</v>
      </c>
      <c r="AL37" s="288"/>
      <c r="AM37" s="288">
        <v>0</v>
      </c>
      <c r="AN37" s="860"/>
      <c r="AO37" s="875"/>
      <c r="AP37" s="454"/>
      <c r="AQ37" s="454"/>
      <c r="AR37" s="454"/>
      <c r="AS37" s="454"/>
      <c r="AT37" s="454"/>
      <c r="AU37" s="781"/>
    </row>
    <row r="38" spans="1:47" ht="50.1" customHeight="1" x14ac:dyDescent="0.25">
      <c r="A38" s="933"/>
      <c r="B38" s="860"/>
      <c r="C38" s="860"/>
      <c r="D38" s="860" t="s">
        <v>331</v>
      </c>
      <c r="E38" s="860"/>
      <c r="F38" s="929"/>
      <c r="G38" s="860"/>
      <c r="H38" s="860"/>
      <c r="I38" s="860" t="s">
        <v>433</v>
      </c>
      <c r="J38" s="917">
        <v>0</v>
      </c>
      <c r="K38" s="917">
        <v>2</v>
      </c>
      <c r="L38" s="915">
        <v>0.2</v>
      </c>
      <c r="M38" s="881" t="s">
        <v>639</v>
      </c>
      <c r="N38" s="881"/>
      <c r="O38" s="860" t="s">
        <v>434</v>
      </c>
      <c r="P38" s="884">
        <v>4</v>
      </c>
      <c r="Q38" s="883">
        <v>0</v>
      </c>
      <c r="R38" s="284">
        <f>Q38/P38</f>
        <v>0</v>
      </c>
      <c r="S38" s="77">
        <v>45748</v>
      </c>
      <c r="T38" s="77">
        <v>45992</v>
      </c>
      <c r="U38" s="885">
        <v>240</v>
      </c>
      <c r="V38" s="336">
        <v>250</v>
      </c>
      <c r="W38" s="336" t="s">
        <v>425</v>
      </c>
      <c r="X38" s="336" t="s">
        <v>606</v>
      </c>
      <c r="Y38" s="860" t="s">
        <v>426</v>
      </c>
      <c r="Z38" s="860" t="s">
        <v>427</v>
      </c>
      <c r="AA38" s="860" t="s">
        <v>224</v>
      </c>
      <c r="AB38" s="860" t="s">
        <v>435</v>
      </c>
      <c r="AC38" s="858">
        <v>371150000</v>
      </c>
      <c r="AD38" s="860" t="s">
        <v>77</v>
      </c>
      <c r="AE38" s="860" t="s">
        <v>54</v>
      </c>
      <c r="AF38" s="857">
        <v>45778</v>
      </c>
      <c r="AG38" s="857"/>
      <c r="AH38" s="858">
        <v>140000000</v>
      </c>
      <c r="AI38" s="859">
        <v>371150000</v>
      </c>
      <c r="AJ38" s="876">
        <v>0</v>
      </c>
      <c r="AK38" s="288">
        <v>0</v>
      </c>
      <c r="AL38" s="288"/>
      <c r="AM38" s="288">
        <v>0</v>
      </c>
      <c r="AN38" s="860" t="s">
        <v>283</v>
      </c>
      <c r="AO38" s="875" t="s">
        <v>429</v>
      </c>
      <c r="AP38" s="452"/>
      <c r="AQ38" s="452"/>
      <c r="AR38" s="452"/>
      <c r="AS38" s="452"/>
      <c r="AT38" s="452"/>
      <c r="AU38" s="779" t="s">
        <v>654</v>
      </c>
    </row>
    <row r="39" spans="1:47" ht="50.1" customHeight="1" x14ac:dyDescent="0.25">
      <c r="A39" s="933"/>
      <c r="B39" s="860"/>
      <c r="C39" s="860"/>
      <c r="D39" s="860"/>
      <c r="E39" s="860"/>
      <c r="F39" s="929"/>
      <c r="G39" s="860"/>
      <c r="H39" s="860"/>
      <c r="I39" s="860"/>
      <c r="J39" s="917"/>
      <c r="K39" s="917"/>
      <c r="L39" s="915"/>
      <c r="M39" s="881" t="s">
        <v>640</v>
      </c>
      <c r="N39" s="881"/>
      <c r="O39" s="860"/>
      <c r="P39" s="884"/>
      <c r="Q39" s="883"/>
      <c r="R39" s="284">
        <v>0</v>
      </c>
      <c r="S39" s="77">
        <v>45748</v>
      </c>
      <c r="T39" s="77">
        <v>45992</v>
      </c>
      <c r="U39" s="885"/>
      <c r="V39" s="336">
        <v>250</v>
      </c>
      <c r="W39" s="336" t="s">
        <v>425</v>
      </c>
      <c r="X39" s="336" t="s">
        <v>606</v>
      </c>
      <c r="Y39" s="860"/>
      <c r="Z39" s="860"/>
      <c r="AA39" s="860"/>
      <c r="AB39" s="860"/>
      <c r="AC39" s="858"/>
      <c r="AD39" s="860"/>
      <c r="AE39" s="860"/>
      <c r="AF39" s="857"/>
      <c r="AG39" s="857"/>
      <c r="AH39" s="858"/>
      <c r="AI39" s="859"/>
      <c r="AJ39" s="876"/>
      <c r="AK39" s="288">
        <v>0</v>
      </c>
      <c r="AL39" s="288"/>
      <c r="AM39" s="288">
        <v>0</v>
      </c>
      <c r="AN39" s="860"/>
      <c r="AO39" s="875"/>
      <c r="AP39" s="453"/>
      <c r="AQ39" s="453"/>
      <c r="AR39" s="453"/>
      <c r="AS39" s="453"/>
      <c r="AT39" s="453"/>
      <c r="AU39" s="780"/>
    </row>
    <row r="40" spans="1:47" ht="50.1" customHeight="1" x14ac:dyDescent="0.25">
      <c r="A40" s="933"/>
      <c r="B40" s="860"/>
      <c r="C40" s="860"/>
      <c r="D40" s="860"/>
      <c r="E40" s="860"/>
      <c r="F40" s="929"/>
      <c r="G40" s="860"/>
      <c r="H40" s="860"/>
      <c r="I40" s="860"/>
      <c r="J40" s="917"/>
      <c r="K40" s="917"/>
      <c r="L40" s="915"/>
      <c r="M40" s="881" t="s">
        <v>641</v>
      </c>
      <c r="N40" s="881"/>
      <c r="O40" s="860"/>
      <c r="P40" s="884"/>
      <c r="Q40" s="883"/>
      <c r="R40" s="284">
        <v>0</v>
      </c>
      <c r="S40" s="77">
        <v>45748</v>
      </c>
      <c r="T40" s="77">
        <v>45992</v>
      </c>
      <c r="U40" s="885"/>
      <c r="V40" s="336">
        <v>250</v>
      </c>
      <c r="W40" s="336" t="s">
        <v>425</v>
      </c>
      <c r="X40" s="336" t="s">
        <v>606</v>
      </c>
      <c r="Y40" s="860"/>
      <c r="Z40" s="860"/>
      <c r="AA40" s="860"/>
      <c r="AB40" s="860"/>
      <c r="AC40" s="858"/>
      <c r="AD40" s="860"/>
      <c r="AE40" s="860"/>
      <c r="AF40" s="857"/>
      <c r="AG40" s="857"/>
      <c r="AH40" s="858"/>
      <c r="AI40" s="859"/>
      <c r="AJ40" s="876"/>
      <c r="AK40" s="288">
        <v>0</v>
      </c>
      <c r="AL40" s="288"/>
      <c r="AM40" s="288">
        <v>0</v>
      </c>
      <c r="AN40" s="860"/>
      <c r="AO40" s="875"/>
      <c r="AP40" s="454"/>
      <c r="AQ40" s="454"/>
      <c r="AR40" s="454"/>
      <c r="AS40" s="454"/>
      <c r="AT40" s="454"/>
      <c r="AU40" s="781"/>
    </row>
    <row r="41" spans="1:47" ht="50.1" customHeight="1" x14ac:dyDescent="0.25">
      <c r="A41" s="933"/>
      <c r="B41" s="860"/>
      <c r="C41" s="860"/>
      <c r="D41" s="860" t="s">
        <v>334</v>
      </c>
      <c r="E41" s="860"/>
      <c r="F41" s="929"/>
      <c r="G41" s="860"/>
      <c r="H41" s="860" t="s">
        <v>436</v>
      </c>
      <c r="I41" s="860" t="s">
        <v>437</v>
      </c>
      <c r="J41" s="917">
        <v>0</v>
      </c>
      <c r="K41" s="917">
        <v>2</v>
      </c>
      <c r="L41" s="915">
        <v>0.2</v>
      </c>
      <c r="M41" s="881" t="s">
        <v>649</v>
      </c>
      <c r="N41" s="881"/>
      <c r="O41" s="860" t="s">
        <v>438</v>
      </c>
      <c r="P41" s="882">
        <v>1</v>
      </c>
      <c r="Q41" s="883">
        <v>0</v>
      </c>
      <c r="R41" s="284">
        <f>Q41/P41</f>
        <v>0</v>
      </c>
      <c r="S41" s="77">
        <v>45748</v>
      </c>
      <c r="T41" s="77">
        <v>45992</v>
      </c>
      <c r="U41" s="885">
        <v>240</v>
      </c>
      <c r="V41" s="336">
        <v>1000</v>
      </c>
      <c r="W41" s="336" t="s">
        <v>425</v>
      </c>
      <c r="X41" s="336" t="s">
        <v>606</v>
      </c>
      <c r="Y41" s="860" t="s">
        <v>426</v>
      </c>
      <c r="Z41" s="860" t="s">
        <v>427</v>
      </c>
      <c r="AA41" s="860" t="s">
        <v>224</v>
      </c>
      <c r="AB41" s="861" t="s">
        <v>435</v>
      </c>
      <c r="AC41" s="858">
        <v>387300000</v>
      </c>
      <c r="AD41" s="860" t="s">
        <v>77</v>
      </c>
      <c r="AE41" s="860" t="s">
        <v>54</v>
      </c>
      <c r="AF41" s="857">
        <v>45778</v>
      </c>
      <c r="AG41" s="857"/>
      <c r="AH41" s="858">
        <v>241858687</v>
      </c>
      <c r="AI41" s="859">
        <v>387300000</v>
      </c>
      <c r="AJ41" s="876">
        <v>0</v>
      </c>
      <c r="AK41" s="288">
        <v>0</v>
      </c>
      <c r="AL41" s="288"/>
      <c r="AM41" s="288">
        <v>0</v>
      </c>
      <c r="AN41" s="860" t="s">
        <v>283</v>
      </c>
      <c r="AO41" s="875" t="s">
        <v>429</v>
      </c>
      <c r="AP41" s="452"/>
      <c r="AQ41" s="452"/>
      <c r="AR41" s="452"/>
      <c r="AS41" s="452"/>
      <c r="AT41" s="452"/>
      <c r="AU41" s="779" t="s">
        <v>654</v>
      </c>
    </row>
    <row r="42" spans="1:47" ht="50.1" customHeight="1" x14ac:dyDescent="0.25">
      <c r="A42" s="933"/>
      <c r="B42" s="860"/>
      <c r="C42" s="860"/>
      <c r="D42" s="860"/>
      <c r="E42" s="860"/>
      <c r="F42" s="929"/>
      <c r="G42" s="860"/>
      <c r="H42" s="860"/>
      <c r="I42" s="860"/>
      <c r="J42" s="917"/>
      <c r="K42" s="917"/>
      <c r="L42" s="915"/>
      <c r="M42" s="881" t="s">
        <v>650</v>
      </c>
      <c r="N42" s="881"/>
      <c r="O42" s="860"/>
      <c r="P42" s="882"/>
      <c r="Q42" s="883"/>
      <c r="R42" s="284">
        <v>0</v>
      </c>
      <c r="S42" s="77">
        <v>45748</v>
      </c>
      <c r="T42" s="77">
        <v>45992</v>
      </c>
      <c r="U42" s="885"/>
      <c r="V42" s="336">
        <v>1000</v>
      </c>
      <c r="W42" s="336" t="s">
        <v>425</v>
      </c>
      <c r="X42" s="336" t="s">
        <v>606</v>
      </c>
      <c r="Y42" s="860"/>
      <c r="Z42" s="860"/>
      <c r="AA42" s="860"/>
      <c r="AB42" s="861"/>
      <c r="AC42" s="858"/>
      <c r="AD42" s="860"/>
      <c r="AE42" s="860"/>
      <c r="AF42" s="857"/>
      <c r="AG42" s="857"/>
      <c r="AH42" s="858"/>
      <c r="AI42" s="859"/>
      <c r="AJ42" s="876"/>
      <c r="AK42" s="288">
        <v>40000000</v>
      </c>
      <c r="AL42" s="288">
        <v>26555504</v>
      </c>
      <c r="AM42" s="288">
        <v>40000000</v>
      </c>
      <c r="AN42" s="860"/>
      <c r="AO42" s="875"/>
      <c r="AP42" s="453"/>
      <c r="AQ42" s="453"/>
      <c r="AR42" s="453"/>
      <c r="AS42" s="453"/>
      <c r="AT42" s="453"/>
      <c r="AU42" s="780"/>
    </row>
    <row r="43" spans="1:47" ht="50.1" customHeight="1" x14ac:dyDescent="0.25">
      <c r="A43" s="933"/>
      <c r="B43" s="860"/>
      <c r="C43" s="860"/>
      <c r="D43" s="860"/>
      <c r="E43" s="860"/>
      <c r="F43" s="929"/>
      <c r="G43" s="860"/>
      <c r="H43" s="860"/>
      <c r="I43" s="860"/>
      <c r="J43" s="917"/>
      <c r="K43" s="917"/>
      <c r="L43" s="915"/>
      <c r="M43" s="881" t="s">
        <v>651</v>
      </c>
      <c r="N43" s="881"/>
      <c r="O43" s="860"/>
      <c r="P43" s="882"/>
      <c r="Q43" s="883"/>
      <c r="R43" s="284">
        <v>0</v>
      </c>
      <c r="S43" s="77">
        <v>45748</v>
      </c>
      <c r="T43" s="77">
        <v>45992</v>
      </c>
      <c r="U43" s="885"/>
      <c r="V43" s="336">
        <v>1000</v>
      </c>
      <c r="W43" s="336" t="s">
        <v>425</v>
      </c>
      <c r="X43" s="336" t="s">
        <v>606</v>
      </c>
      <c r="Y43" s="860"/>
      <c r="Z43" s="860"/>
      <c r="AA43" s="860"/>
      <c r="AB43" s="861"/>
      <c r="AC43" s="858"/>
      <c r="AD43" s="860"/>
      <c r="AE43" s="860"/>
      <c r="AF43" s="857"/>
      <c r="AG43" s="857"/>
      <c r="AH43" s="858"/>
      <c r="AI43" s="859"/>
      <c r="AJ43" s="876"/>
      <c r="AK43" s="288">
        <v>0</v>
      </c>
      <c r="AL43" s="288"/>
      <c r="AM43" s="288">
        <v>0</v>
      </c>
      <c r="AN43" s="860"/>
      <c r="AO43" s="875"/>
      <c r="AP43" s="454"/>
      <c r="AQ43" s="454"/>
      <c r="AR43" s="454"/>
      <c r="AS43" s="454"/>
      <c r="AT43" s="454"/>
      <c r="AU43" s="781"/>
    </row>
    <row r="44" spans="1:47" ht="50.1" customHeight="1" x14ac:dyDescent="0.25">
      <c r="A44" s="933"/>
      <c r="B44" s="860"/>
      <c r="C44" s="860"/>
      <c r="D44" s="860" t="s">
        <v>337</v>
      </c>
      <c r="E44" s="860"/>
      <c r="F44" s="929"/>
      <c r="G44" s="860"/>
      <c r="H44" s="860"/>
      <c r="I44" s="860" t="s">
        <v>439</v>
      </c>
      <c r="J44" s="917">
        <v>0</v>
      </c>
      <c r="K44" s="917">
        <v>1</v>
      </c>
      <c r="L44" s="915">
        <v>0.2</v>
      </c>
      <c r="M44" s="881" t="s">
        <v>652</v>
      </c>
      <c r="N44" s="881"/>
      <c r="O44" s="860" t="s">
        <v>440</v>
      </c>
      <c r="P44" s="884">
        <v>0.5</v>
      </c>
      <c r="Q44" s="300">
        <v>0</v>
      </c>
      <c r="R44" s="284">
        <f>Q44/P44</f>
        <v>0</v>
      </c>
      <c r="S44" s="77">
        <v>45748</v>
      </c>
      <c r="T44" s="77">
        <v>45992</v>
      </c>
      <c r="U44" s="885">
        <v>240</v>
      </c>
      <c r="V44" s="336">
        <v>250</v>
      </c>
      <c r="W44" s="336" t="s">
        <v>425</v>
      </c>
      <c r="X44" s="336" t="s">
        <v>606</v>
      </c>
      <c r="Y44" s="860" t="s">
        <v>426</v>
      </c>
      <c r="Z44" s="860" t="s">
        <v>427</v>
      </c>
      <c r="AA44" s="860" t="s">
        <v>224</v>
      </c>
      <c r="AB44" s="862" t="s">
        <v>428</v>
      </c>
      <c r="AC44" s="858">
        <v>250000000</v>
      </c>
      <c r="AD44" s="860" t="s">
        <v>55</v>
      </c>
      <c r="AE44" s="860" t="s">
        <v>54</v>
      </c>
      <c r="AF44" s="857">
        <v>45778</v>
      </c>
      <c r="AG44" s="857"/>
      <c r="AH44" s="858">
        <v>178141313</v>
      </c>
      <c r="AI44" s="859">
        <v>250000000</v>
      </c>
      <c r="AJ44" s="876">
        <v>0</v>
      </c>
      <c r="AK44" s="288">
        <v>100000000</v>
      </c>
      <c r="AL44" s="288"/>
      <c r="AM44" s="288">
        <v>100000000</v>
      </c>
      <c r="AN44" s="860" t="s">
        <v>283</v>
      </c>
      <c r="AO44" s="875" t="s">
        <v>429</v>
      </c>
      <c r="AP44" s="452"/>
      <c r="AQ44" s="452"/>
      <c r="AR44" s="452"/>
      <c r="AS44" s="452"/>
      <c r="AT44" s="452"/>
      <c r="AU44" s="779" t="s">
        <v>654</v>
      </c>
    </row>
    <row r="45" spans="1:47" ht="50.1" customHeight="1" x14ac:dyDescent="0.25">
      <c r="A45" s="933"/>
      <c r="B45" s="860"/>
      <c r="C45" s="860"/>
      <c r="D45" s="860"/>
      <c r="E45" s="860"/>
      <c r="F45" s="929"/>
      <c r="G45" s="860"/>
      <c r="H45" s="860"/>
      <c r="I45" s="860"/>
      <c r="J45" s="917"/>
      <c r="K45" s="917"/>
      <c r="L45" s="915"/>
      <c r="M45" s="881" t="s">
        <v>653</v>
      </c>
      <c r="N45" s="881"/>
      <c r="O45" s="860"/>
      <c r="P45" s="884"/>
      <c r="Q45" s="300">
        <v>0</v>
      </c>
      <c r="R45" s="284">
        <v>0</v>
      </c>
      <c r="S45" s="77">
        <v>45748</v>
      </c>
      <c r="T45" s="77">
        <v>45992</v>
      </c>
      <c r="U45" s="885"/>
      <c r="V45" s="336">
        <v>250</v>
      </c>
      <c r="W45" s="336" t="s">
        <v>425</v>
      </c>
      <c r="X45" s="336" t="s">
        <v>606</v>
      </c>
      <c r="Y45" s="860"/>
      <c r="Z45" s="860"/>
      <c r="AA45" s="860"/>
      <c r="AB45" s="862"/>
      <c r="AC45" s="858"/>
      <c r="AD45" s="860"/>
      <c r="AE45" s="860"/>
      <c r="AF45" s="857"/>
      <c r="AG45" s="857"/>
      <c r="AH45" s="858"/>
      <c r="AI45" s="859"/>
      <c r="AJ45" s="876"/>
      <c r="AK45" s="288">
        <v>0</v>
      </c>
      <c r="AL45" s="288"/>
      <c r="AM45" s="288">
        <v>0</v>
      </c>
      <c r="AN45" s="860"/>
      <c r="AO45" s="875"/>
      <c r="AP45" s="454"/>
      <c r="AQ45" s="454"/>
      <c r="AR45" s="454"/>
      <c r="AS45" s="454"/>
      <c r="AT45" s="454"/>
      <c r="AU45" s="781"/>
    </row>
    <row r="46" spans="1:47" ht="50.1" customHeight="1" thickBot="1" x14ac:dyDescent="0.3">
      <c r="A46" s="933"/>
      <c r="B46" s="907" t="s">
        <v>687</v>
      </c>
      <c r="C46" s="908"/>
      <c r="D46" s="908"/>
      <c r="E46" s="908"/>
      <c r="F46" s="908"/>
      <c r="G46" s="908"/>
      <c r="H46" s="908"/>
      <c r="I46" s="908"/>
      <c r="J46" s="908"/>
      <c r="K46" s="908"/>
      <c r="L46" s="908"/>
      <c r="M46" s="908"/>
      <c r="N46" s="908"/>
      <c r="O46" s="908"/>
      <c r="P46" s="909"/>
      <c r="Q46" s="359"/>
      <c r="R46" s="439">
        <f>SUM(R31:R45)/15</f>
        <v>0.24000000000000002</v>
      </c>
      <c r="S46" s="359"/>
      <c r="T46" s="359"/>
      <c r="U46" s="359"/>
      <c r="V46" s="359"/>
      <c r="W46" s="359"/>
      <c r="X46" s="359"/>
      <c r="Y46" s="359"/>
      <c r="Z46" s="359"/>
      <c r="AA46" s="359"/>
      <c r="AB46" s="359"/>
      <c r="AC46" s="359"/>
      <c r="AD46" s="359"/>
      <c r="AE46" s="359"/>
      <c r="AF46" s="359"/>
      <c r="AG46" s="360"/>
      <c r="AH46" s="361">
        <f t="shared" ref="AH46:AM46" si="1">SUM(AH31:AH45)</f>
        <v>1300000000</v>
      </c>
      <c r="AI46" s="361">
        <f t="shared" si="1"/>
        <v>1300000000</v>
      </c>
      <c r="AJ46" s="405">
        <f t="shared" si="1"/>
        <v>0</v>
      </c>
      <c r="AK46" s="362">
        <f t="shared" si="1"/>
        <v>360000000</v>
      </c>
      <c r="AL46" s="362">
        <f t="shared" si="1"/>
        <v>26555504</v>
      </c>
      <c r="AM46" s="362">
        <f t="shared" si="1"/>
        <v>360000000</v>
      </c>
      <c r="AN46" s="464"/>
      <c r="AO46" s="466" t="s">
        <v>693</v>
      </c>
      <c r="AP46" s="467">
        <v>1300000000</v>
      </c>
      <c r="AQ46" s="468">
        <v>0</v>
      </c>
      <c r="AR46" s="468">
        <v>0</v>
      </c>
      <c r="AS46" s="469">
        <v>0</v>
      </c>
      <c r="AT46" s="470">
        <v>0</v>
      </c>
      <c r="AU46" s="465"/>
    </row>
    <row r="47" spans="1:47" ht="50.1" customHeight="1" x14ac:dyDescent="0.25">
      <c r="A47" s="933"/>
      <c r="B47" s="904" t="s">
        <v>340</v>
      </c>
      <c r="C47" s="856" t="s">
        <v>447</v>
      </c>
      <c r="D47" s="856" t="s">
        <v>348</v>
      </c>
      <c r="E47" s="856" t="s">
        <v>441</v>
      </c>
      <c r="F47" s="912">
        <v>2024130010109</v>
      </c>
      <c r="G47" s="856" t="s">
        <v>442</v>
      </c>
      <c r="H47" s="856" t="s">
        <v>443</v>
      </c>
      <c r="I47" s="856" t="s">
        <v>444</v>
      </c>
      <c r="J47" s="918">
        <v>0.1</v>
      </c>
      <c r="K47" s="920">
        <v>1</v>
      </c>
      <c r="L47" s="916">
        <v>0.2</v>
      </c>
      <c r="M47" s="249" t="s">
        <v>445</v>
      </c>
      <c r="N47" s="249" t="s">
        <v>203</v>
      </c>
      <c r="O47" s="856" t="s">
        <v>446</v>
      </c>
      <c r="P47" s="866">
        <v>1</v>
      </c>
      <c r="Q47" s="785">
        <v>0.1</v>
      </c>
      <c r="R47" s="289">
        <f>Q47/P47</f>
        <v>0.1</v>
      </c>
      <c r="S47" s="843">
        <v>45778</v>
      </c>
      <c r="T47" s="843">
        <v>46022</v>
      </c>
      <c r="U47" s="869">
        <v>240</v>
      </c>
      <c r="V47" s="296">
        <v>264906</v>
      </c>
      <c r="W47" s="249" t="s">
        <v>425</v>
      </c>
      <c r="X47" s="249" t="s">
        <v>606</v>
      </c>
      <c r="Y47" s="856" t="s">
        <v>426</v>
      </c>
      <c r="Z47" s="856" t="s">
        <v>427</v>
      </c>
      <c r="AA47" s="854" t="s">
        <v>224</v>
      </c>
      <c r="AB47" s="872" t="s">
        <v>428</v>
      </c>
      <c r="AC47" s="840">
        <v>600000000</v>
      </c>
      <c r="AD47" s="249" t="s">
        <v>55</v>
      </c>
      <c r="AE47" s="249" t="s">
        <v>54</v>
      </c>
      <c r="AF47" s="295">
        <v>45534</v>
      </c>
      <c r="AG47" s="843"/>
      <c r="AH47" s="846">
        <v>600000000</v>
      </c>
      <c r="AI47" s="850">
        <v>600000000</v>
      </c>
      <c r="AJ47" s="775">
        <v>0</v>
      </c>
      <c r="AK47" s="285">
        <v>180000000</v>
      </c>
      <c r="AL47" s="134"/>
      <c r="AM47" s="285">
        <v>180000000</v>
      </c>
      <c r="AN47" s="854" t="s">
        <v>655</v>
      </c>
      <c r="AO47" s="854" t="s">
        <v>447</v>
      </c>
      <c r="AP47" s="114">
        <v>1000000000</v>
      </c>
      <c r="AQ47" s="114">
        <v>0</v>
      </c>
      <c r="AR47" s="472">
        <v>0</v>
      </c>
      <c r="AS47" s="471">
        <f>AQ47/AP47</f>
        <v>0</v>
      </c>
      <c r="AT47" s="471">
        <f>AR47/AP47</f>
        <v>0</v>
      </c>
      <c r="AU47" s="779" t="s">
        <v>656</v>
      </c>
    </row>
    <row r="48" spans="1:47" ht="50.1" customHeight="1" x14ac:dyDescent="0.25">
      <c r="A48" s="933"/>
      <c r="B48" s="905"/>
      <c r="C48" s="651"/>
      <c r="D48" s="651"/>
      <c r="E48" s="651"/>
      <c r="F48" s="913"/>
      <c r="G48" s="651"/>
      <c r="H48" s="651"/>
      <c r="I48" s="651"/>
      <c r="J48" s="919"/>
      <c r="K48" s="917"/>
      <c r="L48" s="910"/>
      <c r="M48" s="71" t="s">
        <v>448</v>
      </c>
      <c r="N48" s="71" t="s">
        <v>203</v>
      </c>
      <c r="O48" s="651"/>
      <c r="P48" s="867"/>
      <c r="Q48" s="787"/>
      <c r="R48" s="289">
        <v>0.1</v>
      </c>
      <c r="S48" s="844"/>
      <c r="T48" s="844"/>
      <c r="U48" s="870"/>
      <c r="V48" s="82">
        <v>264906</v>
      </c>
      <c r="W48" s="71" t="s">
        <v>425</v>
      </c>
      <c r="X48" s="249" t="s">
        <v>606</v>
      </c>
      <c r="Y48" s="651"/>
      <c r="Z48" s="651"/>
      <c r="AA48" s="863"/>
      <c r="AB48" s="873"/>
      <c r="AC48" s="841"/>
      <c r="AD48" s="71" t="s">
        <v>55</v>
      </c>
      <c r="AE48" s="71" t="s">
        <v>54</v>
      </c>
      <c r="AF48" s="78">
        <v>45534</v>
      </c>
      <c r="AG48" s="844"/>
      <c r="AH48" s="847"/>
      <c r="AI48" s="851"/>
      <c r="AJ48" s="797"/>
      <c r="AK48" s="86">
        <v>0</v>
      </c>
      <c r="AL48" s="86"/>
      <c r="AM48" s="86">
        <v>0</v>
      </c>
      <c r="AN48" s="863"/>
      <c r="AO48" s="863"/>
      <c r="AP48" s="414"/>
      <c r="AQ48" s="414"/>
      <c r="AR48" s="414"/>
      <c r="AS48" s="414"/>
      <c r="AT48" s="414"/>
      <c r="AU48" s="780"/>
    </row>
    <row r="49" spans="1:47" ht="50.1" customHeight="1" x14ac:dyDescent="0.25">
      <c r="A49" s="933"/>
      <c r="B49" s="905"/>
      <c r="C49" s="651"/>
      <c r="D49" s="651"/>
      <c r="E49" s="651"/>
      <c r="F49" s="913"/>
      <c r="G49" s="651"/>
      <c r="H49" s="651"/>
      <c r="I49" s="651"/>
      <c r="J49" s="919"/>
      <c r="K49" s="917"/>
      <c r="L49" s="910"/>
      <c r="M49" s="71" t="s">
        <v>449</v>
      </c>
      <c r="N49" s="71" t="s">
        <v>203</v>
      </c>
      <c r="O49" s="651"/>
      <c r="P49" s="867"/>
      <c r="Q49" s="787"/>
      <c r="R49" s="289">
        <f>Q47/P47</f>
        <v>0.1</v>
      </c>
      <c r="S49" s="844"/>
      <c r="T49" s="844"/>
      <c r="U49" s="870"/>
      <c r="V49" s="82">
        <v>264906</v>
      </c>
      <c r="W49" s="71" t="s">
        <v>425</v>
      </c>
      <c r="X49" s="249" t="s">
        <v>606</v>
      </c>
      <c r="Y49" s="651"/>
      <c r="Z49" s="651"/>
      <c r="AA49" s="863"/>
      <c r="AB49" s="873"/>
      <c r="AC49" s="841"/>
      <c r="AD49" s="71" t="s">
        <v>77</v>
      </c>
      <c r="AE49" s="71" t="s">
        <v>54</v>
      </c>
      <c r="AF49" s="78">
        <v>45534</v>
      </c>
      <c r="AG49" s="844"/>
      <c r="AH49" s="847"/>
      <c r="AI49" s="851"/>
      <c r="AJ49" s="797"/>
      <c r="AK49" s="86">
        <v>0</v>
      </c>
      <c r="AL49" s="86"/>
      <c r="AM49" s="86">
        <v>0</v>
      </c>
      <c r="AN49" s="863"/>
      <c r="AO49" s="863"/>
      <c r="AP49" s="414"/>
      <c r="AQ49" s="414"/>
      <c r="AR49" s="414"/>
      <c r="AS49" s="414"/>
      <c r="AT49" s="414"/>
      <c r="AU49" s="780"/>
    </row>
    <row r="50" spans="1:47" ht="50.1" customHeight="1" x14ac:dyDescent="0.25">
      <c r="A50" s="933"/>
      <c r="B50" s="905"/>
      <c r="C50" s="651"/>
      <c r="D50" s="651"/>
      <c r="E50" s="651"/>
      <c r="F50" s="913"/>
      <c r="G50" s="651"/>
      <c r="H50" s="651"/>
      <c r="I50" s="651"/>
      <c r="J50" s="920"/>
      <c r="K50" s="917"/>
      <c r="L50" s="910"/>
      <c r="M50" s="71" t="s">
        <v>450</v>
      </c>
      <c r="N50" s="71" t="s">
        <v>203</v>
      </c>
      <c r="O50" s="651"/>
      <c r="P50" s="868"/>
      <c r="Q50" s="786"/>
      <c r="R50" s="428">
        <v>0.1</v>
      </c>
      <c r="S50" s="845"/>
      <c r="T50" s="845"/>
      <c r="U50" s="871"/>
      <c r="V50" s="82">
        <v>264906</v>
      </c>
      <c r="W50" s="71" t="s">
        <v>425</v>
      </c>
      <c r="X50" s="249" t="s">
        <v>606</v>
      </c>
      <c r="Y50" s="651"/>
      <c r="Z50" s="651"/>
      <c r="AA50" s="856"/>
      <c r="AB50" s="873"/>
      <c r="AC50" s="841"/>
      <c r="AD50" s="71" t="s">
        <v>55</v>
      </c>
      <c r="AE50" s="71" t="s">
        <v>54</v>
      </c>
      <c r="AF50" s="78">
        <v>45534</v>
      </c>
      <c r="AG50" s="844"/>
      <c r="AH50" s="847"/>
      <c r="AI50" s="851"/>
      <c r="AJ50" s="797"/>
      <c r="AK50" s="86">
        <v>0</v>
      </c>
      <c r="AL50" s="86"/>
      <c r="AM50" s="86">
        <v>0</v>
      </c>
      <c r="AN50" s="863"/>
      <c r="AO50" s="863"/>
      <c r="AP50" s="414"/>
      <c r="AQ50" s="414"/>
      <c r="AR50" s="414"/>
      <c r="AS50" s="414"/>
      <c r="AT50" s="414"/>
      <c r="AU50" s="780"/>
    </row>
    <row r="51" spans="1:47" ht="50.1" customHeight="1" x14ac:dyDescent="0.25">
      <c r="A51" s="933"/>
      <c r="B51" s="905"/>
      <c r="C51" s="651"/>
      <c r="D51" s="651" t="s">
        <v>342</v>
      </c>
      <c r="E51" s="651"/>
      <c r="F51" s="913"/>
      <c r="G51" s="651"/>
      <c r="H51" s="651" t="s">
        <v>451</v>
      </c>
      <c r="I51" s="651" t="s">
        <v>452</v>
      </c>
      <c r="J51" s="918">
        <v>0</v>
      </c>
      <c r="K51" s="917">
        <v>22</v>
      </c>
      <c r="L51" s="910">
        <v>0.3</v>
      </c>
      <c r="M51" s="71" t="s">
        <v>453</v>
      </c>
      <c r="N51" s="71" t="s">
        <v>203</v>
      </c>
      <c r="O51" s="651" t="s">
        <v>454</v>
      </c>
      <c r="P51" s="866">
        <v>30</v>
      </c>
      <c r="Q51" s="785">
        <v>0</v>
      </c>
      <c r="R51" s="174">
        <f>Q51/P51</f>
        <v>0</v>
      </c>
      <c r="S51" s="843">
        <v>45778</v>
      </c>
      <c r="T51" s="843">
        <v>46022</v>
      </c>
      <c r="U51" s="869">
        <v>240</v>
      </c>
      <c r="V51" s="82">
        <v>264906</v>
      </c>
      <c r="W51" s="71" t="s">
        <v>425</v>
      </c>
      <c r="X51" s="249" t="s">
        <v>606</v>
      </c>
      <c r="Y51" s="651" t="s">
        <v>426</v>
      </c>
      <c r="Z51" s="651" t="s">
        <v>427</v>
      </c>
      <c r="AA51" s="854" t="s">
        <v>224</v>
      </c>
      <c r="AB51" s="873"/>
      <c r="AC51" s="841"/>
      <c r="AD51" s="71" t="s">
        <v>55</v>
      </c>
      <c r="AE51" s="71" t="s">
        <v>54</v>
      </c>
      <c r="AF51" s="78">
        <v>45534</v>
      </c>
      <c r="AG51" s="844"/>
      <c r="AH51" s="847"/>
      <c r="AI51" s="851"/>
      <c r="AJ51" s="797"/>
      <c r="AK51" s="86">
        <v>60000000</v>
      </c>
      <c r="AL51" s="86"/>
      <c r="AM51" s="86">
        <v>60000000</v>
      </c>
      <c r="AN51" s="863"/>
      <c r="AO51" s="863"/>
      <c r="AP51" s="414"/>
      <c r="AQ51" s="414"/>
      <c r="AR51" s="414"/>
      <c r="AS51" s="414"/>
      <c r="AT51" s="414"/>
      <c r="AU51" s="780"/>
    </row>
    <row r="52" spans="1:47" ht="50.1" customHeight="1" x14ac:dyDescent="0.25">
      <c r="A52" s="933"/>
      <c r="B52" s="905"/>
      <c r="C52" s="651"/>
      <c r="D52" s="651"/>
      <c r="E52" s="651"/>
      <c r="F52" s="913"/>
      <c r="G52" s="651"/>
      <c r="H52" s="651"/>
      <c r="I52" s="651"/>
      <c r="J52" s="920"/>
      <c r="K52" s="917"/>
      <c r="L52" s="910"/>
      <c r="M52" s="71" t="s">
        <v>455</v>
      </c>
      <c r="N52" s="71" t="s">
        <v>203</v>
      </c>
      <c r="O52" s="651"/>
      <c r="P52" s="868"/>
      <c r="Q52" s="786"/>
      <c r="R52" s="428">
        <v>0</v>
      </c>
      <c r="S52" s="845"/>
      <c r="T52" s="845"/>
      <c r="U52" s="871"/>
      <c r="V52" s="82">
        <v>264906</v>
      </c>
      <c r="W52" s="71" t="s">
        <v>425</v>
      </c>
      <c r="X52" s="249" t="s">
        <v>606</v>
      </c>
      <c r="Y52" s="651"/>
      <c r="Z52" s="651"/>
      <c r="AA52" s="856"/>
      <c r="AB52" s="874"/>
      <c r="AC52" s="842"/>
      <c r="AD52" s="71" t="s">
        <v>64</v>
      </c>
      <c r="AE52" s="71" t="s">
        <v>64</v>
      </c>
      <c r="AF52" s="78" t="s">
        <v>430</v>
      </c>
      <c r="AG52" s="845"/>
      <c r="AH52" s="848"/>
      <c r="AI52" s="852"/>
      <c r="AJ52" s="776"/>
      <c r="AK52" s="86">
        <v>0</v>
      </c>
      <c r="AL52" s="86"/>
      <c r="AM52" s="86">
        <v>0</v>
      </c>
      <c r="AN52" s="856"/>
      <c r="AO52" s="856"/>
      <c r="AP52" s="249"/>
      <c r="AQ52" s="249"/>
      <c r="AR52" s="249"/>
      <c r="AS52" s="249"/>
      <c r="AT52" s="249"/>
      <c r="AU52" s="781"/>
    </row>
    <row r="53" spans="1:47" ht="50.1" customHeight="1" x14ac:dyDescent="0.25">
      <c r="A53" s="933"/>
      <c r="B53" s="905"/>
      <c r="C53" s="651"/>
      <c r="D53" s="651" t="s">
        <v>345</v>
      </c>
      <c r="E53" s="651"/>
      <c r="F53" s="913"/>
      <c r="G53" s="651"/>
      <c r="H53" s="651"/>
      <c r="I53" s="651" t="s">
        <v>456</v>
      </c>
      <c r="J53" s="918">
        <v>0.1</v>
      </c>
      <c r="K53" s="917">
        <v>1</v>
      </c>
      <c r="L53" s="910">
        <v>0.5</v>
      </c>
      <c r="M53" s="71" t="s">
        <v>457</v>
      </c>
      <c r="N53" s="71" t="s">
        <v>203</v>
      </c>
      <c r="O53" s="651" t="s">
        <v>458</v>
      </c>
      <c r="P53" s="866">
        <v>1</v>
      </c>
      <c r="Q53" s="785">
        <v>0.1</v>
      </c>
      <c r="R53" s="293">
        <f>Q53/P53</f>
        <v>0.1</v>
      </c>
      <c r="S53" s="843">
        <v>45778</v>
      </c>
      <c r="T53" s="843">
        <v>46022</v>
      </c>
      <c r="U53" s="869">
        <v>240</v>
      </c>
      <c r="V53" s="82">
        <v>100</v>
      </c>
      <c r="W53" s="71" t="s">
        <v>425</v>
      </c>
      <c r="X53" s="249" t="s">
        <v>606</v>
      </c>
      <c r="Y53" s="651" t="s">
        <v>426</v>
      </c>
      <c r="Z53" s="651" t="s">
        <v>427</v>
      </c>
      <c r="AA53" s="854" t="s">
        <v>224</v>
      </c>
      <c r="AB53" s="83" t="s">
        <v>435</v>
      </c>
      <c r="AC53" s="364">
        <v>200000000</v>
      </c>
      <c r="AD53" s="71" t="s">
        <v>77</v>
      </c>
      <c r="AE53" s="71" t="s">
        <v>54</v>
      </c>
      <c r="AF53" s="78">
        <v>45534</v>
      </c>
      <c r="AG53" s="78"/>
      <c r="AH53" s="365">
        <v>200000000</v>
      </c>
      <c r="AI53" s="79">
        <v>200000000</v>
      </c>
      <c r="AJ53" s="86">
        <v>0</v>
      </c>
      <c r="AK53" s="86">
        <v>10000000</v>
      </c>
      <c r="AL53" s="86"/>
      <c r="AM53" s="86">
        <v>10000000</v>
      </c>
      <c r="AN53" s="71" t="s">
        <v>283</v>
      </c>
      <c r="AO53" s="180" t="s">
        <v>447</v>
      </c>
      <c r="AP53" s="180"/>
      <c r="AQ53" s="180"/>
      <c r="AR53" s="180"/>
      <c r="AS53" s="180"/>
      <c r="AT53" s="180"/>
      <c r="AU53" s="363" t="s">
        <v>656</v>
      </c>
    </row>
    <row r="54" spans="1:47" ht="50.1" customHeight="1" x14ac:dyDescent="0.25">
      <c r="A54" s="933"/>
      <c r="B54" s="905"/>
      <c r="C54" s="651"/>
      <c r="D54" s="651"/>
      <c r="E54" s="651"/>
      <c r="F54" s="913"/>
      <c r="G54" s="651"/>
      <c r="H54" s="651"/>
      <c r="I54" s="651"/>
      <c r="J54" s="919"/>
      <c r="K54" s="917"/>
      <c r="L54" s="910"/>
      <c r="M54" s="71" t="s">
        <v>459</v>
      </c>
      <c r="N54" s="71" t="s">
        <v>203</v>
      </c>
      <c r="O54" s="651"/>
      <c r="P54" s="867"/>
      <c r="Q54" s="787"/>
      <c r="R54" s="427">
        <v>0.1</v>
      </c>
      <c r="S54" s="844"/>
      <c r="T54" s="844"/>
      <c r="U54" s="870"/>
      <c r="V54" s="82">
        <v>100</v>
      </c>
      <c r="W54" s="71" t="s">
        <v>425</v>
      </c>
      <c r="X54" s="249" t="s">
        <v>606</v>
      </c>
      <c r="Y54" s="651"/>
      <c r="Z54" s="651"/>
      <c r="AA54" s="863"/>
      <c r="AB54" s="838" t="s">
        <v>428</v>
      </c>
      <c r="AC54" s="840">
        <v>200000000</v>
      </c>
      <c r="AD54" s="71" t="s">
        <v>55</v>
      </c>
      <c r="AE54" s="71" t="s">
        <v>54</v>
      </c>
      <c r="AF54" s="78">
        <v>45534</v>
      </c>
      <c r="AG54" s="843"/>
      <c r="AH54" s="846">
        <v>200000000</v>
      </c>
      <c r="AI54" s="850">
        <v>200000000</v>
      </c>
      <c r="AJ54" s="773">
        <v>0</v>
      </c>
      <c r="AK54" s="86">
        <v>0</v>
      </c>
      <c r="AL54" s="86"/>
      <c r="AM54" s="86">
        <v>0</v>
      </c>
      <c r="AN54" s="854" t="s">
        <v>283</v>
      </c>
      <c r="AO54" s="854" t="s">
        <v>447</v>
      </c>
      <c r="AP54" s="114"/>
      <c r="AQ54" s="114"/>
      <c r="AR54" s="114"/>
      <c r="AS54" s="114"/>
      <c r="AT54" s="114"/>
      <c r="AU54" s="779" t="s">
        <v>656</v>
      </c>
    </row>
    <row r="55" spans="1:47" ht="50.1" customHeight="1" thickBot="1" x14ac:dyDescent="0.3">
      <c r="A55" s="934"/>
      <c r="B55" s="906"/>
      <c r="C55" s="854"/>
      <c r="D55" s="854"/>
      <c r="E55" s="854"/>
      <c r="F55" s="914"/>
      <c r="G55" s="854"/>
      <c r="H55" s="854"/>
      <c r="I55" s="854"/>
      <c r="J55" s="920"/>
      <c r="K55" s="918"/>
      <c r="L55" s="911"/>
      <c r="M55" s="114" t="s">
        <v>460</v>
      </c>
      <c r="N55" s="114" t="s">
        <v>203</v>
      </c>
      <c r="O55" s="854"/>
      <c r="P55" s="868"/>
      <c r="Q55" s="786"/>
      <c r="R55" s="427">
        <v>0.1</v>
      </c>
      <c r="S55" s="845"/>
      <c r="T55" s="845"/>
      <c r="U55" s="871"/>
      <c r="V55" s="137">
        <v>100</v>
      </c>
      <c r="W55" s="114" t="s">
        <v>425</v>
      </c>
      <c r="X55" s="249" t="s">
        <v>606</v>
      </c>
      <c r="Y55" s="854"/>
      <c r="Z55" s="854"/>
      <c r="AA55" s="856"/>
      <c r="AB55" s="839"/>
      <c r="AC55" s="842"/>
      <c r="AD55" s="114" t="s">
        <v>55</v>
      </c>
      <c r="AE55" s="114" t="s">
        <v>54</v>
      </c>
      <c r="AF55" s="136">
        <v>45534</v>
      </c>
      <c r="AG55" s="845"/>
      <c r="AH55" s="849"/>
      <c r="AI55" s="853"/>
      <c r="AJ55" s="774"/>
      <c r="AK55" s="135">
        <v>0</v>
      </c>
      <c r="AL55" s="135"/>
      <c r="AM55" s="135">
        <v>0</v>
      </c>
      <c r="AN55" s="856"/>
      <c r="AO55" s="856"/>
      <c r="AP55" s="249"/>
      <c r="AQ55" s="249"/>
      <c r="AR55" s="249"/>
      <c r="AS55" s="249"/>
      <c r="AT55" s="249"/>
      <c r="AU55" s="781"/>
    </row>
    <row r="56" spans="1:47" ht="50.1" customHeight="1" thickBot="1" x14ac:dyDescent="0.3">
      <c r="A56" s="253"/>
      <c r="B56" s="1030" t="s">
        <v>687</v>
      </c>
      <c r="C56" s="1031"/>
      <c r="D56" s="1031"/>
      <c r="E56" s="1031"/>
      <c r="F56" s="1031"/>
      <c r="G56" s="1031"/>
      <c r="H56" s="1031"/>
      <c r="I56" s="1031"/>
      <c r="J56" s="1031"/>
      <c r="K56" s="1031"/>
      <c r="L56" s="1031"/>
      <c r="M56" s="1031"/>
      <c r="N56" s="1031"/>
      <c r="O56" s="1031"/>
      <c r="P56" s="1031"/>
      <c r="Q56" s="1031"/>
      <c r="R56" s="440">
        <f>SUM(R47:R55)/9</f>
        <v>7.7777777777777779E-2</v>
      </c>
      <c r="S56" s="323"/>
      <c r="T56" s="323"/>
      <c r="U56" s="323"/>
      <c r="V56" s="323"/>
      <c r="W56" s="323"/>
      <c r="X56" s="323"/>
      <c r="Y56" s="323"/>
      <c r="Z56" s="323"/>
      <c r="AA56" s="323"/>
      <c r="AB56" s="323"/>
      <c r="AC56" s="323"/>
      <c r="AD56" s="323"/>
      <c r="AE56" s="323"/>
      <c r="AF56" s="323"/>
      <c r="AG56" s="324"/>
      <c r="AH56" s="366">
        <f>+AH54+AH53+AH47</f>
        <v>1000000000</v>
      </c>
      <c r="AI56" s="303">
        <f>SUM(AI47:AI55)</f>
        <v>1000000000</v>
      </c>
      <c r="AJ56" s="303">
        <f t="shared" ref="AJ56:AK56" si="2">SUM(AJ47:AJ55)</f>
        <v>0</v>
      </c>
      <c r="AK56" s="328">
        <f t="shared" si="2"/>
        <v>250000000</v>
      </c>
      <c r="AL56" s="303">
        <f>SUM(AL47:AL55)</f>
        <v>0</v>
      </c>
      <c r="AM56" s="329">
        <f t="shared" ref="AM56" si="3">SUM(AM47:AM55)</f>
        <v>250000000</v>
      </c>
      <c r="AN56" s="302"/>
      <c r="AO56" s="473" t="s">
        <v>693</v>
      </c>
      <c r="AP56" s="474">
        <v>1000000000</v>
      </c>
      <c r="AQ56" s="474">
        <v>0</v>
      </c>
      <c r="AR56" s="474">
        <v>0</v>
      </c>
      <c r="AS56" s="475">
        <v>0</v>
      </c>
      <c r="AT56" s="475">
        <v>0</v>
      </c>
      <c r="AU56" s="181"/>
    </row>
    <row r="57" spans="1:47" ht="50.1" customHeight="1" x14ac:dyDescent="0.25">
      <c r="A57" s="635" t="s">
        <v>353</v>
      </c>
      <c r="B57" s="998" t="s">
        <v>354</v>
      </c>
      <c r="C57" s="830" t="s">
        <v>466</v>
      </c>
      <c r="D57" s="828" t="s">
        <v>555</v>
      </c>
      <c r="E57" s="830" t="s">
        <v>461</v>
      </c>
      <c r="F57" s="986">
        <v>2024130010110</v>
      </c>
      <c r="G57" s="830" t="s">
        <v>462</v>
      </c>
      <c r="H57" s="828" t="s">
        <v>463</v>
      </c>
      <c r="I57" s="1001" t="s">
        <v>657</v>
      </c>
      <c r="J57" s="918">
        <v>0</v>
      </c>
      <c r="K57" s="919">
        <v>1</v>
      </c>
      <c r="L57" s="990">
        <v>0.25</v>
      </c>
      <c r="M57" s="138" t="s">
        <v>658</v>
      </c>
      <c r="N57" s="290" t="s">
        <v>203</v>
      </c>
      <c r="O57" s="828" t="s">
        <v>670</v>
      </c>
      <c r="P57" s="835">
        <v>1</v>
      </c>
      <c r="Q57" s="785">
        <v>0</v>
      </c>
      <c r="R57" s="174">
        <f>Q57/P57</f>
        <v>0</v>
      </c>
      <c r="S57" s="823">
        <v>45778</v>
      </c>
      <c r="T57" s="823">
        <v>46022</v>
      </c>
      <c r="U57" s="833">
        <v>240</v>
      </c>
      <c r="V57" s="290">
        <v>400</v>
      </c>
      <c r="W57" s="290" t="s">
        <v>425</v>
      </c>
      <c r="X57" s="290" t="s">
        <v>606</v>
      </c>
      <c r="Y57" s="830" t="s">
        <v>426</v>
      </c>
      <c r="Z57" s="830" t="s">
        <v>427</v>
      </c>
      <c r="AA57" s="828" t="s">
        <v>224</v>
      </c>
      <c r="AB57" s="828" t="s">
        <v>435</v>
      </c>
      <c r="AC57" s="831">
        <v>240000000</v>
      </c>
      <c r="AD57" s="292" t="s">
        <v>77</v>
      </c>
      <c r="AE57" s="290" t="s">
        <v>54</v>
      </c>
      <c r="AF57" s="291">
        <v>45534</v>
      </c>
      <c r="AG57" s="823"/>
      <c r="AH57" s="831">
        <v>550000000</v>
      </c>
      <c r="AI57" s="831">
        <v>240000000</v>
      </c>
      <c r="AJ57" s="775">
        <v>0</v>
      </c>
      <c r="AK57" s="285">
        <v>150000000</v>
      </c>
      <c r="AL57" s="285"/>
      <c r="AM57" s="285">
        <v>150000000</v>
      </c>
      <c r="AN57" s="828" t="s">
        <v>674</v>
      </c>
      <c r="AO57" s="828" t="s">
        <v>466</v>
      </c>
      <c r="AP57" s="113">
        <v>1000000000</v>
      </c>
      <c r="AQ57" s="113">
        <v>0</v>
      </c>
      <c r="AR57" s="113">
        <v>0</v>
      </c>
      <c r="AS57" s="113">
        <f>AQ57/AP57</f>
        <v>0</v>
      </c>
      <c r="AT57" s="476">
        <f>AR57/AP57</f>
        <v>0</v>
      </c>
      <c r="AU57" s="181"/>
    </row>
    <row r="58" spans="1:47" ht="50.1" customHeight="1" x14ac:dyDescent="0.25">
      <c r="A58" s="622"/>
      <c r="B58" s="576"/>
      <c r="C58" s="579"/>
      <c r="D58" s="829"/>
      <c r="E58" s="579"/>
      <c r="F58" s="987"/>
      <c r="G58" s="579"/>
      <c r="H58" s="829"/>
      <c r="I58" s="1001"/>
      <c r="J58" s="919"/>
      <c r="K58" s="919"/>
      <c r="L58" s="989"/>
      <c r="M58" s="138" t="s">
        <v>659</v>
      </c>
      <c r="N58" s="72" t="s">
        <v>203</v>
      </c>
      <c r="O58" s="829"/>
      <c r="P58" s="836"/>
      <c r="Q58" s="787"/>
      <c r="R58" s="427">
        <v>0</v>
      </c>
      <c r="S58" s="855"/>
      <c r="T58" s="855"/>
      <c r="U58" s="943"/>
      <c r="V58" s="72">
        <v>400</v>
      </c>
      <c r="W58" s="72" t="s">
        <v>425</v>
      </c>
      <c r="X58" s="290" t="s">
        <v>606</v>
      </c>
      <c r="Y58" s="579"/>
      <c r="Z58" s="579"/>
      <c r="AA58" s="829"/>
      <c r="AB58" s="829"/>
      <c r="AC58" s="832"/>
      <c r="AD58" s="92" t="s">
        <v>55</v>
      </c>
      <c r="AE58" s="72" t="s">
        <v>54</v>
      </c>
      <c r="AF58" s="80">
        <v>45534</v>
      </c>
      <c r="AG58" s="855"/>
      <c r="AH58" s="832"/>
      <c r="AI58" s="832"/>
      <c r="AJ58" s="797"/>
      <c r="AK58" s="86">
        <v>11751597.50999999</v>
      </c>
      <c r="AL58" s="86"/>
      <c r="AM58" s="86">
        <v>11751597.50999999</v>
      </c>
      <c r="AN58" s="829"/>
      <c r="AO58" s="829"/>
      <c r="AP58" s="411"/>
      <c r="AQ58" s="411"/>
      <c r="AR58" s="411"/>
      <c r="AS58" s="411"/>
      <c r="AT58" s="411"/>
      <c r="AU58" s="181"/>
    </row>
    <row r="59" spans="1:47" ht="50.1" customHeight="1" x14ac:dyDescent="0.25">
      <c r="A59" s="622"/>
      <c r="B59" s="576"/>
      <c r="C59" s="579"/>
      <c r="D59" s="830"/>
      <c r="E59" s="579"/>
      <c r="F59" s="987"/>
      <c r="G59" s="579"/>
      <c r="H59" s="830"/>
      <c r="I59" s="1001"/>
      <c r="J59" s="920"/>
      <c r="K59" s="920"/>
      <c r="L59" s="989"/>
      <c r="M59" s="138" t="s">
        <v>660</v>
      </c>
      <c r="N59" s="72" t="s">
        <v>203</v>
      </c>
      <c r="O59" s="830"/>
      <c r="P59" s="837"/>
      <c r="Q59" s="786"/>
      <c r="R59" s="427">
        <v>0</v>
      </c>
      <c r="S59" s="824"/>
      <c r="T59" s="824"/>
      <c r="U59" s="834"/>
      <c r="V59" s="72">
        <v>400</v>
      </c>
      <c r="W59" s="72" t="s">
        <v>425</v>
      </c>
      <c r="X59" s="290" t="s">
        <v>606</v>
      </c>
      <c r="Y59" s="579"/>
      <c r="Z59" s="579"/>
      <c r="AA59" s="830"/>
      <c r="AB59" s="830"/>
      <c r="AC59" s="826"/>
      <c r="AD59" s="92" t="s">
        <v>77</v>
      </c>
      <c r="AE59" s="72" t="s">
        <v>54</v>
      </c>
      <c r="AF59" s="80">
        <v>45534</v>
      </c>
      <c r="AG59" s="824"/>
      <c r="AH59" s="826"/>
      <c r="AI59" s="826"/>
      <c r="AJ59" s="776"/>
      <c r="AK59" s="86">
        <v>30000000</v>
      </c>
      <c r="AL59" s="86"/>
      <c r="AM59" s="86">
        <v>30000000</v>
      </c>
      <c r="AN59" s="830"/>
      <c r="AO59" s="830"/>
      <c r="AP59" s="290"/>
      <c r="AQ59" s="290"/>
      <c r="AR59" s="290"/>
      <c r="AS59" s="290"/>
      <c r="AT59" s="290"/>
      <c r="AU59" s="181"/>
    </row>
    <row r="60" spans="1:47" ht="50.1" customHeight="1" x14ac:dyDescent="0.25">
      <c r="A60" s="622"/>
      <c r="B60" s="576"/>
      <c r="C60" s="579"/>
      <c r="D60" s="828" t="s">
        <v>559</v>
      </c>
      <c r="E60" s="579"/>
      <c r="F60" s="987"/>
      <c r="G60" s="579"/>
      <c r="H60" s="828" t="s">
        <v>467</v>
      </c>
      <c r="I60" s="833" t="s">
        <v>661</v>
      </c>
      <c r="J60" s="918">
        <v>0.1</v>
      </c>
      <c r="K60" s="917">
        <v>630</v>
      </c>
      <c r="L60" s="989">
        <v>0.25</v>
      </c>
      <c r="M60" s="138" t="s">
        <v>662</v>
      </c>
      <c r="N60" s="72" t="s">
        <v>203</v>
      </c>
      <c r="O60" s="828" t="s">
        <v>671</v>
      </c>
      <c r="P60" s="835">
        <v>1</v>
      </c>
      <c r="Q60" s="785">
        <v>0.1</v>
      </c>
      <c r="R60" s="174">
        <f>Q60/P60</f>
        <v>0.1</v>
      </c>
      <c r="S60" s="823">
        <v>45778</v>
      </c>
      <c r="T60" s="823">
        <v>46022</v>
      </c>
      <c r="U60" s="833">
        <v>240</v>
      </c>
      <c r="V60" s="72">
        <v>400</v>
      </c>
      <c r="W60" s="72" t="s">
        <v>425</v>
      </c>
      <c r="X60" s="290" t="s">
        <v>606</v>
      </c>
      <c r="Y60" s="138" t="s">
        <v>426</v>
      </c>
      <c r="Z60" s="138" t="s">
        <v>427</v>
      </c>
      <c r="AA60" s="828" t="s">
        <v>224</v>
      </c>
      <c r="AB60" s="828" t="s">
        <v>428</v>
      </c>
      <c r="AC60" s="825">
        <v>260000000</v>
      </c>
      <c r="AD60" s="72" t="s">
        <v>55</v>
      </c>
      <c r="AE60" s="72" t="s">
        <v>54</v>
      </c>
      <c r="AF60" s="80">
        <v>45534</v>
      </c>
      <c r="AG60" s="823"/>
      <c r="AH60" s="825">
        <v>600000000</v>
      </c>
      <c r="AI60" s="825">
        <v>260000000</v>
      </c>
      <c r="AJ60" s="773">
        <v>0</v>
      </c>
      <c r="AK60" s="86">
        <v>67900000</v>
      </c>
      <c r="AL60" s="86"/>
      <c r="AM60" s="86">
        <v>67900000</v>
      </c>
      <c r="AN60" s="828" t="s">
        <v>674</v>
      </c>
      <c r="AO60" s="828" t="s">
        <v>466</v>
      </c>
      <c r="AP60" s="113"/>
      <c r="AQ60" s="113"/>
      <c r="AR60" s="113"/>
      <c r="AS60" s="113"/>
      <c r="AT60" s="113"/>
      <c r="AU60" s="181"/>
    </row>
    <row r="61" spans="1:47" ht="50.1" customHeight="1" x14ac:dyDescent="0.25">
      <c r="A61" s="622"/>
      <c r="B61" s="576"/>
      <c r="C61" s="579"/>
      <c r="D61" s="830"/>
      <c r="E61" s="579"/>
      <c r="F61" s="987"/>
      <c r="G61" s="579"/>
      <c r="H61" s="829"/>
      <c r="I61" s="834"/>
      <c r="J61" s="920"/>
      <c r="K61" s="917"/>
      <c r="L61" s="989"/>
      <c r="M61" s="138" t="s">
        <v>663</v>
      </c>
      <c r="N61" s="72" t="s">
        <v>203</v>
      </c>
      <c r="O61" s="830"/>
      <c r="P61" s="837"/>
      <c r="Q61" s="786"/>
      <c r="R61" s="427">
        <v>0.1</v>
      </c>
      <c r="S61" s="824"/>
      <c r="T61" s="824"/>
      <c r="U61" s="834"/>
      <c r="V61" s="72">
        <v>400</v>
      </c>
      <c r="W61" s="72" t="s">
        <v>425</v>
      </c>
      <c r="X61" s="290" t="s">
        <v>606</v>
      </c>
      <c r="Y61" s="138"/>
      <c r="Z61" s="138"/>
      <c r="AA61" s="830"/>
      <c r="AB61" s="830"/>
      <c r="AC61" s="826"/>
      <c r="AD61" s="72" t="s">
        <v>77</v>
      </c>
      <c r="AE61" s="72" t="s">
        <v>54</v>
      </c>
      <c r="AF61" s="80">
        <v>45534</v>
      </c>
      <c r="AG61" s="824"/>
      <c r="AH61" s="826"/>
      <c r="AI61" s="826"/>
      <c r="AJ61" s="776"/>
      <c r="AK61" s="86">
        <v>64099997</v>
      </c>
      <c r="AL61" s="86"/>
      <c r="AM61" s="86">
        <v>64099997</v>
      </c>
      <c r="AN61" s="830"/>
      <c r="AO61" s="830"/>
      <c r="AP61" s="290"/>
      <c r="AQ61" s="290"/>
      <c r="AR61" s="290"/>
      <c r="AS61" s="290"/>
      <c r="AT61" s="290"/>
      <c r="AU61" s="181"/>
    </row>
    <row r="62" spans="1:47" ht="50.1" customHeight="1" x14ac:dyDescent="0.25">
      <c r="A62" s="622"/>
      <c r="B62" s="576"/>
      <c r="C62" s="579"/>
      <c r="D62" s="579" t="s">
        <v>364</v>
      </c>
      <c r="E62" s="579"/>
      <c r="F62" s="987"/>
      <c r="G62" s="579"/>
      <c r="H62" s="829"/>
      <c r="I62" s="828" t="s">
        <v>664</v>
      </c>
      <c r="J62" s="918">
        <v>0</v>
      </c>
      <c r="K62" s="917">
        <v>1</v>
      </c>
      <c r="L62" s="989">
        <v>0.25</v>
      </c>
      <c r="M62" s="367" t="s">
        <v>668</v>
      </c>
      <c r="N62" s="72" t="s">
        <v>203</v>
      </c>
      <c r="O62" s="828" t="s">
        <v>673</v>
      </c>
      <c r="P62" s="835">
        <v>100</v>
      </c>
      <c r="Q62" s="785">
        <v>0</v>
      </c>
      <c r="R62" s="174">
        <f>Q62/P62</f>
        <v>0</v>
      </c>
      <c r="S62" s="823">
        <v>45778</v>
      </c>
      <c r="T62" s="823">
        <v>46022</v>
      </c>
      <c r="U62" s="833">
        <v>240</v>
      </c>
      <c r="V62" s="72">
        <v>400</v>
      </c>
      <c r="W62" s="72" t="s">
        <v>425</v>
      </c>
      <c r="X62" s="290" t="s">
        <v>606</v>
      </c>
      <c r="Y62" s="579" t="s">
        <v>426</v>
      </c>
      <c r="Z62" s="579" t="s">
        <v>427</v>
      </c>
      <c r="AA62" s="828" t="s">
        <v>224</v>
      </c>
      <c r="AB62" s="828" t="s">
        <v>428</v>
      </c>
      <c r="AC62" s="825">
        <v>130000000</v>
      </c>
      <c r="AD62" s="72" t="s">
        <v>55</v>
      </c>
      <c r="AE62" s="72" t="s">
        <v>54</v>
      </c>
      <c r="AF62" s="80">
        <v>45534</v>
      </c>
      <c r="AG62" s="823"/>
      <c r="AH62" s="825">
        <v>300000000</v>
      </c>
      <c r="AI62" s="825">
        <v>130000000</v>
      </c>
      <c r="AJ62" s="773">
        <v>0</v>
      </c>
      <c r="AK62" s="86">
        <v>300000000</v>
      </c>
      <c r="AL62" s="86"/>
      <c r="AM62" s="86">
        <v>300000000</v>
      </c>
      <c r="AN62" s="828" t="s">
        <v>674</v>
      </c>
      <c r="AO62" s="828" t="s">
        <v>466</v>
      </c>
      <c r="AP62" s="113"/>
      <c r="AQ62" s="113"/>
      <c r="AR62" s="113"/>
      <c r="AS62" s="113"/>
      <c r="AT62" s="113"/>
      <c r="AU62" s="181"/>
    </row>
    <row r="63" spans="1:47" ht="50.1" customHeight="1" x14ac:dyDescent="0.25">
      <c r="A63" s="622"/>
      <c r="B63" s="576"/>
      <c r="C63" s="579"/>
      <c r="D63" s="579"/>
      <c r="E63" s="579"/>
      <c r="F63" s="987"/>
      <c r="G63" s="579"/>
      <c r="H63" s="830"/>
      <c r="I63" s="830"/>
      <c r="J63" s="920"/>
      <c r="K63" s="917"/>
      <c r="L63" s="989"/>
      <c r="M63" s="367" t="s">
        <v>669</v>
      </c>
      <c r="N63" s="72" t="s">
        <v>203</v>
      </c>
      <c r="O63" s="830"/>
      <c r="P63" s="837"/>
      <c r="Q63" s="786"/>
      <c r="R63" s="427">
        <v>0</v>
      </c>
      <c r="S63" s="824"/>
      <c r="T63" s="824"/>
      <c r="U63" s="834"/>
      <c r="V63" s="72">
        <v>400</v>
      </c>
      <c r="W63" s="72" t="s">
        <v>425</v>
      </c>
      <c r="X63" s="290" t="s">
        <v>606</v>
      </c>
      <c r="Y63" s="579"/>
      <c r="Z63" s="579"/>
      <c r="AA63" s="830"/>
      <c r="AB63" s="830"/>
      <c r="AC63" s="826"/>
      <c r="AD63" s="72" t="s">
        <v>55</v>
      </c>
      <c r="AE63" s="72" t="s">
        <v>54</v>
      </c>
      <c r="AF63" s="80">
        <v>45534</v>
      </c>
      <c r="AG63" s="824"/>
      <c r="AH63" s="826"/>
      <c r="AI63" s="826"/>
      <c r="AJ63" s="776"/>
      <c r="AK63" s="86">
        <v>200000000</v>
      </c>
      <c r="AL63" s="86"/>
      <c r="AM63" s="86">
        <v>200000000</v>
      </c>
      <c r="AN63" s="830"/>
      <c r="AO63" s="830"/>
      <c r="AP63" s="290"/>
      <c r="AQ63" s="290"/>
      <c r="AR63" s="290"/>
      <c r="AS63" s="290"/>
      <c r="AT63" s="290"/>
      <c r="AU63" s="181"/>
    </row>
    <row r="64" spans="1:47" ht="50.1" customHeight="1" x14ac:dyDescent="0.25">
      <c r="A64" s="622"/>
      <c r="B64" s="576"/>
      <c r="C64" s="579"/>
      <c r="D64" s="579" t="s">
        <v>356</v>
      </c>
      <c r="E64" s="579"/>
      <c r="F64" s="987"/>
      <c r="G64" s="579"/>
      <c r="H64" s="828" t="s">
        <v>556</v>
      </c>
      <c r="I64" s="579" t="s">
        <v>665</v>
      </c>
      <c r="J64" s="918">
        <v>0.1</v>
      </c>
      <c r="K64" s="917">
        <v>1</v>
      </c>
      <c r="L64" s="989">
        <v>0.25</v>
      </c>
      <c r="M64" s="367" t="s">
        <v>666</v>
      </c>
      <c r="N64" s="72" t="s">
        <v>203</v>
      </c>
      <c r="O64" s="579" t="s">
        <v>673</v>
      </c>
      <c r="P64" s="835">
        <v>0.5</v>
      </c>
      <c r="Q64" s="785" t="s">
        <v>672</v>
      </c>
      <c r="R64" s="174">
        <f>20%</f>
        <v>0.2</v>
      </c>
      <c r="S64" s="823">
        <v>45778</v>
      </c>
      <c r="T64" s="823">
        <v>46022</v>
      </c>
      <c r="U64" s="833">
        <v>240</v>
      </c>
      <c r="V64" s="72">
        <v>400</v>
      </c>
      <c r="W64" s="72" t="s">
        <v>425</v>
      </c>
      <c r="X64" s="290" t="s">
        <v>606</v>
      </c>
      <c r="Y64" s="579" t="s">
        <v>426</v>
      </c>
      <c r="Z64" s="579" t="s">
        <v>427</v>
      </c>
      <c r="AA64" s="828" t="s">
        <v>224</v>
      </c>
      <c r="AB64" s="828" t="s">
        <v>465</v>
      </c>
      <c r="AC64" s="825">
        <v>370000000</v>
      </c>
      <c r="AD64" s="72" t="s">
        <v>55</v>
      </c>
      <c r="AE64" s="72" t="s">
        <v>54</v>
      </c>
      <c r="AF64" s="80">
        <v>45534</v>
      </c>
      <c r="AG64" s="823"/>
      <c r="AH64" s="825">
        <v>850000000</v>
      </c>
      <c r="AI64" s="825">
        <v>370000000</v>
      </c>
      <c r="AJ64" s="773">
        <v>0</v>
      </c>
      <c r="AK64" s="135">
        <v>100000000</v>
      </c>
      <c r="AL64" s="86"/>
      <c r="AM64" s="135">
        <v>100000000</v>
      </c>
      <c r="AN64" s="828" t="s">
        <v>674</v>
      </c>
      <c r="AO64" s="828" t="s">
        <v>466</v>
      </c>
      <c r="AP64" s="113"/>
      <c r="AQ64" s="113"/>
      <c r="AR64" s="113"/>
      <c r="AS64" s="113"/>
      <c r="AT64" s="113"/>
      <c r="AU64" s="181"/>
    </row>
    <row r="65" spans="1:47" ht="50.1" customHeight="1" thickBot="1" x14ac:dyDescent="0.3">
      <c r="A65" s="622"/>
      <c r="B65" s="999"/>
      <c r="C65" s="828"/>
      <c r="D65" s="828"/>
      <c r="E65" s="828"/>
      <c r="F65" s="988"/>
      <c r="G65" s="828"/>
      <c r="H65" s="830"/>
      <c r="I65" s="579"/>
      <c r="J65" s="920"/>
      <c r="K65" s="918"/>
      <c r="L65" s="1000"/>
      <c r="M65" s="368" t="s">
        <v>667</v>
      </c>
      <c r="N65" s="113" t="s">
        <v>203</v>
      </c>
      <c r="O65" s="828"/>
      <c r="P65" s="837"/>
      <c r="Q65" s="786"/>
      <c r="R65" s="427">
        <v>0.2</v>
      </c>
      <c r="S65" s="824"/>
      <c r="T65" s="824"/>
      <c r="U65" s="834"/>
      <c r="V65" s="113">
        <v>400</v>
      </c>
      <c r="W65" s="113" t="s">
        <v>425</v>
      </c>
      <c r="X65" s="290" t="s">
        <v>606</v>
      </c>
      <c r="Y65" s="828"/>
      <c r="Z65" s="828"/>
      <c r="AA65" s="830"/>
      <c r="AB65" s="830"/>
      <c r="AC65" s="827"/>
      <c r="AD65" s="113" t="s">
        <v>55</v>
      </c>
      <c r="AE65" s="113" t="s">
        <v>54</v>
      </c>
      <c r="AF65" s="140">
        <v>45534</v>
      </c>
      <c r="AG65" s="824"/>
      <c r="AH65" s="827"/>
      <c r="AI65" s="827"/>
      <c r="AJ65" s="774"/>
      <c r="AK65" s="135">
        <v>300000000</v>
      </c>
      <c r="AL65" s="135"/>
      <c r="AM65" s="135">
        <v>300000000</v>
      </c>
      <c r="AN65" s="830"/>
      <c r="AO65" s="830"/>
      <c r="AP65" s="290"/>
      <c r="AQ65" s="290"/>
      <c r="AR65" s="290"/>
      <c r="AS65" s="290"/>
      <c r="AT65" s="290"/>
      <c r="AU65" s="181"/>
    </row>
    <row r="66" spans="1:47" ht="50.1" customHeight="1" x14ac:dyDescent="0.25">
      <c r="A66" s="622"/>
      <c r="B66" s="1002" t="s">
        <v>687</v>
      </c>
      <c r="C66" s="1003"/>
      <c r="D66" s="1003"/>
      <c r="E66" s="1003"/>
      <c r="F66" s="1003"/>
      <c r="G66" s="1003"/>
      <c r="H66" s="1003"/>
      <c r="I66" s="1003"/>
      <c r="J66" s="1003"/>
      <c r="K66" s="1003"/>
      <c r="L66" s="1003"/>
      <c r="M66" s="1003"/>
      <c r="N66" s="1003"/>
      <c r="O66" s="1003"/>
      <c r="P66" s="1003"/>
      <c r="Q66" s="1004"/>
      <c r="R66" s="441">
        <f>SUM(R57:R65)/9</f>
        <v>6.666666666666668E-2</v>
      </c>
      <c r="S66" s="370"/>
      <c r="T66" s="370"/>
      <c r="U66" s="370"/>
      <c r="V66" s="370"/>
      <c r="W66" s="370"/>
      <c r="X66" s="370"/>
      <c r="Y66" s="370"/>
      <c r="Z66" s="370"/>
      <c r="AA66" s="370"/>
      <c r="AB66" s="370"/>
      <c r="AC66" s="370"/>
      <c r="AD66" s="370"/>
      <c r="AE66" s="370"/>
      <c r="AF66" s="370"/>
      <c r="AG66" s="369"/>
      <c r="AH66" s="371">
        <f>SUM(AH57:AH65)</f>
        <v>2300000000</v>
      </c>
      <c r="AI66" s="371">
        <f>SUM(AI57:AI65)</f>
        <v>1000000000</v>
      </c>
      <c r="AJ66" s="371">
        <f t="shared" ref="AJ66" si="4">SUM(AJ57:AJ65)</f>
        <v>0</v>
      </c>
      <c r="AK66" s="372">
        <f>SUM(AK57:AK65)</f>
        <v>1223751594.51</v>
      </c>
      <c r="AL66" s="371">
        <v>0</v>
      </c>
      <c r="AM66" s="372">
        <f>SUM(AM57:AM65)</f>
        <v>1223751594.51</v>
      </c>
      <c r="AN66" s="373"/>
      <c r="AO66" s="478" t="s">
        <v>693</v>
      </c>
      <c r="AP66" s="477">
        <v>1000000000</v>
      </c>
      <c r="AQ66" s="477">
        <v>0</v>
      </c>
      <c r="AR66" s="477">
        <v>0</v>
      </c>
      <c r="AS66" s="479">
        <v>0</v>
      </c>
      <c r="AT66" s="480">
        <v>0</v>
      </c>
      <c r="AU66" s="297"/>
    </row>
    <row r="67" spans="1:47" ht="50.1" customHeight="1" x14ac:dyDescent="0.25">
      <c r="A67" s="622"/>
      <c r="B67" s="982" t="s">
        <v>366</v>
      </c>
      <c r="C67" s="982" t="s">
        <v>473</v>
      </c>
      <c r="D67" s="804" t="s">
        <v>368</v>
      </c>
      <c r="E67" s="982" t="s">
        <v>468</v>
      </c>
      <c r="F67" s="993">
        <v>2024130010075</v>
      </c>
      <c r="G67" s="982" t="s">
        <v>469</v>
      </c>
      <c r="H67" s="982" t="s">
        <v>470</v>
      </c>
      <c r="I67" s="982" t="s">
        <v>471</v>
      </c>
      <c r="J67" s="994">
        <v>0.5</v>
      </c>
      <c r="K67" s="917">
        <v>0.6</v>
      </c>
      <c r="L67" s="992">
        <v>1</v>
      </c>
      <c r="M67" s="342" t="s">
        <v>472</v>
      </c>
      <c r="N67" s="342" t="s">
        <v>203</v>
      </c>
      <c r="O67" s="982" t="s">
        <v>464</v>
      </c>
      <c r="P67" s="995">
        <v>1</v>
      </c>
      <c r="Q67" s="883">
        <v>0.5</v>
      </c>
      <c r="R67" s="173">
        <f>Q67/P67</f>
        <v>0.5</v>
      </c>
      <c r="S67" s="803">
        <v>45778</v>
      </c>
      <c r="T67" s="803">
        <v>46022</v>
      </c>
      <c r="U67" s="804">
        <v>240</v>
      </c>
      <c r="V67" s="342">
        <v>300</v>
      </c>
      <c r="W67" s="342" t="s">
        <v>425</v>
      </c>
      <c r="X67" s="342" t="s">
        <v>606</v>
      </c>
      <c r="Y67" s="982" t="s">
        <v>426</v>
      </c>
      <c r="Z67" s="982" t="s">
        <v>427</v>
      </c>
      <c r="AA67" s="805" t="s">
        <v>675</v>
      </c>
      <c r="AB67" s="820" t="s">
        <v>677</v>
      </c>
      <c r="AC67" s="811">
        <v>500000000</v>
      </c>
      <c r="AD67" s="342" t="s">
        <v>77</v>
      </c>
      <c r="AE67" s="342" t="s">
        <v>54</v>
      </c>
      <c r="AF67" s="376">
        <v>45534</v>
      </c>
      <c r="AG67" s="814"/>
      <c r="AH67" s="811">
        <v>1000000000</v>
      </c>
      <c r="AI67" s="808">
        <v>500000000</v>
      </c>
      <c r="AJ67" s="773">
        <v>0</v>
      </c>
      <c r="AK67" s="86">
        <v>0</v>
      </c>
      <c r="AL67" s="86"/>
      <c r="AM67" s="86">
        <v>0</v>
      </c>
      <c r="AN67" s="805" t="s">
        <v>283</v>
      </c>
      <c r="AO67" s="805" t="s">
        <v>473</v>
      </c>
      <c r="AP67" s="116">
        <v>700000000</v>
      </c>
      <c r="AQ67" s="116">
        <v>0</v>
      </c>
      <c r="AR67" s="116">
        <v>0</v>
      </c>
      <c r="AS67" s="482">
        <f>AQ67/AP67</f>
        <v>0</v>
      </c>
      <c r="AT67" s="481">
        <f>AR67/AP67</f>
        <v>0</v>
      </c>
      <c r="AU67" s="181"/>
    </row>
    <row r="68" spans="1:47" ht="50.1" customHeight="1" x14ac:dyDescent="0.25">
      <c r="A68" s="622"/>
      <c r="B68" s="982"/>
      <c r="C68" s="982"/>
      <c r="D68" s="804"/>
      <c r="E68" s="982"/>
      <c r="F68" s="993"/>
      <c r="G68" s="982"/>
      <c r="H68" s="982"/>
      <c r="I68" s="982"/>
      <c r="J68" s="994"/>
      <c r="K68" s="917"/>
      <c r="L68" s="992"/>
      <c r="M68" s="342" t="s">
        <v>474</v>
      </c>
      <c r="N68" s="342" t="s">
        <v>203</v>
      </c>
      <c r="O68" s="982"/>
      <c r="P68" s="995"/>
      <c r="Q68" s="883"/>
      <c r="R68" s="173">
        <v>0.5</v>
      </c>
      <c r="S68" s="803"/>
      <c r="T68" s="803"/>
      <c r="U68" s="804"/>
      <c r="V68" s="342">
        <v>300</v>
      </c>
      <c r="W68" s="342" t="s">
        <v>425</v>
      </c>
      <c r="X68" s="342" t="s">
        <v>606</v>
      </c>
      <c r="Y68" s="982"/>
      <c r="Z68" s="982"/>
      <c r="AA68" s="806"/>
      <c r="AB68" s="821"/>
      <c r="AC68" s="812"/>
      <c r="AD68" s="342" t="s">
        <v>77</v>
      </c>
      <c r="AE68" s="342" t="s">
        <v>54</v>
      </c>
      <c r="AF68" s="376">
        <v>45534</v>
      </c>
      <c r="AG68" s="815"/>
      <c r="AH68" s="812"/>
      <c r="AI68" s="809"/>
      <c r="AJ68" s="797"/>
      <c r="AK68" s="86">
        <v>14400000</v>
      </c>
      <c r="AL68" s="86"/>
      <c r="AM68" s="86">
        <v>14400000</v>
      </c>
      <c r="AN68" s="806"/>
      <c r="AO68" s="806"/>
      <c r="AP68" s="409"/>
      <c r="AQ68" s="409"/>
      <c r="AR68" s="409"/>
      <c r="AS68" s="409"/>
      <c r="AT68" s="409"/>
      <c r="AU68" s="181"/>
    </row>
    <row r="69" spans="1:47" ht="50.1" customHeight="1" x14ac:dyDescent="0.25">
      <c r="A69" s="622"/>
      <c r="B69" s="982"/>
      <c r="C69" s="982"/>
      <c r="D69" s="804"/>
      <c r="E69" s="982"/>
      <c r="F69" s="993"/>
      <c r="G69" s="982"/>
      <c r="H69" s="982"/>
      <c r="I69" s="982"/>
      <c r="J69" s="994"/>
      <c r="K69" s="917"/>
      <c r="L69" s="992"/>
      <c r="M69" s="342" t="s">
        <v>475</v>
      </c>
      <c r="N69" s="342" t="s">
        <v>203</v>
      </c>
      <c r="O69" s="982"/>
      <c r="P69" s="995"/>
      <c r="Q69" s="883"/>
      <c r="R69" s="173">
        <v>0.5</v>
      </c>
      <c r="S69" s="803"/>
      <c r="T69" s="803"/>
      <c r="U69" s="804"/>
      <c r="V69" s="342">
        <v>300</v>
      </c>
      <c r="W69" s="342" t="s">
        <v>425</v>
      </c>
      <c r="X69" s="342" t="s">
        <v>606</v>
      </c>
      <c r="Y69" s="982"/>
      <c r="Z69" s="982"/>
      <c r="AA69" s="806"/>
      <c r="AB69" s="821"/>
      <c r="AC69" s="812"/>
      <c r="AD69" s="342" t="s">
        <v>55</v>
      </c>
      <c r="AE69" s="342" t="s">
        <v>54</v>
      </c>
      <c r="AF69" s="376">
        <v>45534</v>
      </c>
      <c r="AG69" s="815"/>
      <c r="AH69" s="812"/>
      <c r="AI69" s="809"/>
      <c r="AJ69" s="797"/>
      <c r="AK69" s="86">
        <v>0</v>
      </c>
      <c r="AL69" s="86"/>
      <c r="AM69" s="86">
        <v>0</v>
      </c>
      <c r="AN69" s="806"/>
      <c r="AO69" s="806"/>
      <c r="AP69" s="409"/>
      <c r="AQ69" s="409"/>
      <c r="AR69" s="409"/>
      <c r="AS69" s="409"/>
      <c r="AT69" s="409"/>
      <c r="AU69" s="181"/>
    </row>
    <row r="70" spans="1:47" ht="50.1" customHeight="1" x14ac:dyDescent="0.25">
      <c r="A70" s="622"/>
      <c r="B70" s="982"/>
      <c r="C70" s="982"/>
      <c r="D70" s="804"/>
      <c r="E70" s="982"/>
      <c r="F70" s="993"/>
      <c r="G70" s="982"/>
      <c r="H70" s="982"/>
      <c r="I70" s="982"/>
      <c r="J70" s="994"/>
      <c r="K70" s="917"/>
      <c r="L70" s="992"/>
      <c r="M70" s="342" t="s">
        <v>476</v>
      </c>
      <c r="N70" s="342" t="s">
        <v>203</v>
      </c>
      <c r="O70" s="982"/>
      <c r="P70" s="995"/>
      <c r="Q70" s="883"/>
      <c r="R70" s="173">
        <v>0.5</v>
      </c>
      <c r="S70" s="803"/>
      <c r="T70" s="803"/>
      <c r="U70" s="804"/>
      <c r="V70" s="342">
        <v>300</v>
      </c>
      <c r="W70" s="342" t="s">
        <v>425</v>
      </c>
      <c r="X70" s="342" t="s">
        <v>606</v>
      </c>
      <c r="Y70" s="982"/>
      <c r="Z70" s="982"/>
      <c r="AA70" s="807"/>
      <c r="AB70" s="822"/>
      <c r="AC70" s="813"/>
      <c r="AD70" s="342" t="s">
        <v>64</v>
      </c>
      <c r="AE70" s="342" t="s">
        <v>64</v>
      </c>
      <c r="AF70" s="376" t="s">
        <v>430</v>
      </c>
      <c r="AG70" s="816"/>
      <c r="AH70" s="813"/>
      <c r="AI70" s="810"/>
      <c r="AJ70" s="776"/>
      <c r="AK70" s="86">
        <v>0</v>
      </c>
      <c r="AL70" s="86"/>
      <c r="AM70" s="86">
        <v>0</v>
      </c>
      <c r="AN70" s="807"/>
      <c r="AO70" s="807"/>
      <c r="AP70" s="410"/>
      <c r="AQ70" s="410"/>
      <c r="AR70" s="410"/>
      <c r="AS70" s="410"/>
      <c r="AT70" s="410"/>
      <c r="AU70" s="181"/>
    </row>
    <row r="71" spans="1:47" ht="50.1" customHeight="1" x14ac:dyDescent="0.25">
      <c r="A71" s="622"/>
      <c r="B71" s="982"/>
      <c r="C71" s="982"/>
      <c r="D71" s="982" t="s">
        <v>371</v>
      </c>
      <c r="E71" s="982"/>
      <c r="F71" s="993"/>
      <c r="G71" s="982"/>
      <c r="H71" s="982" t="s">
        <v>477</v>
      </c>
      <c r="I71" s="982" t="s">
        <v>478</v>
      </c>
      <c r="J71" s="994">
        <v>0</v>
      </c>
      <c r="K71" s="917" t="s">
        <v>592</v>
      </c>
      <c r="L71" s="992">
        <v>0</v>
      </c>
      <c r="M71" s="342" t="s">
        <v>479</v>
      </c>
      <c r="N71" s="342" t="s">
        <v>203</v>
      </c>
      <c r="O71" s="982" t="s">
        <v>480</v>
      </c>
      <c r="P71" s="995">
        <v>100</v>
      </c>
      <c r="Q71" s="883">
        <v>0</v>
      </c>
      <c r="R71" s="174">
        <f>Q71/P71</f>
        <v>0</v>
      </c>
      <c r="S71" s="814">
        <v>45778</v>
      </c>
      <c r="T71" s="814">
        <v>46022</v>
      </c>
      <c r="U71" s="817">
        <v>240</v>
      </c>
      <c r="V71" s="342">
        <v>300</v>
      </c>
      <c r="W71" s="342" t="s">
        <v>425</v>
      </c>
      <c r="X71" s="342" t="s">
        <v>606</v>
      </c>
      <c r="Y71" s="982" t="s">
        <v>426</v>
      </c>
      <c r="Z71" s="982" t="s">
        <v>427</v>
      </c>
      <c r="AA71" s="805" t="s">
        <v>675</v>
      </c>
      <c r="AB71" s="820" t="s">
        <v>676</v>
      </c>
      <c r="AC71" s="811">
        <v>200000000</v>
      </c>
      <c r="AD71" s="342" t="s">
        <v>77</v>
      </c>
      <c r="AE71" s="342" t="s">
        <v>54</v>
      </c>
      <c r="AF71" s="376">
        <v>45534</v>
      </c>
      <c r="AG71" s="814"/>
      <c r="AH71" s="811">
        <v>6000000000</v>
      </c>
      <c r="AI71" s="808">
        <v>200000000</v>
      </c>
      <c r="AJ71" s="773">
        <v>0</v>
      </c>
      <c r="AK71" s="86">
        <v>0</v>
      </c>
      <c r="AL71" s="86"/>
      <c r="AM71" s="86">
        <v>0</v>
      </c>
      <c r="AN71" s="805" t="s">
        <v>283</v>
      </c>
      <c r="AO71" s="805" t="s">
        <v>473</v>
      </c>
      <c r="AP71" s="116"/>
      <c r="AQ71" s="116"/>
      <c r="AR71" s="116"/>
      <c r="AS71" s="116"/>
      <c r="AT71" s="116"/>
      <c r="AU71" s="181"/>
    </row>
    <row r="72" spans="1:47" ht="50.1" customHeight="1" x14ac:dyDescent="0.25">
      <c r="A72" s="622"/>
      <c r="B72" s="982"/>
      <c r="C72" s="982"/>
      <c r="D72" s="982"/>
      <c r="E72" s="982"/>
      <c r="F72" s="993"/>
      <c r="G72" s="982"/>
      <c r="H72" s="982"/>
      <c r="I72" s="982"/>
      <c r="J72" s="994"/>
      <c r="K72" s="917"/>
      <c r="L72" s="992"/>
      <c r="M72" s="342" t="s">
        <v>481</v>
      </c>
      <c r="N72" s="342" t="s">
        <v>203</v>
      </c>
      <c r="O72" s="982"/>
      <c r="P72" s="995"/>
      <c r="Q72" s="883"/>
      <c r="R72" s="427">
        <v>0</v>
      </c>
      <c r="S72" s="815"/>
      <c r="T72" s="815"/>
      <c r="U72" s="818"/>
      <c r="V72" s="342">
        <v>300</v>
      </c>
      <c r="W72" s="342" t="s">
        <v>425</v>
      </c>
      <c r="X72" s="342" t="s">
        <v>606</v>
      </c>
      <c r="Y72" s="982"/>
      <c r="Z72" s="982"/>
      <c r="AA72" s="806"/>
      <c r="AB72" s="821"/>
      <c r="AC72" s="812"/>
      <c r="AD72" s="342" t="s">
        <v>77</v>
      </c>
      <c r="AE72" s="342" t="s">
        <v>54</v>
      </c>
      <c r="AF72" s="376">
        <v>45534</v>
      </c>
      <c r="AG72" s="815"/>
      <c r="AH72" s="812"/>
      <c r="AI72" s="809"/>
      <c r="AJ72" s="797"/>
      <c r="AK72" s="86">
        <v>0</v>
      </c>
      <c r="AL72" s="86"/>
      <c r="AM72" s="86">
        <v>0</v>
      </c>
      <c r="AN72" s="806"/>
      <c r="AO72" s="806"/>
      <c r="AP72" s="409"/>
      <c r="AQ72" s="409"/>
      <c r="AR72" s="409"/>
      <c r="AS72" s="409"/>
      <c r="AT72" s="409"/>
      <c r="AU72" s="181"/>
    </row>
    <row r="73" spans="1:47" ht="50.1" customHeight="1" x14ac:dyDescent="0.25">
      <c r="A73" s="622"/>
      <c r="B73" s="982"/>
      <c r="C73" s="982"/>
      <c r="D73" s="982"/>
      <c r="E73" s="982"/>
      <c r="F73" s="993"/>
      <c r="G73" s="982"/>
      <c r="H73" s="982"/>
      <c r="I73" s="982"/>
      <c r="J73" s="994"/>
      <c r="K73" s="917"/>
      <c r="L73" s="992"/>
      <c r="M73" s="342" t="s">
        <v>482</v>
      </c>
      <c r="N73" s="342" t="s">
        <v>203</v>
      </c>
      <c r="O73" s="982"/>
      <c r="P73" s="995"/>
      <c r="Q73" s="883"/>
      <c r="R73" s="427">
        <v>0</v>
      </c>
      <c r="S73" s="815"/>
      <c r="T73" s="815"/>
      <c r="U73" s="818"/>
      <c r="V73" s="342">
        <v>300</v>
      </c>
      <c r="W73" s="342" t="s">
        <v>425</v>
      </c>
      <c r="X73" s="342" t="s">
        <v>606</v>
      </c>
      <c r="Y73" s="982"/>
      <c r="Z73" s="982"/>
      <c r="AA73" s="806"/>
      <c r="AB73" s="821"/>
      <c r="AC73" s="812"/>
      <c r="AD73" s="342" t="s">
        <v>77</v>
      </c>
      <c r="AE73" s="342" t="s">
        <v>54</v>
      </c>
      <c r="AF73" s="376">
        <v>45534</v>
      </c>
      <c r="AG73" s="815"/>
      <c r="AH73" s="812"/>
      <c r="AI73" s="809"/>
      <c r="AJ73" s="797"/>
      <c r="AK73" s="86">
        <v>54146510</v>
      </c>
      <c r="AL73" s="86"/>
      <c r="AM73" s="86">
        <v>0</v>
      </c>
      <c r="AN73" s="806"/>
      <c r="AO73" s="806"/>
      <c r="AP73" s="409"/>
      <c r="AQ73" s="409"/>
      <c r="AR73" s="409"/>
      <c r="AS73" s="409"/>
      <c r="AT73" s="409"/>
      <c r="AU73" s="181"/>
    </row>
    <row r="74" spans="1:47" ht="50.1" customHeight="1" x14ac:dyDescent="0.25">
      <c r="A74" s="622"/>
      <c r="B74" s="982"/>
      <c r="C74" s="982"/>
      <c r="D74" s="982"/>
      <c r="E74" s="982"/>
      <c r="F74" s="993"/>
      <c r="G74" s="982"/>
      <c r="H74" s="982"/>
      <c r="I74" s="982"/>
      <c r="J74" s="994"/>
      <c r="K74" s="917"/>
      <c r="L74" s="992"/>
      <c r="M74" s="342" t="s">
        <v>483</v>
      </c>
      <c r="N74" s="342" t="s">
        <v>203</v>
      </c>
      <c r="O74" s="982"/>
      <c r="P74" s="995"/>
      <c r="Q74" s="883"/>
      <c r="R74" s="427">
        <v>0</v>
      </c>
      <c r="S74" s="815"/>
      <c r="T74" s="815"/>
      <c r="U74" s="818"/>
      <c r="V74" s="342">
        <v>300</v>
      </c>
      <c r="W74" s="342" t="s">
        <v>425</v>
      </c>
      <c r="X74" s="342" t="s">
        <v>606</v>
      </c>
      <c r="Y74" s="982"/>
      <c r="Z74" s="982"/>
      <c r="AA74" s="806"/>
      <c r="AB74" s="821"/>
      <c r="AC74" s="812"/>
      <c r="AD74" s="342" t="s">
        <v>77</v>
      </c>
      <c r="AE74" s="342" t="s">
        <v>54</v>
      </c>
      <c r="AF74" s="376">
        <v>45534</v>
      </c>
      <c r="AG74" s="815"/>
      <c r="AH74" s="812"/>
      <c r="AI74" s="809"/>
      <c r="AJ74" s="797"/>
      <c r="AK74" s="86">
        <v>0</v>
      </c>
      <c r="AL74" s="86"/>
      <c r="AM74" s="86">
        <v>0</v>
      </c>
      <c r="AN74" s="806"/>
      <c r="AO74" s="806"/>
      <c r="AP74" s="409"/>
      <c r="AQ74" s="409"/>
      <c r="AR74" s="409"/>
      <c r="AS74" s="409"/>
      <c r="AT74" s="409"/>
      <c r="AU74" s="181"/>
    </row>
    <row r="75" spans="1:47" ht="50.1" customHeight="1" x14ac:dyDescent="0.25">
      <c r="A75" s="636"/>
      <c r="B75" s="982"/>
      <c r="C75" s="982"/>
      <c r="D75" s="982"/>
      <c r="E75" s="982"/>
      <c r="F75" s="993"/>
      <c r="G75" s="982"/>
      <c r="H75" s="982"/>
      <c r="I75" s="982"/>
      <c r="J75" s="994"/>
      <c r="K75" s="917"/>
      <c r="L75" s="992"/>
      <c r="M75" s="342" t="s">
        <v>484</v>
      </c>
      <c r="N75" s="342" t="s">
        <v>203</v>
      </c>
      <c r="O75" s="982"/>
      <c r="P75" s="995"/>
      <c r="Q75" s="883"/>
      <c r="R75" s="428">
        <v>0</v>
      </c>
      <c r="S75" s="816"/>
      <c r="T75" s="816"/>
      <c r="U75" s="819"/>
      <c r="V75" s="342">
        <v>300</v>
      </c>
      <c r="W75" s="342" t="s">
        <v>425</v>
      </c>
      <c r="X75" s="342" t="s">
        <v>606</v>
      </c>
      <c r="Y75" s="982"/>
      <c r="Z75" s="982"/>
      <c r="AA75" s="807"/>
      <c r="AB75" s="822"/>
      <c r="AC75" s="813"/>
      <c r="AD75" s="342" t="s">
        <v>55</v>
      </c>
      <c r="AE75" s="342" t="s">
        <v>54</v>
      </c>
      <c r="AF75" s="376">
        <v>45534</v>
      </c>
      <c r="AG75" s="816"/>
      <c r="AH75" s="813"/>
      <c r="AI75" s="810"/>
      <c r="AJ75" s="776"/>
      <c r="AK75" s="86">
        <v>0</v>
      </c>
      <c r="AL75" s="86"/>
      <c r="AM75" s="86">
        <v>0</v>
      </c>
      <c r="AN75" s="807"/>
      <c r="AO75" s="807"/>
      <c r="AP75" s="410"/>
      <c r="AQ75" s="410"/>
      <c r="AR75" s="410"/>
      <c r="AS75" s="410"/>
      <c r="AT75" s="410"/>
      <c r="AU75" s="181"/>
    </row>
    <row r="76" spans="1:47" ht="50.1" customHeight="1" thickBot="1" x14ac:dyDescent="0.3">
      <c r="A76" s="183"/>
      <c r="B76" s="1032" t="s">
        <v>687</v>
      </c>
      <c r="C76" s="1033"/>
      <c r="D76" s="1033"/>
      <c r="E76" s="1033"/>
      <c r="F76" s="1033"/>
      <c r="G76" s="1033"/>
      <c r="H76" s="1033"/>
      <c r="I76" s="1033"/>
      <c r="J76" s="1033"/>
      <c r="K76" s="1033"/>
      <c r="L76" s="1033"/>
      <c r="M76" s="1033"/>
      <c r="N76" s="1033"/>
      <c r="O76" s="1033"/>
      <c r="P76" s="1033"/>
      <c r="Q76" s="1034"/>
      <c r="R76" s="442">
        <f>SUM(R67:R75)/9</f>
        <v>0.22222222222222221</v>
      </c>
      <c r="S76" s="377"/>
      <c r="T76" s="377"/>
      <c r="U76" s="377"/>
      <c r="V76" s="377"/>
      <c r="W76" s="377"/>
      <c r="X76" s="377"/>
      <c r="Y76" s="377"/>
      <c r="Z76" s="377"/>
      <c r="AA76" s="377"/>
      <c r="AB76" s="377"/>
      <c r="AC76" s="377"/>
      <c r="AD76" s="377"/>
      <c r="AE76" s="377"/>
      <c r="AF76" s="377"/>
      <c r="AG76" s="378"/>
      <c r="AH76" s="379">
        <f>SUM(AH67:AH75)</f>
        <v>7000000000</v>
      </c>
      <c r="AI76" s="379">
        <f t="shared" ref="AI76:AM76" si="5">SUM(AI67:AI75)</f>
        <v>700000000</v>
      </c>
      <c r="AJ76" s="375">
        <f t="shared" si="5"/>
        <v>0</v>
      </c>
      <c r="AK76" s="375">
        <f t="shared" si="5"/>
        <v>68546510</v>
      </c>
      <c r="AL76" s="374">
        <f t="shared" si="5"/>
        <v>0</v>
      </c>
      <c r="AM76" s="375">
        <f t="shared" si="5"/>
        <v>14400000</v>
      </c>
      <c r="AN76" s="380"/>
      <c r="AO76" s="483" t="s">
        <v>693</v>
      </c>
      <c r="AP76" s="484">
        <v>700000000</v>
      </c>
      <c r="AQ76" s="484">
        <v>0</v>
      </c>
      <c r="AR76" s="484">
        <v>0</v>
      </c>
      <c r="AS76" s="485">
        <v>0</v>
      </c>
      <c r="AT76" s="485">
        <v>0</v>
      </c>
      <c r="AU76" s="286"/>
    </row>
    <row r="77" spans="1:47" ht="50.1" customHeight="1" x14ac:dyDescent="0.25">
      <c r="A77" s="635" t="s">
        <v>376</v>
      </c>
      <c r="B77" s="996" t="s">
        <v>625</v>
      </c>
      <c r="C77" s="796" t="s">
        <v>491</v>
      </c>
      <c r="D77" s="796" t="s">
        <v>378</v>
      </c>
      <c r="E77" s="796" t="s">
        <v>485</v>
      </c>
      <c r="F77" s="1039">
        <v>2024130010078</v>
      </c>
      <c r="G77" s="796" t="s">
        <v>486</v>
      </c>
      <c r="H77" s="796" t="s">
        <v>487</v>
      </c>
      <c r="I77" s="796" t="s">
        <v>488</v>
      </c>
      <c r="J77" s="920">
        <v>0.1</v>
      </c>
      <c r="K77" s="920">
        <v>0.3</v>
      </c>
      <c r="L77" s="1005">
        <v>0.25</v>
      </c>
      <c r="M77" s="298" t="s">
        <v>489</v>
      </c>
      <c r="N77" s="298" t="s">
        <v>203</v>
      </c>
      <c r="O77" s="796" t="s">
        <v>490</v>
      </c>
      <c r="P77" s="1007">
        <v>0.1</v>
      </c>
      <c r="Q77" s="785">
        <v>0.1</v>
      </c>
      <c r="R77" s="289">
        <f>Q77/P77</f>
        <v>1</v>
      </c>
      <c r="S77" s="791">
        <v>45778</v>
      </c>
      <c r="T77" s="791">
        <v>46022</v>
      </c>
      <c r="U77" s="800">
        <v>240</v>
      </c>
      <c r="V77" s="298">
        <v>10000</v>
      </c>
      <c r="W77" s="298" t="s">
        <v>425</v>
      </c>
      <c r="X77" s="298" t="s">
        <v>606</v>
      </c>
      <c r="Y77" s="796" t="s">
        <v>426</v>
      </c>
      <c r="Z77" s="796" t="s">
        <v>427</v>
      </c>
      <c r="AA77" s="794" t="s">
        <v>224</v>
      </c>
      <c r="AB77" s="794" t="s">
        <v>428</v>
      </c>
      <c r="AC77" s="788">
        <v>533000000</v>
      </c>
      <c r="AD77" s="298" t="s">
        <v>55</v>
      </c>
      <c r="AE77" s="298" t="s">
        <v>54</v>
      </c>
      <c r="AF77" s="299">
        <v>45534</v>
      </c>
      <c r="AG77" s="791"/>
      <c r="AH77" s="799">
        <v>950000000</v>
      </c>
      <c r="AI77" s="799">
        <v>533000000</v>
      </c>
      <c r="AJ77" s="775">
        <v>0</v>
      </c>
      <c r="AK77" s="285">
        <v>220000000</v>
      </c>
      <c r="AL77" s="134"/>
      <c r="AM77" s="285">
        <v>220000000</v>
      </c>
      <c r="AN77" s="794" t="s">
        <v>283</v>
      </c>
      <c r="AO77" s="794" t="s">
        <v>491</v>
      </c>
      <c r="AP77" s="112">
        <v>1300000000</v>
      </c>
      <c r="AQ77" s="112">
        <v>0</v>
      </c>
      <c r="AR77" s="112">
        <v>0</v>
      </c>
      <c r="AS77" s="112">
        <f>AQ77/AP77</f>
        <v>0</v>
      </c>
      <c r="AT77" s="112">
        <f>AR77/AP77</f>
        <v>0</v>
      </c>
      <c r="AU77" s="779" t="s">
        <v>654</v>
      </c>
    </row>
    <row r="78" spans="1:47" ht="50.1" customHeight="1" x14ac:dyDescent="0.25">
      <c r="A78" s="622"/>
      <c r="B78" s="539"/>
      <c r="C78" s="669"/>
      <c r="D78" s="669"/>
      <c r="E78" s="669"/>
      <c r="F78" s="1040"/>
      <c r="G78" s="669"/>
      <c r="H78" s="669"/>
      <c r="I78" s="669"/>
      <c r="J78" s="917"/>
      <c r="K78" s="917"/>
      <c r="L78" s="1006"/>
      <c r="M78" s="73" t="s">
        <v>492</v>
      </c>
      <c r="N78" s="73" t="s">
        <v>203</v>
      </c>
      <c r="O78" s="669"/>
      <c r="P78" s="1008"/>
      <c r="Q78" s="787"/>
      <c r="R78" s="289">
        <v>1</v>
      </c>
      <c r="S78" s="792"/>
      <c r="T78" s="792"/>
      <c r="U78" s="801"/>
      <c r="V78" s="73">
        <v>10000</v>
      </c>
      <c r="W78" s="73" t="s">
        <v>425</v>
      </c>
      <c r="X78" s="298" t="s">
        <v>606</v>
      </c>
      <c r="Y78" s="669"/>
      <c r="Z78" s="669"/>
      <c r="AA78" s="795"/>
      <c r="AB78" s="795"/>
      <c r="AC78" s="789"/>
      <c r="AD78" s="73" t="s">
        <v>55</v>
      </c>
      <c r="AE78" s="73" t="s">
        <v>54</v>
      </c>
      <c r="AF78" s="81">
        <v>45534</v>
      </c>
      <c r="AG78" s="792"/>
      <c r="AH78" s="789"/>
      <c r="AI78" s="789"/>
      <c r="AJ78" s="797"/>
      <c r="AK78" s="86">
        <v>2069999750</v>
      </c>
      <c r="AL78" s="86"/>
      <c r="AM78" s="86">
        <v>2069999750</v>
      </c>
      <c r="AN78" s="795"/>
      <c r="AO78" s="795"/>
      <c r="AP78" s="408"/>
      <c r="AQ78" s="408"/>
      <c r="AR78" s="408"/>
      <c r="AS78" s="408"/>
      <c r="AT78" s="408"/>
      <c r="AU78" s="780"/>
    </row>
    <row r="79" spans="1:47" ht="50.1" customHeight="1" x14ac:dyDescent="0.25">
      <c r="A79" s="622"/>
      <c r="B79" s="539"/>
      <c r="C79" s="669"/>
      <c r="D79" s="669"/>
      <c r="E79" s="669"/>
      <c r="F79" s="1040"/>
      <c r="G79" s="669"/>
      <c r="H79" s="669"/>
      <c r="I79" s="669"/>
      <c r="J79" s="917"/>
      <c r="K79" s="917"/>
      <c r="L79" s="1006"/>
      <c r="M79" s="73" t="s">
        <v>493</v>
      </c>
      <c r="N79" s="73" t="s">
        <v>203</v>
      </c>
      <c r="O79" s="669"/>
      <c r="P79" s="1008"/>
      <c r="Q79" s="787"/>
      <c r="R79" s="289">
        <v>1</v>
      </c>
      <c r="S79" s="792"/>
      <c r="T79" s="792"/>
      <c r="U79" s="801"/>
      <c r="V79" s="73">
        <v>10000</v>
      </c>
      <c r="W79" s="73" t="s">
        <v>425</v>
      </c>
      <c r="X79" s="298" t="s">
        <v>606</v>
      </c>
      <c r="Y79" s="669"/>
      <c r="Z79" s="669"/>
      <c r="AA79" s="795"/>
      <c r="AB79" s="795"/>
      <c r="AC79" s="789"/>
      <c r="AD79" s="73" t="s">
        <v>55</v>
      </c>
      <c r="AE79" s="73" t="s">
        <v>54</v>
      </c>
      <c r="AF79" s="81">
        <v>45534</v>
      </c>
      <c r="AG79" s="792"/>
      <c r="AH79" s="789"/>
      <c r="AI79" s="789"/>
      <c r="AJ79" s="797"/>
      <c r="AK79" s="86">
        <v>0</v>
      </c>
      <c r="AL79" s="86"/>
      <c r="AM79" s="86">
        <v>0</v>
      </c>
      <c r="AN79" s="795"/>
      <c r="AO79" s="795"/>
      <c r="AP79" s="408"/>
      <c r="AQ79" s="408"/>
      <c r="AR79" s="408"/>
      <c r="AS79" s="408"/>
      <c r="AT79" s="408"/>
      <c r="AU79" s="780"/>
    </row>
    <row r="80" spans="1:47" ht="50.1" customHeight="1" x14ac:dyDescent="0.25">
      <c r="A80" s="622"/>
      <c r="B80" s="539"/>
      <c r="C80" s="669"/>
      <c r="D80" s="669"/>
      <c r="E80" s="669"/>
      <c r="F80" s="1040"/>
      <c r="G80" s="669"/>
      <c r="H80" s="669"/>
      <c r="I80" s="669"/>
      <c r="J80" s="917"/>
      <c r="K80" s="917"/>
      <c r="L80" s="1006"/>
      <c r="M80" s="73" t="s">
        <v>494</v>
      </c>
      <c r="N80" s="73" t="s">
        <v>203</v>
      </c>
      <c r="O80" s="669"/>
      <c r="P80" s="1008"/>
      <c r="Q80" s="787"/>
      <c r="R80" s="289">
        <v>1</v>
      </c>
      <c r="S80" s="792"/>
      <c r="T80" s="792"/>
      <c r="U80" s="801"/>
      <c r="V80" s="73">
        <v>10000</v>
      </c>
      <c r="W80" s="73" t="s">
        <v>425</v>
      </c>
      <c r="X80" s="298" t="s">
        <v>606</v>
      </c>
      <c r="Y80" s="669"/>
      <c r="Z80" s="669"/>
      <c r="AA80" s="795"/>
      <c r="AB80" s="795"/>
      <c r="AC80" s="789"/>
      <c r="AD80" s="73" t="s">
        <v>55</v>
      </c>
      <c r="AE80" s="73" t="s">
        <v>54</v>
      </c>
      <c r="AF80" s="81">
        <v>45534</v>
      </c>
      <c r="AG80" s="792"/>
      <c r="AH80" s="789"/>
      <c r="AI80" s="789"/>
      <c r="AJ80" s="797"/>
      <c r="AK80" s="86">
        <v>510000250</v>
      </c>
      <c r="AL80" s="86"/>
      <c r="AM80" s="86">
        <v>510000250</v>
      </c>
      <c r="AN80" s="795"/>
      <c r="AO80" s="795"/>
      <c r="AP80" s="408"/>
      <c r="AQ80" s="408"/>
      <c r="AR80" s="408"/>
      <c r="AS80" s="408"/>
      <c r="AT80" s="408"/>
      <c r="AU80" s="780"/>
    </row>
    <row r="81" spans="1:47" ht="50.1" customHeight="1" x14ac:dyDescent="0.25">
      <c r="A81" s="622"/>
      <c r="B81" s="539"/>
      <c r="C81" s="669"/>
      <c r="D81" s="669"/>
      <c r="E81" s="669"/>
      <c r="F81" s="1040"/>
      <c r="G81" s="669"/>
      <c r="H81" s="669"/>
      <c r="I81" s="669"/>
      <c r="J81" s="917"/>
      <c r="K81" s="917"/>
      <c r="L81" s="1006"/>
      <c r="M81" s="73" t="s">
        <v>495</v>
      </c>
      <c r="N81" s="73" t="s">
        <v>203</v>
      </c>
      <c r="O81" s="669"/>
      <c r="P81" s="1009"/>
      <c r="Q81" s="786"/>
      <c r="R81" s="289">
        <v>1</v>
      </c>
      <c r="S81" s="793"/>
      <c r="T81" s="793"/>
      <c r="U81" s="802"/>
      <c r="V81" s="73">
        <v>10000</v>
      </c>
      <c r="W81" s="73" t="s">
        <v>425</v>
      </c>
      <c r="X81" s="298" t="s">
        <v>606</v>
      </c>
      <c r="Y81" s="669"/>
      <c r="Z81" s="669"/>
      <c r="AA81" s="796"/>
      <c r="AB81" s="796"/>
      <c r="AC81" s="798"/>
      <c r="AD81" s="73" t="s">
        <v>77</v>
      </c>
      <c r="AE81" s="73" t="s">
        <v>54</v>
      </c>
      <c r="AF81" s="81">
        <v>45534</v>
      </c>
      <c r="AG81" s="793"/>
      <c r="AH81" s="798"/>
      <c r="AI81" s="798"/>
      <c r="AJ81" s="776"/>
      <c r="AK81" s="86">
        <v>0</v>
      </c>
      <c r="AL81" s="86"/>
      <c r="AM81" s="86">
        <v>0</v>
      </c>
      <c r="AN81" s="796"/>
      <c r="AO81" s="796"/>
      <c r="AP81" s="298"/>
      <c r="AQ81" s="298"/>
      <c r="AR81" s="298"/>
      <c r="AS81" s="298"/>
      <c r="AT81" s="298"/>
      <c r="AU81" s="781"/>
    </row>
    <row r="82" spans="1:47" ht="50.1" customHeight="1" x14ac:dyDescent="0.25">
      <c r="A82" s="622"/>
      <c r="B82" s="539"/>
      <c r="C82" s="669"/>
      <c r="D82" s="669" t="s">
        <v>380</v>
      </c>
      <c r="E82" s="669"/>
      <c r="F82" s="1040"/>
      <c r="G82" s="669"/>
      <c r="H82" s="669" t="s">
        <v>496</v>
      </c>
      <c r="I82" s="669" t="s">
        <v>497</v>
      </c>
      <c r="J82" s="917">
        <v>0</v>
      </c>
      <c r="K82" s="917">
        <v>0</v>
      </c>
      <c r="L82" s="1006">
        <v>0.25</v>
      </c>
      <c r="M82" s="73" t="s">
        <v>498</v>
      </c>
      <c r="N82" s="73" t="s">
        <v>203</v>
      </c>
      <c r="O82" s="669" t="s">
        <v>499</v>
      </c>
      <c r="P82" s="1007">
        <v>0.25</v>
      </c>
      <c r="Q82" s="785">
        <v>0</v>
      </c>
      <c r="R82" s="293">
        <f>Q82/P82</f>
        <v>0</v>
      </c>
      <c r="S82" s="791">
        <v>45778</v>
      </c>
      <c r="T82" s="791">
        <v>45808</v>
      </c>
      <c r="U82" s="800">
        <v>240</v>
      </c>
      <c r="V82" s="73">
        <v>10000</v>
      </c>
      <c r="W82" s="73" t="s">
        <v>425</v>
      </c>
      <c r="X82" s="298" t="s">
        <v>606</v>
      </c>
      <c r="Y82" s="669" t="s">
        <v>500</v>
      </c>
      <c r="Z82" s="669" t="s">
        <v>427</v>
      </c>
      <c r="AA82" s="794" t="s">
        <v>224</v>
      </c>
      <c r="AB82" s="794" t="s">
        <v>428</v>
      </c>
      <c r="AC82" s="788">
        <v>429000000</v>
      </c>
      <c r="AD82" s="73" t="s">
        <v>55</v>
      </c>
      <c r="AE82" s="73" t="s">
        <v>54</v>
      </c>
      <c r="AF82" s="81">
        <v>45534</v>
      </c>
      <c r="AG82" s="788"/>
      <c r="AH82" s="788">
        <v>748500000</v>
      </c>
      <c r="AI82" s="788">
        <v>429000000</v>
      </c>
      <c r="AJ82" s="773">
        <v>0</v>
      </c>
      <c r="AK82" s="86">
        <v>0</v>
      </c>
      <c r="AL82" s="86"/>
      <c r="AM82" s="86">
        <v>0</v>
      </c>
      <c r="AN82" s="794" t="s">
        <v>283</v>
      </c>
      <c r="AO82" s="794" t="s">
        <v>491</v>
      </c>
      <c r="AP82" s="112"/>
      <c r="AQ82" s="112"/>
      <c r="AR82" s="112"/>
      <c r="AS82" s="112"/>
      <c r="AT82" s="112"/>
      <c r="AU82" s="779" t="s">
        <v>654</v>
      </c>
    </row>
    <row r="83" spans="1:47" ht="50.1" customHeight="1" x14ac:dyDescent="0.25">
      <c r="A83" s="622"/>
      <c r="B83" s="539"/>
      <c r="C83" s="669"/>
      <c r="D83" s="669"/>
      <c r="E83" s="669"/>
      <c r="F83" s="1040"/>
      <c r="G83" s="669"/>
      <c r="H83" s="669"/>
      <c r="I83" s="669"/>
      <c r="J83" s="917"/>
      <c r="K83" s="917"/>
      <c r="L83" s="1006"/>
      <c r="M83" s="73" t="s">
        <v>501</v>
      </c>
      <c r="N83" s="73" t="s">
        <v>203</v>
      </c>
      <c r="O83" s="669"/>
      <c r="P83" s="1008"/>
      <c r="Q83" s="787"/>
      <c r="R83" s="289">
        <v>0</v>
      </c>
      <c r="S83" s="792"/>
      <c r="T83" s="792"/>
      <c r="U83" s="801"/>
      <c r="V83" s="73">
        <v>10000</v>
      </c>
      <c r="W83" s="73" t="s">
        <v>425</v>
      </c>
      <c r="X83" s="298" t="s">
        <v>606</v>
      </c>
      <c r="Y83" s="669"/>
      <c r="Z83" s="669"/>
      <c r="AA83" s="795"/>
      <c r="AB83" s="795"/>
      <c r="AC83" s="789"/>
      <c r="AD83" s="73" t="s">
        <v>64</v>
      </c>
      <c r="AE83" s="73" t="s">
        <v>64</v>
      </c>
      <c r="AF83" s="81" t="s">
        <v>430</v>
      </c>
      <c r="AG83" s="789"/>
      <c r="AH83" s="789"/>
      <c r="AI83" s="789"/>
      <c r="AJ83" s="797"/>
      <c r="AK83" s="86">
        <v>60000000</v>
      </c>
      <c r="AL83" s="86"/>
      <c r="AM83" s="86">
        <v>60000000</v>
      </c>
      <c r="AN83" s="795"/>
      <c r="AO83" s="795"/>
      <c r="AP83" s="408"/>
      <c r="AQ83" s="408"/>
      <c r="AR83" s="408"/>
      <c r="AS83" s="408"/>
      <c r="AT83" s="408"/>
      <c r="AU83" s="780"/>
    </row>
    <row r="84" spans="1:47" ht="50.1" customHeight="1" x14ac:dyDescent="0.25">
      <c r="A84" s="622"/>
      <c r="B84" s="539"/>
      <c r="C84" s="669"/>
      <c r="D84" s="669"/>
      <c r="E84" s="669"/>
      <c r="F84" s="1040"/>
      <c r="G84" s="669"/>
      <c r="H84" s="669"/>
      <c r="I84" s="669"/>
      <c r="J84" s="917"/>
      <c r="K84" s="917"/>
      <c r="L84" s="1006"/>
      <c r="M84" s="73" t="s">
        <v>502</v>
      </c>
      <c r="N84" s="73" t="s">
        <v>203</v>
      </c>
      <c r="O84" s="669"/>
      <c r="P84" s="1008"/>
      <c r="Q84" s="787"/>
      <c r="R84" s="289">
        <v>0</v>
      </c>
      <c r="S84" s="792"/>
      <c r="T84" s="792"/>
      <c r="U84" s="801"/>
      <c r="V84" s="73">
        <v>10000</v>
      </c>
      <c r="W84" s="73" t="s">
        <v>425</v>
      </c>
      <c r="X84" s="298" t="s">
        <v>606</v>
      </c>
      <c r="Y84" s="669"/>
      <c r="Z84" s="669"/>
      <c r="AA84" s="795"/>
      <c r="AB84" s="795"/>
      <c r="AC84" s="789"/>
      <c r="AD84" s="73" t="s">
        <v>64</v>
      </c>
      <c r="AE84" s="73" t="s">
        <v>64</v>
      </c>
      <c r="AF84" s="81" t="s">
        <v>430</v>
      </c>
      <c r="AG84" s="789"/>
      <c r="AH84" s="789"/>
      <c r="AI84" s="789"/>
      <c r="AJ84" s="797"/>
      <c r="AK84" s="86">
        <v>0</v>
      </c>
      <c r="AL84" s="86"/>
      <c r="AM84" s="86">
        <v>0</v>
      </c>
      <c r="AN84" s="795"/>
      <c r="AO84" s="795"/>
      <c r="AP84" s="408"/>
      <c r="AQ84" s="408"/>
      <c r="AR84" s="408"/>
      <c r="AS84" s="408"/>
      <c r="AT84" s="408"/>
      <c r="AU84" s="780"/>
    </row>
    <row r="85" spans="1:47" ht="50.1" customHeight="1" x14ac:dyDescent="0.25">
      <c r="A85" s="622"/>
      <c r="B85" s="539"/>
      <c r="C85" s="669"/>
      <c r="D85" s="669"/>
      <c r="E85" s="669"/>
      <c r="F85" s="1040"/>
      <c r="G85" s="669"/>
      <c r="H85" s="669"/>
      <c r="I85" s="669"/>
      <c r="J85" s="917"/>
      <c r="K85" s="917"/>
      <c r="L85" s="1006"/>
      <c r="M85" s="73" t="s">
        <v>503</v>
      </c>
      <c r="N85" s="73" t="s">
        <v>203</v>
      </c>
      <c r="O85" s="669"/>
      <c r="P85" s="1009"/>
      <c r="Q85" s="786"/>
      <c r="R85" s="289">
        <v>0</v>
      </c>
      <c r="S85" s="793"/>
      <c r="T85" s="793"/>
      <c r="U85" s="802"/>
      <c r="V85" s="73">
        <v>10000</v>
      </c>
      <c r="W85" s="73" t="s">
        <v>425</v>
      </c>
      <c r="X85" s="298" t="s">
        <v>606</v>
      </c>
      <c r="Y85" s="669"/>
      <c r="Z85" s="669"/>
      <c r="AA85" s="796"/>
      <c r="AB85" s="796"/>
      <c r="AC85" s="798"/>
      <c r="AD85" s="73" t="s">
        <v>77</v>
      </c>
      <c r="AE85" s="73" t="s">
        <v>54</v>
      </c>
      <c r="AF85" s="81">
        <v>45534</v>
      </c>
      <c r="AG85" s="798"/>
      <c r="AH85" s="798"/>
      <c r="AI85" s="798"/>
      <c r="AJ85" s="776"/>
      <c r="AK85" s="86">
        <v>3491046</v>
      </c>
      <c r="AL85" s="86"/>
      <c r="AM85" s="86">
        <v>3491046</v>
      </c>
      <c r="AN85" s="796"/>
      <c r="AO85" s="796"/>
      <c r="AP85" s="298"/>
      <c r="AQ85" s="298"/>
      <c r="AR85" s="298"/>
      <c r="AS85" s="298"/>
      <c r="AT85" s="298"/>
      <c r="AU85" s="781"/>
    </row>
    <row r="86" spans="1:47" ht="50.1" customHeight="1" x14ac:dyDescent="0.25">
      <c r="A86" s="622"/>
      <c r="B86" s="539"/>
      <c r="C86" s="669"/>
      <c r="D86" s="669" t="s">
        <v>383</v>
      </c>
      <c r="E86" s="669"/>
      <c r="F86" s="1040"/>
      <c r="G86" s="669"/>
      <c r="H86" s="669"/>
      <c r="I86" s="669" t="s">
        <v>504</v>
      </c>
      <c r="J86" s="917">
        <v>0</v>
      </c>
      <c r="K86" s="917">
        <v>2411</v>
      </c>
      <c r="L86" s="1006">
        <v>0.5</v>
      </c>
      <c r="M86" s="73" t="s">
        <v>505</v>
      </c>
      <c r="N86" s="73" t="s">
        <v>203</v>
      </c>
      <c r="O86" s="669" t="s">
        <v>506</v>
      </c>
      <c r="P86" s="1007">
        <v>3000</v>
      </c>
      <c r="Q86" s="785">
        <v>0</v>
      </c>
      <c r="R86" s="293">
        <f>Q86/P86</f>
        <v>0</v>
      </c>
      <c r="S86" s="791">
        <v>45778</v>
      </c>
      <c r="T86" s="791">
        <v>46022</v>
      </c>
      <c r="U86" s="800">
        <v>240</v>
      </c>
      <c r="V86" s="73">
        <v>10000</v>
      </c>
      <c r="W86" s="73" t="s">
        <v>425</v>
      </c>
      <c r="X86" s="298" t="s">
        <v>606</v>
      </c>
      <c r="Y86" s="669" t="s">
        <v>500</v>
      </c>
      <c r="Z86" s="669" t="s">
        <v>427</v>
      </c>
      <c r="AA86" s="794" t="s">
        <v>224</v>
      </c>
      <c r="AB86" s="794" t="s">
        <v>428</v>
      </c>
      <c r="AC86" s="788">
        <v>338000000</v>
      </c>
      <c r="AD86" s="73" t="s">
        <v>55</v>
      </c>
      <c r="AE86" s="73" t="s">
        <v>54</v>
      </c>
      <c r="AF86" s="81">
        <v>45534</v>
      </c>
      <c r="AG86" s="788"/>
      <c r="AH86" s="788">
        <v>601500000</v>
      </c>
      <c r="AI86" s="788">
        <v>338000000</v>
      </c>
      <c r="AJ86" s="773">
        <v>0</v>
      </c>
      <c r="AK86" s="86">
        <v>60000000</v>
      </c>
      <c r="AL86" s="86"/>
      <c r="AM86" s="86">
        <v>60000000</v>
      </c>
      <c r="AN86" s="794" t="s">
        <v>283</v>
      </c>
      <c r="AO86" s="794" t="s">
        <v>491</v>
      </c>
      <c r="AP86" s="112"/>
      <c r="AQ86" s="112"/>
      <c r="AR86" s="112"/>
      <c r="AS86" s="112"/>
      <c r="AT86" s="112"/>
      <c r="AU86" s="779" t="s">
        <v>654</v>
      </c>
    </row>
    <row r="87" spans="1:47" ht="50.1" customHeight="1" x14ac:dyDescent="0.25">
      <c r="A87" s="622"/>
      <c r="B87" s="539"/>
      <c r="C87" s="669"/>
      <c r="D87" s="669"/>
      <c r="E87" s="669"/>
      <c r="F87" s="1040"/>
      <c r="G87" s="669"/>
      <c r="H87" s="669"/>
      <c r="I87" s="669"/>
      <c r="J87" s="917"/>
      <c r="K87" s="917"/>
      <c r="L87" s="1006"/>
      <c r="M87" s="73" t="s">
        <v>507</v>
      </c>
      <c r="N87" s="73" t="s">
        <v>203</v>
      </c>
      <c r="O87" s="669"/>
      <c r="P87" s="1008"/>
      <c r="Q87" s="787"/>
      <c r="R87" s="289">
        <v>0</v>
      </c>
      <c r="S87" s="792"/>
      <c r="T87" s="792"/>
      <c r="U87" s="801"/>
      <c r="V87" s="73">
        <v>10000</v>
      </c>
      <c r="W87" s="73" t="s">
        <v>425</v>
      </c>
      <c r="X87" s="298" t="s">
        <v>606</v>
      </c>
      <c r="Y87" s="669"/>
      <c r="Z87" s="669"/>
      <c r="AA87" s="795"/>
      <c r="AB87" s="795"/>
      <c r="AC87" s="789"/>
      <c r="AD87" s="73" t="s">
        <v>55</v>
      </c>
      <c r="AE87" s="73" t="s">
        <v>54</v>
      </c>
      <c r="AF87" s="81">
        <v>45534</v>
      </c>
      <c r="AG87" s="789"/>
      <c r="AH87" s="789"/>
      <c r="AI87" s="789"/>
      <c r="AJ87" s="797"/>
      <c r="AK87" s="86">
        <v>0</v>
      </c>
      <c r="AL87" s="86"/>
      <c r="AM87" s="86">
        <v>0</v>
      </c>
      <c r="AN87" s="795"/>
      <c r="AO87" s="795"/>
      <c r="AP87" s="408"/>
      <c r="AQ87" s="408"/>
      <c r="AR87" s="408"/>
      <c r="AS87" s="408"/>
      <c r="AT87" s="408"/>
      <c r="AU87" s="780"/>
    </row>
    <row r="88" spans="1:47" ht="50.1" customHeight="1" x14ac:dyDescent="0.25">
      <c r="A88" s="622"/>
      <c r="B88" s="539"/>
      <c r="C88" s="669"/>
      <c r="D88" s="669"/>
      <c r="E88" s="669"/>
      <c r="F88" s="1040"/>
      <c r="G88" s="669"/>
      <c r="H88" s="669"/>
      <c r="I88" s="669"/>
      <c r="J88" s="917"/>
      <c r="K88" s="917"/>
      <c r="L88" s="1006"/>
      <c r="M88" s="73" t="s">
        <v>508</v>
      </c>
      <c r="N88" s="73" t="s">
        <v>203</v>
      </c>
      <c r="O88" s="669"/>
      <c r="P88" s="1008"/>
      <c r="Q88" s="787"/>
      <c r="R88" s="289">
        <v>0</v>
      </c>
      <c r="S88" s="792"/>
      <c r="T88" s="792"/>
      <c r="U88" s="801"/>
      <c r="V88" s="73">
        <v>10000</v>
      </c>
      <c r="W88" s="73" t="s">
        <v>425</v>
      </c>
      <c r="X88" s="298" t="s">
        <v>606</v>
      </c>
      <c r="Y88" s="669"/>
      <c r="Z88" s="669"/>
      <c r="AA88" s="795"/>
      <c r="AB88" s="795"/>
      <c r="AC88" s="789"/>
      <c r="AD88" s="73" t="s">
        <v>55</v>
      </c>
      <c r="AE88" s="73" t="s">
        <v>54</v>
      </c>
      <c r="AF88" s="81">
        <v>45534</v>
      </c>
      <c r="AG88" s="789"/>
      <c r="AH88" s="789"/>
      <c r="AI88" s="789"/>
      <c r="AJ88" s="797"/>
      <c r="AK88" s="86">
        <v>0</v>
      </c>
      <c r="AL88" s="86"/>
      <c r="AM88" s="86">
        <v>0</v>
      </c>
      <c r="AN88" s="795"/>
      <c r="AO88" s="795"/>
      <c r="AP88" s="408"/>
      <c r="AQ88" s="408"/>
      <c r="AR88" s="408"/>
      <c r="AS88" s="408"/>
      <c r="AT88" s="408"/>
      <c r="AU88" s="780"/>
    </row>
    <row r="89" spans="1:47" ht="50.1" customHeight="1" x14ac:dyDescent="0.25">
      <c r="A89" s="622"/>
      <c r="B89" s="539"/>
      <c r="C89" s="669"/>
      <c r="D89" s="669"/>
      <c r="E89" s="669"/>
      <c r="F89" s="1040"/>
      <c r="G89" s="669"/>
      <c r="H89" s="669"/>
      <c r="I89" s="669"/>
      <c r="J89" s="917"/>
      <c r="K89" s="917"/>
      <c r="L89" s="1006"/>
      <c r="M89" s="73" t="s">
        <v>509</v>
      </c>
      <c r="N89" s="73" t="s">
        <v>203</v>
      </c>
      <c r="O89" s="669"/>
      <c r="P89" s="1008"/>
      <c r="Q89" s="787"/>
      <c r="R89" s="289">
        <v>0</v>
      </c>
      <c r="S89" s="792"/>
      <c r="T89" s="792"/>
      <c r="U89" s="801"/>
      <c r="V89" s="73">
        <v>10000</v>
      </c>
      <c r="W89" s="73" t="s">
        <v>425</v>
      </c>
      <c r="X89" s="298" t="s">
        <v>606</v>
      </c>
      <c r="Y89" s="669"/>
      <c r="Z89" s="669"/>
      <c r="AA89" s="795"/>
      <c r="AB89" s="795"/>
      <c r="AC89" s="789"/>
      <c r="AD89" s="73" t="s">
        <v>55</v>
      </c>
      <c r="AE89" s="73" t="s">
        <v>54</v>
      </c>
      <c r="AF89" s="81">
        <v>45534</v>
      </c>
      <c r="AG89" s="789"/>
      <c r="AH89" s="789"/>
      <c r="AI89" s="789"/>
      <c r="AJ89" s="797"/>
      <c r="AK89" s="86">
        <v>0</v>
      </c>
      <c r="AL89" s="86"/>
      <c r="AM89" s="86">
        <v>0</v>
      </c>
      <c r="AN89" s="795"/>
      <c r="AO89" s="795"/>
      <c r="AP89" s="408"/>
      <c r="AQ89" s="408"/>
      <c r="AR89" s="408"/>
      <c r="AS89" s="408"/>
      <c r="AT89" s="408"/>
      <c r="AU89" s="780"/>
    </row>
    <row r="90" spans="1:47" ht="50.1" customHeight="1" thickBot="1" x14ac:dyDescent="0.3">
      <c r="A90" s="636"/>
      <c r="B90" s="997"/>
      <c r="C90" s="794"/>
      <c r="D90" s="794"/>
      <c r="E90" s="794"/>
      <c r="F90" s="1041"/>
      <c r="G90" s="794"/>
      <c r="H90" s="794"/>
      <c r="I90" s="794"/>
      <c r="J90" s="918"/>
      <c r="K90" s="918"/>
      <c r="L90" s="1038"/>
      <c r="M90" s="112" t="s">
        <v>510</v>
      </c>
      <c r="N90" s="112" t="s">
        <v>203</v>
      </c>
      <c r="O90" s="794"/>
      <c r="P90" s="1009"/>
      <c r="Q90" s="786"/>
      <c r="R90" s="289">
        <v>0</v>
      </c>
      <c r="S90" s="793"/>
      <c r="T90" s="793"/>
      <c r="U90" s="802"/>
      <c r="V90" s="112">
        <v>10000</v>
      </c>
      <c r="W90" s="112" t="s">
        <v>425</v>
      </c>
      <c r="X90" s="298" t="s">
        <v>606</v>
      </c>
      <c r="Y90" s="794"/>
      <c r="Z90" s="794"/>
      <c r="AA90" s="796"/>
      <c r="AB90" s="796"/>
      <c r="AC90" s="798"/>
      <c r="AD90" s="112" t="s">
        <v>55</v>
      </c>
      <c r="AE90" s="112" t="s">
        <v>54</v>
      </c>
      <c r="AF90" s="142">
        <v>45534</v>
      </c>
      <c r="AG90" s="798"/>
      <c r="AH90" s="798"/>
      <c r="AI90" s="790"/>
      <c r="AJ90" s="774"/>
      <c r="AK90" s="135">
        <v>30000000</v>
      </c>
      <c r="AL90" s="135"/>
      <c r="AM90" s="135">
        <v>30000000</v>
      </c>
      <c r="AN90" s="796"/>
      <c r="AO90" s="796"/>
      <c r="AP90" s="298"/>
      <c r="AQ90" s="298"/>
      <c r="AR90" s="298"/>
      <c r="AS90" s="298"/>
      <c r="AT90" s="298"/>
      <c r="AU90" s="781"/>
    </row>
    <row r="91" spans="1:47" ht="50.1" customHeight="1" thickBot="1" x14ac:dyDescent="0.3">
      <c r="A91" s="183"/>
      <c r="B91" s="1035" t="s">
        <v>687</v>
      </c>
      <c r="C91" s="1036"/>
      <c r="D91" s="1036"/>
      <c r="E91" s="1036"/>
      <c r="F91" s="1036"/>
      <c r="G91" s="1036"/>
      <c r="H91" s="1036"/>
      <c r="I91" s="1036"/>
      <c r="J91" s="1036"/>
      <c r="K91" s="1036"/>
      <c r="L91" s="1036"/>
      <c r="M91" s="1036"/>
      <c r="N91" s="1036"/>
      <c r="O91" s="1036"/>
      <c r="P91" s="1036"/>
      <c r="Q91" s="1037"/>
      <c r="R91" s="443">
        <f>SUM(R77:R90)/14</f>
        <v>0.35714285714285715</v>
      </c>
      <c r="S91" s="325"/>
      <c r="T91" s="325"/>
      <c r="U91" s="325"/>
      <c r="V91" s="325"/>
      <c r="W91" s="325"/>
      <c r="X91" s="325"/>
      <c r="Y91" s="325"/>
      <c r="Z91" s="325"/>
      <c r="AA91" s="325"/>
      <c r="AB91" s="325"/>
      <c r="AC91" s="325"/>
      <c r="AD91" s="325"/>
      <c r="AE91" s="325"/>
      <c r="AF91" s="325"/>
      <c r="AG91" s="326"/>
      <c r="AH91" s="294">
        <f t="shared" ref="AH91:AJ91" si="6">SUM(AH77:AH90)</f>
        <v>2300000000</v>
      </c>
      <c r="AI91" s="294">
        <f t="shared" si="6"/>
        <v>1300000000</v>
      </c>
      <c r="AJ91" s="330">
        <f t="shared" si="6"/>
        <v>0</v>
      </c>
      <c r="AK91" s="330">
        <f>SUM(AK77:AK90)</f>
        <v>2953491046</v>
      </c>
      <c r="AL91" s="294">
        <f>AM91-AK91</f>
        <v>0</v>
      </c>
      <c r="AM91" s="330">
        <f>SUM(AM77:AM90)</f>
        <v>2953491046</v>
      </c>
      <c r="AN91" s="301"/>
      <c r="AO91" s="486" t="s">
        <v>696</v>
      </c>
      <c r="AP91" s="487">
        <v>1300000000</v>
      </c>
      <c r="AQ91" s="487">
        <v>0</v>
      </c>
      <c r="AR91" s="487">
        <v>0</v>
      </c>
      <c r="AS91" s="488">
        <v>0</v>
      </c>
      <c r="AT91" s="488">
        <v>0</v>
      </c>
      <c r="AU91" s="181"/>
    </row>
    <row r="92" spans="1:47" ht="50.1" customHeight="1" x14ac:dyDescent="0.25">
      <c r="A92" s="635" t="s">
        <v>388</v>
      </c>
      <c r="B92" s="1012" t="s">
        <v>389</v>
      </c>
      <c r="C92" s="752" t="s">
        <v>517</v>
      </c>
      <c r="D92" s="752" t="s">
        <v>391</v>
      </c>
      <c r="E92" s="752" t="s">
        <v>511</v>
      </c>
      <c r="F92" s="778">
        <v>2024130010089</v>
      </c>
      <c r="G92" s="752" t="s">
        <v>512</v>
      </c>
      <c r="H92" s="752" t="s">
        <v>513</v>
      </c>
      <c r="I92" s="752" t="s">
        <v>514</v>
      </c>
      <c r="J92" s="920">
        <v>0</v>
      </c>
      <c r="K92" s="752">
        <v>2300</v>
      </c>
      <c r="L92" s="1029">
        <v>0.2</v>
      </c>
      <c r="M92" s="383" t="s">
        <v>515</v>
      </c>
      <c r="N92" s="383" t="s">
        <v>203</v>
      </c>
      <c r="O92" s="752" t="s">
        <v>516</v>
      </c>
      <c r="P92" s="782">
        <v>700</v>
      </c>
      <c r="Q92" s="785">
        <v>0</v>
      </c>
      <c r="R92" s="429">
        <f>Q92/P92</f>
        <v>0</v>
      </c>
      <c r="S92" s="762">
        <v>45689</v>
      </c>
      <c r="T92" s="762">
        <v>46022</v>
      </c>
      <c r="U92" s="777">
        <v>300</v>
      </c>
      <c r="V92" s="762">
        <v>10000</v>
      </c>
      <c r="W92" s="762" t="s">
        <v>425</v>
      </c>
      <c r="X92" s="762" t="s">
        <v>606</v>
      </c>
      <c r="Y92" s="762" t="s">
        <v>500</v>
      </c>
      <c r="Z92" s="762" t="s">
        <v>427</v>
      </c>
      <c r="AA92" s="762" t="s">
        <v>224</v>
      </c>
      <c r="AB92" s="762" t="s">
        <v>677</v>
      </c>
      <c r="AC92" s="749">
        <v>1988553113.5531099</v>
      </c>
      <c r="AD92" s="762" t="s">
        <v>77</v>
      </c>
      <c r="AE92" s="762" t="s">
        <v>54</v>
      </c>
      <c r="AF92" s="762">
        <v>45534</v>
      </c>
      <c r="AG92" s="762"/>
      <c r="AH92" s="749">
        <v>1988553113.5531099</v>
      </c>
      <c r="AI92" s="749">
        <v>1988553113.5531099</v>
      </c>
      <c r="AJ92" s="775">
        <v>0</v>
      </c>
      <c r="AK92" s="385">
        <v>0</v>
      </c>
      <c r="AL92" s="386"/>
      <c r="AM92" s="385">
        <v>0</v>
      </c>
      <c r="AN92" s="744" t="s">
        <v>678</v>
      </c>
      <c r="AO92" s="744" t="s">
        <v>517</v>
      </c>
      <c r="AP92" s="490">
        <v>4300000000</v>
      </c>
      <c r="AQ92" s="490">
        <v>130400000</v>
      </c>
      <c r="AR92" s="490">
        <v>0</v>
      </c>
      <c r="AS92" s="489">
        <f>AQ92/AP92</f>
        <v>3.0325581395348838E-2</v>
      </c>
      <c r="AT92" s="489">
        <f>AR92/AP92</f>
        <v>0</v>
      </c>
      <c r="AU92" s="181"/>
    </row>
    <row r="93" spans="1:47" ht="50.1" customHeight="1" x14ac:dyDescent="0.25">
      <c r="A93" s="622"/>
      <c r="B93" s="1013"/>
      <c r="C93" s="991"/>
      <c r="D93" s="991"/>
      <c r="E93" s="991"/>
      <c r="F93" s="1010"/>
      <c r="G93" s="991"/>
      <c r="H93" s="991"/>
      <c r="I93" s="991"/>
      <c r="J93" s="917"/>
      <c r="K93" s="991"/>
      <c r="L93" s="1011"/>
      <c r="M93" s="381" t="s">
        <v>518</v>
      </c>
      <c r="N93" s="381" t="s">
        <v>203</v>
      </c>
      <c r="O93" s="991"/>
      <c r="P93" s="783"/>
      <c r="Q93" s="786"/>
      <c r="R93" s="384">
        <v>0</v>
      </c>
      <c r="S93" s="764"/>
      <c r="T93" s="764"/>
      <c r="U93" s="778"/>
      <c r="V93" s="764">
        <v>10000</v>
      </c>
      <c r="W93" s="764" t="s">
        <v>425</v>
      </c>
      <c r="X93" s="764" t="s">
        <v>606</v>
      </c>
      <c r="Y93" s="764"/>
      <c r="Z93" s="764"/>
      <c r="AA93" s="764"/>
      <c r="AB93" s="764"/>
      <c r="AC93" s="751"/>
      <c r="AD93" s="764" t="s">
        <v>77</v>
      </c>
      <c r="AE93" s="764" t="s">
        <v>54</v>
      </c>
      <c r="AF93" s="764">
        <v>45534</v>
      </c>
      <c r="AG93" s="764"/>
      <c r="AH93" s="751"/>
      <c r="AI93" s="751"/>
      <c r="AJ93" s="776"/>
      <c r="AK93" s="385">
        <v>100000000</v>
      </c>
      <c r="AL93" s="388"/>
      <c r="AM93" s="385">
        <v>100000000</v>
      </c>
      <c r="AN93" s="752"/>
      <c r="AO93" s="752"/>
      <c r="AP93" s="383"/>
      <c r="AQ93" s="383"/>
      <c r="AR93" s="383"/>
      <c r="AS93" s="383"/>
      <c r="AT93" s="383"/>
      <c r="AU93" s="181"/>
    </row>
    <row r="94" spans="1:47" ht="50.1" customHeight="1" x14ac:dyDescent="0.25">
      <c r="A94" s="622"/>
      <c r="B94" s="1013"/>
      <c r="C94" s="991"/>
      <c r="D94" s="991" t="s">
        <v>393</v>
      </c>
      <c r="E94" s="991"/>
      <c r="F94" s="1010"/>
      <c r="G94" s="991"/>
      <c r="H94" s="991"/>
      <c r="I94" s="991" t="s">
        <v>519</v>
      </c>
      <c r="J94" s="917">
        <v>0</v>
      </c>
      <c r="K94" s="991">
        <v>1</v>
      </c>
      <c r="L94" s="1011">
        <v>0.15</v>
      </c>
      <c r="M94" s="381" t="s">
        <v>520</v>
      </c>
      <c r="N94" s="381" t="s">
        <v>203</v>
      </c>
      <c r="O94" s="991" t="s">
        <v>521</v>
      </c>
      <c r="P94" s="782">
        <v>0.5</v>
      </c>
      <c r="Q94" s="785">
        <v>0</v>
      </c>
      <c r="R94" s="395">
        <f>Q94/P94</f>
        <v>0</v>
      </c>
      <c r="S94" s="762">
        <v>45689</v>
      </c>
      <c r="T94" s="762">
        <v>46022</v>
      </c>
      <c r="U94" s="777">
        <v>300</v>
      </c>
      <c r="V94" s="762">
        <v>10000</v>
      </c>
      <c r="W94" s="762" t="s">
        <v>425</v>
      </c>
      <c r="X94" s="762" t="s">
        <v>606</v>
      </c>
      <c r="Y94" s="762" t="s">
        <v>500</v>
      </c>
      <c r="Z94" s="762" t="s">
        <v>427</v>
      </c>
      <c r="AA94" s="762" t="s">
        <v>224</v>
      </c>
      <c r="AB94" s="762" t="s">
        <v>677</v>
      </c>
      <c r="AC94" s="749">
        <v>787545787.54578698</v>
      </c>
      <c r="AD94" s="762" t="s">
        <v>55</v>
      </c>
      <c r="AE94" s="762" t="s">
        <v>54</v>
      </c>
      <c r="AF94" s="762">
        <v>45534</v>
      </c>
      <c r="AG94" s="762"/>
      <c r="AH94" s="749">
        <v>787545787.54578698</v>
      </c>
      <c r="AI94" s="749">
        <v>787545787.54578698</v>
      </c>
      <c r="AJ94" s="773">
        <v>0</v>
      </c>
      <c r="AK94" s="388">
        <v>112871667</v>
      </c>
      <c r="AL94" s="388"/>
      <c r="AM94" s="388">
        <v>112871667</v>
      </c>
      <c r="AN94" s="744" t="s">
        <v>678</v>
      </c>
      <c r="AO94" s="744" t="s">
        <v>517</v>
      </c>
      <c r="AP94" s="394"/>
      <c r="AQ94" s="394"/>
      <c r="AR94" s="394"/>
      <c r="AS94" s="394"/>
      <c r="AT94" s="394"/>
      <c r="AU94" s="181"/>
    </row>
    <row r="95" spans="1:47" ht="50.1" customHeight="1" x14ac:dyDescent="0.25">
      <c r="A95" s="622"/>
      <c r="B95" s="1013"/>
      <c r="C95" s="991"/>
      <c r="D95" s="991"/>
      <c r="E95" s="991"/>
      <c r="F95" s="1010"/>
      <c r="G95" s="991"/>
      <c r="H95" s="991"/>
      <c r="I95" s="991"/>
      <c r="J95" s="917"/>
      <c r="K95" s="991"/>
      <c r="L95" s="1011"/>
      <c r="M95" s="381" t="s">
        <v>522</v>
      </c>
      <c r="N95" s="381" t="s">
        <v>203</v>
      </c>
      <c r="O95" s="991"/>
      <c r="P95" s="783"/>
      <c r="Q95" s="786"/>
      <c r="R95" s="384">
        <v>0</v>
      </c>
      <c r="S95" s="764"/>
      <c r="T95" s="764"/>
      <c r="U95" s="778"/>
      <c r="V95" s="764">
        <v>10000</v>
      </c>
      <c r="W95" s="764" t="s">
        <v>425</v>
      </c>
      <c r="X95" s="764" t="s">
        <v>606</v>
      </c>
      <c r="Y95" s="764"/>
      <c r="Z95" s="764"/>
      <c r="AA95" s="764"/>
      <c r="AB95" s="764"/>
      <c r="AC95" s="751"/>
      <c r="AD95" s="764" t="s">
        <v>55</v>
      </c>
      <c r="AE95" s="764" t="s">
        <v>54</v>
      </c>
      <c r="AF95" s="764">
        <v>45534</v>
      </c>
      <c r="AG95" s="764"/>
      <c r="AH95" s="751"/>
      <c r="AI95" s="751"/>
      <c r="AJ95" s="776"/>
      <c r="AK95" s="385">
        <v>0</v>
      </c>
      <c r="AL95" s="388"/>
      <c r="AM95" s="385">
        <v>0</v>
      </c>
      <c r="AN95" s="752"/>
      <c r="AO95" s="752"/>
      <c r="AP95" s="383"/>
      <c r="AQ95" s="383"/>
      <c r="AR95" s="383"/>
      <c r="AS95" s="383"/>
      <c r="AT95" s="383"/>
      <c r="AU95" s="181"/>
    </row>
    <row r="96" spans="1:47" ht="50.1" customHeight="1" x14ac:dyDescent="0.25">
      <c r="A96" s="622"/>
      <c r="B96" s="1013"/>
      <c r="C96" s="991"/>
      <c r="D96" s="991" t="s">
        <v>396</v>
      </c>
      <c r="E96" s="991"/>
      <c r="F96" s="1010"/>
      <c r="G96" s="991"/>
      <c r="H96" s="991"/>
      <c r="I96" s="991" t="s">
        <v>523</v>
      </c>
      <c r="J96" s="917">
        <v>0.2</v>
      </c>
      <c r="K96" s="991">
        <v>1</v>
      </c>
      <c r="L96" s="1011">
        <v>0.15</v>
      </c>
      <c r="M96" s="381" t="s">
        <v>524</v>
      </c>
      <c r="N96" s="381" t="s">
        <v>203</v>
      </c>
      <c r="O96" s="991" t="s">
        <v>397</v>
      </c>
      <c r="P96" s="782">
        <v>1</v>
      </c>
      <c r="Q96" s="785">
        <v>0.2</v>
      </c>
      <c r="R96" s="395">
        <f>Q96/P96</f>
        <v>0.2</v>
      </c>
      <c r="S96" s="762">
        <v>45689</v>
      </c>
      <c r="T96" s="762">
        <v>46022</v>
      </c>
      <c r="U96" s="777">
        <v>300</v>
      </c>
      <c r="V96" s="762">
        <v>10000</v>
      </c>
      <c r="W96" s="762" t="s">
        <v>425</v>
      </c>
      <c r="X96" s="762" t="s">
        <v>606</v>
      </c>
      <c r="Y96" s="762" t="s">
        <v>500</v>
      </c>
      <c r="Z96" s="762" t="s">
        <v>427</v>
      </c>
      <c r="AA96" s="762" t="s">
        <v>224</v>
      </c>
      <c r="AB96" s="762" t="s">
        <v>677</v>
      </c>
      <c r="AC96" s="749">
        <v>984432234.43223405</v>
      </c>
      <c r="AD96" s="762" t="s">
        <v>77</v>
      </c>
      <c r="AE96" s="762" t="s">
        <v>54</v>
      </c>
      <c r="AF96" s="762">
        <v>45534</v>
      </c>
      <c r="AG96" s="762"/>
      <c r="AH96" s="749">
        <v>984432234.43223405</v>
      </c>
      <c r="AI96" s="749">
        <v>984432234.43223405</v>
      </c>
      <c r="AJ96" s="773">
        <v>130400000</v>
      </c>
      <c r="AK96" s="385">
        <v>0</v>
      </c>
      <c r="AL96" s="388"/>
      <c r="AM96" s="385">
        <v>0</v>
      </c>
      <c r="AN96" s="744" t="s">
        <v>678</v>
      </c>
      <c r="AO96" s="744" t="s">
        <v>517</v>
      </c>
      <c r="AP96" s="394"/>
      <c r="AQ96" s="394"/>
      <c r="AR96" s="394"/>
      <c r="AS96" s="394"/>
      <c r="AT96" s="394"/>
      <c r="AU96" s="181"/>
    </row>
    <row r="97" spans="1:47" ht="50.1" customHeight="1" x14ac:dyDescent="0.25">
      <c r="A97" s="622"/>
      <c r="B97" s="1013"/>
      <c r="C97" s="991"/>
      <c r="D97" s="991"/>
      <c r="E97" s="991"/>
      <c r="F97" s="1010"/>
      <c r="G97" s="991"/>
      <c r="H97" s="991"/>
      <c r="I97" s="991"/>
      <c r="J97" s="917"/>
      <c r="K97" s="991"/>
      <c r="L97" s="1011"/>
      <c r="M97" s="381" t="s">
        <v>525</v>
      </c>
      <c r="N97" s="381" t="s">
        <v>203</v>
      </c>
      <c r="O97" s="991"/>
      <c r="P97" s="783"/>
      <c r="Q97" s="786"/>
      <c r="R97" s="384">
        <v>0.2</v>
      </c>
      <c r="S97" s="764"/>
      <c r="T97" s="764"/>
      <c r="U97" s="778"/>
      <c r="V97" s="764">
        <v>10000</v>
      </c>
      <c r="W97" s="764" t="s">
        <v>425</v>
      </c>
      <c r="X97" s="764" t="s">
        <v>606</v>
      </c>
      <c r="Y97" s="764"/>
      <c r="Z97" s="764"/>
      <c r="AA97" s="764"/>
      <c r="AB97" s="764"/>
      <c r="AC97" s="751"/>
      <c r="AD97" s="764" t="s">
        <v>55</v>
      </c>
      <c r="AE97" s="764" t="s">
        <v>54</v>
      </c>
      <c r="AF97" s="764">
        <v>45534</v>
      </c>
      <c r="AG97" s="764"/>
      <c r="AH97" s="751"/>
      <c r="AI97" s="751"/>
      <c r="AJ97" s="776"/>
      <c r="AK97" s="385">
        <v>0</v>
      </c>
      <c r="AL97" s="388"/>
      <c r="AM97" s="385">
        <v>0</v>
      </c>
      <c r="AN97" s="752"/>
      <c r="AO97" s="752"/>
      <c r="AP97" s="383"/>
      <c r="AQ97" s="383"/>
      <c r="AR97" s="383"/>
      <c r="AS97" s="383"/>
      <c r="AT97" s="383"/>
      <c r="AU97" s="181"/>
    </row>
    <row r="98" spans="1:47" ht="50.1" customHeight="1" x14ac:dyDescent="0.25">
      <c r="A98" s="622"/>
      <c r="B98" s="1013"/>
      <c r="C98" s="991"/>
      <c r="D98" s="381" t="s">
        <v>399</v>
      </c>
      <c r="E98" s="991"/>
      <c r="F98" s="1010"/>
      <c r="G98" s="991"/>
      <c r="H98" s="991"/>
      <c r="I98" s="381" t="s">
        <v>526</v>
      </c>
      <c r="J98" s="89">
        <v>0.1</v>
      </c>
      <c r="K98" s="381">
        <v>1</v>
      </c>
      <c r="L98" s="389">
        <v>0.25</v>
      </c>
      <c r="M98" s="381" t="s">
        <v>527</v>
      </c>
      <c r="N98" s="381" t="s">
        <v>203</v>
      </c>
      <c r="O98" s="381" t="s">
        <v>528</v>
      </c>
      <c r="P98" s="390">
        <v>1</v>
      </c>
      <c r="Q98" s="300">
        <v>0.1</v>
      </c>
      <c r="R98" s="387">
        <f>Q98/P98</f>
        <v>0.1</v>
      </c>
      <c r="S98" s="391">
        <v>45689</v>
      </c>
      <c r="T98" s="391">
        <v>46022</v>
      </c>
      <c r="U98" s="392">
        <v>300</v>
      </c>
      <c r="V98" s="381">
        <v>10000</v>
      </c>
      <c r="W98" s="381" t="s">
        <v>425</v>
      </c>
      <c r="X98" s="383" t="s">
        <v>606</v>
      </c>
      <c r="Y98" s="381" t="s">
        <v>500</v>
      </c>
      <c r="Z98" s="381" t="s">
        <v>427</v>
      </c>
      <c r="AA98" s="381" t="s">
        <v>224</v>
      </c>
      <c r="AB98" s="381" t="s">
        <v>677</v>
      </c>
      <c r="AC98" s="393">
        <v>472527472.52747202</v>
      </c>
      <c r="AD98" s="381" t="s">
        <v>77</v>
      </c>
      <c r="AE98" s="381" t="s">
        <v>54</v>
      </c>
      <c r="AF98" s="391">
        <v>45534</v>
      </c>
      <c r="AG98" s="391"/>
      <c r="AH98" s="393">
        <v>472527472.52747202</v>
      </c>
      <c r="AI98" s="393">
        <v>472527472.52747202</v>
      </c>
      <c r="AJ98" s="86">
        <v>0</v>
      </c>
      <c r="AK98" s="385">
        <v>0</v>
      </c>
      <c r="AL98" s="388"/>
      <c r="AM98" s="385">
        <v>0</v>
      </c>
      <c r="AN98" s="381" t="s">
        <v>283</v>
      </c>
      <c r="AO98" s="382" t="s">
        <v>517</v>
      </c>
      <c r="AP98" s="382"/>
      <c r="AQ98" s="382"/>
      <c r="AR98" s="382"/>
      <c r="AS98" s="382"/>
      <c r="AT98" s="382"/>
      <c r="AU98" s="181"/>
    </row>
    <row r="99" spans="1:47" ht="50.1" customHeight="1" x14ac:dyDescent="0.25">
      <c r="A99" s="622"/>
      <c r="B99" s="1013"/>
      <c r="C99" s="991"/>
      <c r="D99" s="991" t="s">
        <v>402</v>
      </c>
      <c r="E99" s="991"/>
      <c r="F99" s="1010"/>
      <c r="G99" s="991"/>
      <c r="H99" s="1010" t="s">
        <v>529</v>
      </c>
      <c r="I99" s="991" t="s">
        <v>439</v>
      </c>
      <c r="J99" s="917">
        <v>0</v>
      </c>
      <c r="K99" s="991">
        <v>1</v>
      </c>
      <c r="L99" s="1011">
        <v>0.15</v>
      </c>
      <c r="M99" s="381" t="s">
        <v>530</v>
      </c>
      <c r="N99" s="381" t="s">
        <v>203</v>
      </c>
      <c r="O99" s="991" t="s">
        <v>531</v>
      </c>
      <c r="P99" s="782">
        <v>2</v>
      </c>
      <c r="Q99" s="785">
        <v>0</v>
      </c>
      <c r="R99" s="395">
        <f>Q99/P99</f>
        <v>0</v>
      </c>
      <c r="S99" s="762">
        <v>45689</v>
      </c>
      <c r="T99" s="762">
        <v>46022</v>
      </c>
      <c r="U99" s="765">
        <v>300</v>
      </c>
      <c r="V99" s="762">
        <v>10000</v>
      </c>
      <c r="W99" s="762" t="s">
        <v>425</v>
      </c>
      <c r="X99" s="762" t="s">
        <v>606</v>
      </c>
      <c r="Y99" s="762" t="s">
        <v>500</v>
      </c>
      <c r="Z99" s="762" t="s">
        <v>427</v>
      </c>
      <c r="AA99" s="762" t="s">
        <v>224</v>
      </c>
      <c r="AB99" s="762" t="s">
        <v>677</v>
      </c>
      <c r="AC99" s="749">
        <v>0</v>
      </c>
      <c r="AD99" s="746" t="s">
        <v>55</v>
      </c>
      <c r="AE99" s="746" t="s">
        <v>54</v>
      </c>
      <c r="AF99" s="746">
        <v>45534</v>
      </c>
      <c r="AG99" s="746"/>
      <c r="AH99" s="749">
        <v>0</v>
      </c>
      <c r="AI99" s="749">
        <v>0</v>
      </c>
      <c r="AJ99" s="770">
        <v>0</v>
      </c>
      <c r="AK99" s="385">
        <v>0</v>
      </c>
      <c r="AL99" s="388"/>
      <c r="AM99" s="385">
        <v>0</v>
      </c>
      <c r="AN99" s="744" t="s">
        <v>283</v>
      </c>
      <c r="AO99" s="744" t="s">
        <v>517</v>
      </c>
      <c r="AP99" s="394"/>
      <c r="AQ99" s="394"/>
      <c r="AR99" s="394"/>
      <c r="AS99" s="394"/>
      <c r="AT99" s="394"/>
      <c r="AU99" s="181"/>
    </row>
    <row r="100" spans="1:47" ht="50.1" customHeight="1" x14ac:dyDescent="0.25">
      <c r="A100" s="622"/>
      <c r="B100" s="1013"/>
      <c r="C100" s="991"/>
      <c r="D100" s="991"/>
      <c r="E100" s="991"/>
      <c r="F100" s="1010"/>
      <c r="G100" s="991"/>
      <c r="H100" s="1010"/>
      <c r="I100" s="991"/>
      <c r="J100" s="917"/>
      <c r="K100" s="991"/>
      <c r="L100" s="1011"/>
      <c r="M100" s="381" t="s">
        <v>532</v>
      </c>
      <c r="N100" s="381" t="s">
        <v>203</v>
      </c>
      <c r="O100" s="991"/>
      <c r="P100" s="784"/>
      <c r="Q100" s="787"/>
      <c r="R100" s="429">
        <v>0</v>
      </c>
      <c r="S100" s="763"/>
      <c r="T100" s="763"/>
      <c r="U100" s="767"/>
      <c r="V100" s="763">
        <v>10000</v>
      </c>
      <c r="W100" s="763" t="s">
        <v>425</v>
      </c>
      <c r="X100" s="763" t="s">
        <v>606</v>
      </c>
      <c r="Y100" s="763"/>
      <c r="Z100" s="763"/>
      <c r="AA100" s="763"/>
      <c r="AB100" s="763"/>
      <c r="AC100" s="750"/>
      <c r="AD100" s="747" t="s">
        <v>77</v>
      </c>
      <c r="AE100" s="747" t="s">
        <v>54</v>
      </c>
      <c r="AF100" s="747">
        <v>45534</v>
      </c>
      <c r="AG100" s="747"/>
      <c r="AH100" s="750"/>
      <c r="AI100" s="750"/>
      <c r="AJ100" s="771"/>
      <c r="AK100" s="385">
        <v>0</v>
      </c>
      <c r="AL100" s="388"/>
      <c r="AM100" s="385">
        <v>0</v>
      </c>
      <c r="AN100" s="753"/>
      <c r="AO100" s="753"/>
      <c r="AP100" s="407"/>
      <c r="AQ100" s="407"/>
      <c r="AR100" s="407"/>
      <c r="AS100" s="407"/>
      <c r="AT100" s="407"/>
      <c r="AU100" s="181"/>
    </row>
    <row r="101" spans="1:47" ht="50.1" customHeight="1" x14ac:dyDescent="0.25">
      <c r="A101" s="622"/>
      <c r="B101" s="1013"/>
      <c r="C101" s="991"/>
      <c r="D101" s="991"/>
      <c r="E101" s="991"/>
      <c r="F101" s="1010"/>
      <c r="G101" s="991"/>
      <c r="H101" s="1010"/>
      <c r="I101" s="991"/>
      <c r="J101" s="917"/>
      <c r="K101" s="991"/>
      <c r="L101" s="1011"/>
      <c r="M101" s="381" t="s">
        <v>533</v>
      </c>
      <c r="N101" s="381" t="s">
        <v>203</v>
      </c>
      <c r="O101" s="991"/>
      <c r="P101" s="783"/>
      <c r="Q101" s="786"/>
      <c r="R101" s="384">
        <v>0</v>
      </c>
      <c r="S101" s="764"/>
      <c r="T101" s="764"/>
      <c r="U101" s="766"/>
      <c r="V101" s="764">
        <v>10000</v>
      </c>
      <c r="W101" s="764" t="s">
        <v>425</v>
      </c>
      <c r="X101" s="764" t="s">
        <v>606</v>
      </c>
      <c r="Y101" s="764"/>
      <c r="Z101" s="764"/>
      <c r="AA101" s="764"/>
      <c r="AB101" s="764"/>
      <c r="AC101" s="751"/>
      <c r="AD101" s="748" t="s">
        <v>77</v>
      </c>
      <c r="AE101" s="748" t="s">
        <v>54</v>
      </c>
      <c r="AF101" s="748">
        <v>45534</v>
      </c>
      <c r="AG101" s="748"/>
      <c r="AH101" s="751"/>
      <c r="AI101" s="751"/>
      <c r="AJ101" s="772"/>
      <c r="AK101" s="388">
        <v>100000000</v>
      </c>
      <c r="AL101" s="388"/>
      <c r="AM101" s="388">
        <v>100000000</v>
      </c>
      <c r="AN101" s="752"/>
      <c r="AO101" s="752"/>
      <c r="AP101" s="383"/>
      <c r="AQ101" s="383"/>
      <c r="AR101" s="383"/>
      <c r="AS101" s="383"/>
      <c r="AT101" s="383"/>
      <c r="AU101" s="181"/>
    </row>
    <row r="102" spans="1:47" ht="50.1" customHeight="1" x14ac:dyDescent="0.25">
      <c r="A102" s="622"/>
      <c r="B102" s="1013"/>
      <c r="C102" s="991"/>
      <c r="D102" s="991" t="s">
        <v>405</v>
      </c>
      <c r="E102" s="991"/>
      <c r="F102" s="1010"/>
      <c r="G102" s="991"/>
      <c r="H102" s="1010"/>
      <c r="I102" s="991" t="s">
        <v>534</v>
      </c>
      <c r="J102" s="917">
        <v>0.25</v>
      </c>
      <c r="K102" s="991">
        <v>0.25</v>
      </c>
      <c r="L102" s="1011">
        <v>0.1</v>
      </c>
      <c r="M102" s="381" t="s">
        <v>535</v>
      </c>
      <c r="N102" s="381" t="s">
        <v>203</v>
      </c>
      <c r="O102" s="991" t="s">
        <v>424</v>
      </c>
      <c r="P102" s="782">
        <v>1</v>
      </c>
      <c r="Q102" s="785">
        <v>0.25</v>
      </c>
      <c r="R102" s="395">
        <f>Q102/P102</f>
        <v>0.25</v>
      </c>
      <c r="S102" s="762">
        <v>45689</v>
      </c>
      <c r="T102" s="762">
        <v>46022</v>
      </c>
      <c r="U102" s="765">
        <v>300</v>
      </c>
      <c r="V102" s="762">
        <v>10000</v>
      </c>
      <c r="W102" s="762" t="s">
        <v>425</v>
      </c>
      <c r="X102" s="762" t="s">
        <v>606</v>
      </c>
      <c r="Y102" s="762" t="s">
        <v>500</v>
      </c>
      <c r="Z102" s="762" t="s">
        <v>427</v>
      </c>
      <c r="AA102" s="762" t="s">
        <v>224</v>
      </c>
      <c r="AB102" s="762" t="s">
        <v>677</v>
      </c>
      <c r="AC102" s="768">
        <v>66941391.9413919</v>
      </c>
      <c r="AD102" s="762" t="s">
        <v>77</v>
      </c>
      <c r="AE102" s="762" t="s">
        <v>54</v>
      </c>
      <c r="AF102" s="762">
        <v>45534</v>
      </c>
      <c r="AG102" s="762"/>
      <c r="AH102" s="768">
        <v>66941391.9413919</v>
      </c>
      <c r="AI102" s="768">
        <v>66941391.9413919</v>
      </c>
      <c r="AJ102" s="773">
        <v>0</v>
      </c>
      <c r="AK102" s="385">
        <v>0</v>
      </c>
      <c r="AL102" s="388"/>
      <c r="AM102" s="385">
        <v>0</v>
      </c>
      <c r="AN102" s="744" t="s">
        <v>283</v>
      </c>
      <c r="AO102" s="744" t="s">
        <v>517</v>
      </c>
      <c r="AP102" s="394"/>
      <c r="AQ102" s="394"/>
      <c r="AR102" s="394"/>
      <c r="AS102" s="394"/>
      <c r="AT102" s="394"/>
      <c r="AU102" s="181"/>
    </row>
    <row r="103" spans="1:47" ht="50.1" customHeight="1" thickBot="1" x14ac:dyDescent="0.3">
      <c r="A103" s="636"/>
      <c r="B103" s="1014"/>
      <c r="C103" s="744"/>
      <c r="D103" s="744"/>
      <c r="E103" s="744"/>
      <c r="F103" s="777"/>
      <c r="G103" s="744"/>
      <c r="H103" s="777"/>
      <c r="I103" s="744"/>
      <c r="J103" s="918"/>
      <c r="K103" s="744"/>
      <c r="L103" s="1015"/>
      <c r="M103" s="394" t="s">
        <v>536</v>
      </c>
      <c r="N103" s="394" t="s">
        <v>203</v>
      </c>
      <c r="O103" s="744"/>
      <c r="P103" s="783"/>
      <c r="Q103" s="786"/>
      <c r="R103" s="429">
        <v>0.25</v>
      </c>
      <c r="S103" s="764"/>
      <c r="T103" s="764"/>
      <c r="U103" s="766"/>
      <c r="V103" s="764">
        <v>10000</v>
      </c>
      <c r="W103" s="764" t="s">
        <v>425</v>
      </c>
      <c r="X103" s="764" t="s">
        <v>606</v>
      </c>
      <c r="Y103" s="764"/>
      <c r="Z103" s="764"/>
      <c r="AA103" s="764"/>
      <c r="AB103" s="764"/>
      <c r="AC103" s="769"/>
      <c r="AD103" s="764" t="s">
        <v>77</v>
      </c>
      <c r="AE103" s="764" t="s">
        <v>54</v>
      </c>
      <c r="AF103" s="764">
        <v>45534</v>
      </c>
      <c r="AG103" s="764"/>
      <c r="AH103" s="769"/>
      <c r="AI103" s="769"/>
      <c r="AJ103" s="774"/>
      <c r="AK103" s="396">
        <v>0</v>
      </c>
      <c r="AL103" s="397"/>
      <c r="AM103" s="396">
        <v>0</v>
      </c>
      <c r="AN103" s="745"/>
      <c r="AO103" s="745"/>
      <c r="AP103" s="407"/>
      <c r="AQ103" s="407"/>
      <c r="AR103" s="407"/>
      <c r="AS103" s="407"/>
      <c r="AT103" s="407"/>
      <c r="AU103" s="181"/>
    </row>
    <row r="104" spans="1:47" s="398" customFormat="1" ht="50.1" customHeight="1" thickBot="1" x14ac:dyDescent="0.4">
      <c r="B104" s="754" t="s">
        <v>687</v>
      </c>
      <c r="C104" s="755"/>
      <c r="D104" s="755"/>
      <c r="E104" s="755"/>
      <c r="F104" s="755"/>
      <c r="G104" s="755"/>
      <c r="H104" s="755"/>
      <c r="I104" s="755"/>
      <c r="J104" s="755"/>
      <c r="K104" s="755"/>
      <c r="L104" s="755"/>
      <c r="M104" s="755"/>
      <c r="N104" s="755"/>
      <c r="O104" s="755"/>
      <c r="P104" s="755"/>
      <c r="Q104" s="756"/>
      <c r="R104" s="444">
        <f>SUM(R92:R103)/12</f>
        <v>8.3333333333333329E-2</v>
      </c>
      <c r="S104" s="399"/>
      <c r="T104" s="399"/>
      <c r="U104" s="399" t="s">
        <v>679</v>
      </c>
      <c r="V104" s="399"/>
      <c r="W104" s="399"/>
      <c r="X104" s="399"/>
      <c r="Y104" s="399"/>
      <c r="Z104" s="399"/>
      <c r="AA104" s="399"/>
      <c r="AB104" s="399"/>
      <c r="AC104" s="399"/>
      <c r="AD104" s="399"/>
      <c r="AE104" s="399"/>
      <c r="AF104" s="399"/>
      <c r="AG104" s="400"/>
      <c r="AH104" s="401">
        <f>SUM(AH92:AH103)</f>
        <v>4299999999.9999943</v>
      </c>
      <c r="AI104" s="402">
        <f t="shared" ref="AI104:AJ104" si="7">SUM(AI92:AI103)</f>
        <v>4299999999.9999943</v>
      </c>
      <c r="AJ104" s="404">
        <f t="shared" si="7"/>
        <v>130400000</v>
      </c>
      <c r="AK104" s="403">
        <f>SUM(AK92:AK103)</f>
        <v>312871667</v>
      </c>
      <c r="AL104" s="402">
        <f>AM104-AK104</f>
        <v>0</v>
      </c>
      <c r="AM104" s="403">
        <v>312871667</v>
      </c>
      <c r="AO104" s="491" t="s">
        <v>693</v>
      </c>
      <c r="AP104" s="492">
        <v>4300000000</v>
      </c>
      <c r="AQ104" s="492">
        <v>130400000</v>
      </c>
      <c r="AR104" s="493">
        <v>0</v>
      </c>
      <c r="AS104" s="494">
        <v>3.0325581395348838E-2</v>
      </c>
      <c r="AT104" s="495">
        <v>0</v>
      </c>
    </row>
    <row r="105" spans="1:47" ht="30" customHeight="1" x14ac:dyDescent="0.25">
      <c r="AM105"/>
    </row>
    <row r="106" spans="1:47" ht="30" customHeight="1" x14ac:dyDescent="0.25">
      <c r="AM106"/>
    </row>
    <row r="107" spans="1:47" ht="30" customHeight="1" x14ac:dyDescent="0.25">
      <c r="AM107"/>
    </row>
    <row r="108" spans="1:47" ht="30" customHeight="1" x14ac:dyDescent="0.25">
      <c r="B108" s="757" t="s">
        <v>698</v>
      </c>
      <c r="C108" s="757"/>
      <c r="D108" s="757"/>
      <c r="E108" s="757"/>
      <c r="R108" s="761">
        <f>(R104+R91+R76+R66+R56+R46+R27+R14)/8</f>
        <v>0.17888392857142857</v>
      </c>
      <c r="AM108"/>
      <c r="AO108" s="757" t="s">
        <v>697</v>
      </c>
      <c r="AP108" s="758">
        <f>(AP104+AP91+AP76+AP66+AP56+AP46+AP27+AP14)</f>
        <v>30750968911</v>
      </c>
      <c r="AQ108" s="758">
        <f>(AQ104+AQ91+AQ76+AQ66+AQ56+AQ46+AQ27+AQ14)</f>
        <v>8764646000</v>
      </c>
      <c r="AR108" s="758">
        <f>(AR104+AR91+AR76+AR66+AR56+AR46+AR27+AR14)</f>
        <v>226060000</v>
      </c>
      <c r="AS108" s="759">
        <f>AQ108/AP108</f>
        <v>0.28502015742550402</v>
      </c>
      <c r="AT108" s="760">
        <f>AR108/AP108</f>
        <v>7.3513130807119241E-3</v>
      </c>
    </row>
    <row r="109" spans="1:47" x14ac:dyDescent="0.25">
      <c r="B109" s="757"/>
      <c r="C109" s="757"/>
      <c r="D109" s="757"/>
      <c r="E109" s="757"/>
      <c r="R109" s="761"/>
      <c r="AM109"/>
      <c r="AO109" s="757"/>
      <c r="AP109" s="758"/>
      <c r="AQ109" s="758"/>
      <c r="AR109" s="758"/>
      <c r="AS109" s="759"/>
      <c r="AT109" s="760"/>
    </row>
    <row r="110" spans="1:47" x14ac:dyDescent="0.25">
      <c r="B110" s="757"/>
      <c r="C110" s="757"/>
      <c r="D110" s="757"/>
      <c r="E110" s="757"/>
      <c r="R110" s="761"/>
      <c r="AM110"/>
      <c r="AO110" s="757"/>
      <c r="AP110" s="758"/>
      <c r="AQ110" s="758"/>
      <c r="AR110" s="758"/>
      <c r="AS110" s="759"/>
      <c r="AT110" s="760"/>
    </row>
    <row r="111" spans="1:47" x14ac:dyDescent="0.25">
      <c r="B111" s="757"/>
      <c r="C111" s="757"/>
      <c r="D111" s="757"/>
      <c r="E111" s="757"/>
      <c r="R111" s="761"/>
      <c r="AM111"/>
      <c r="AO111" s="757"/>
      <c r="AP111" s="758"/>
      <c r="AQ111" s="758"/>
      <c r="AR111" s="758"/>
      <c r="AS111" s="759"/>
      <c r="AT111" s="760"/>
    </row>
    <row r="112" spans="1:47" x14ac:dyDescent="0.25">
      <c r="B112" s="757"/>
      <c r="C112" s="757"/>
      <c r="D112" s="757"/>
      <c r="E112" s="757"/>
      <c r="R112" s="761"/>
      <c r="AM112"/>
      <c r="AO112" s="757"/>
      <c r="AP112" s="758"/>
      <c r="AQ112" s="758"/>
      <c r="AR112" s="758"/>
      <c r="AS112" s="759"/>
      <c r="AT112" s="760"/>
    </row>
    <row r="113" spans="2:46" x14ac:dyDescent="0.25">
      <c r="B113" s="757"/>
      <c r="C113" s="757"/>
      <c r="D113" s="757"/>
      <c r="E113" s="757"/>
      <c r="R113" s="761"/>
      <c r="AM113"/>
      <c r="AO113" s="757"/>
      <c r="AP113" s="758"/>
      <c r="AQ113" s="758"/>
      <c r="AR113" s="758"/>
      <c r="AS113" s="759"/>
      <c r="AT113" s="760"/>
    </row>
    <row r="114" spans="2:46" x14ac:dyDescent="0.25">
      <c r="B114" s="757"/>
      <c r="C114" s="757"/>
      <c r="D114" s="757"/>
      <c r="E114" s="757"/>
      <c r="R114" s="761"/>
      <c r="AM114"/>
      <c r="AO114" s="757"/>
      <c r="AP114" s="758"/>
      <c r="AQ114" s="758"/>
      <c r="AR114" s="758"/>
      <c r="AS114" s="759"/>
      <c r="AT114" s="760"/>
    </row>
    <row r="115" spans="2:46" x14ac:dyDescent="0.25">
      <c r="B115" s="757"/>
      <c r="C115" s="757"/>
      <c r="D115" s="757"/>
      <c r="E115" s="757"/>
      <c r="R115" s="761"/>
      <c r="AM115"/>
      <c r="AO115" s="757"/>
      <c r="AP115" s="758"/>
      <c r="AQ115" s="758"/>
      <c r="AR115" s="758"/>
      <c r="AS115" s="759"/>
      <c r="AT115" s="760"/>
    </row>
    <row r="116" spans="2:46" x14ac:dyDescent="0.25">
      <c r="B116" s="757"/>
      <c r="C116" s="757"/>
      <c r="D116" s="757"/>
      <c r="E116" s="757"/>
      <c r="R116" s="761"/>
      <c r="AM116"/>
      <c r="AO116" s="757"/>
      <c r="AP116" s="758"/>
      <c r="AQ116" s="758"/>
      <c r="AR116" s="758"/>
      <c r="AS116" s="759"/>
      <c r="AT116" s="760"/>
    </row>
    <row r="117" spans="2:46" x14ac:dyDescent="0.25">
      <c r="B117" s="757"/>
      <c r="C117" s="757"/>
      <c r="D117" s="757"/>
      <c r="E117" s="757"/>
      <c r="R117" s="761"/>
      <c r="AM117"/>
      <c r="AO117" s="757"/>
      <c r="AP117" s="758"/>
      <c r="AQ117" s="758"/>
      <c r="AR117" s="758"/>
      <c r="AS117" s="759"/>
      <c r="AT117" s="760"/>
    </row>
    <row r="118" spans="2:46" x14ac:dyDescent="0.25">
      <c r="B118" s="757"/>
      <c r="C118" s="757"/>
      <c r="D118" s="757"/>
      <c r="E118" s="757"/>
      <c r="R118" s="761"/>
      <c r="AM118"/>
      <c r="AO118" s="757"/>
      <c r="AP118" s="758"/>
      <c r="AQ118" s="758"/>
      <c r="AR118" s="758"/>
      <c r="AS118" s="759"/>
      <c r="AT118" s="760"/>
    </row>
    <row r="119" spans="2:46" x14ac:dyDescent="0.25">
      <c r="B119" s="757"/>
      <c r="C119" s="757"/>
      <c r="D119" s="757"/>
      <c r="E119" s="757"/>
      <c r="R119" s="761"/>
      <c r="AM119"/>
      <c r="AO119" s="757"/>
      <c r="AP119" s="758"/>
      <c r="AQ119" s="758"/>
      <c r="AR119" s="758"/>
      <c r="AS119" s="759"/>
      <c r="AT119" s="760"/>
    </row>
    <row r="120" spans="2:46" x14ac:dyDescent="0.25">
      <c r="B120" s="757"/>
      <c r="C120" s="757"/>
      <c r="D120" s="757"/>
      <c r="E120" s="757"/>
      <c r="R120" s="761"/>
      <c r="AM120"/>
      <c r="AO120" s="757"/>
      <c r="AP120" s="758"/>
      <c r="AQ120" s="758"/>
      <c r="AR120" s="758"/>
      <c r="AS120" s="759"/>
      <c r="AT120" s="760"/>
    </row>
    <row r="121" spans="2:46" x14ac:dyDescent="0.25">
      <c r="B121" s="757"/>
      <c r="C121" s="757"/>
      <c r="D121" s="757"/>
      <c r="E121" s="757"/>
      <c r="R121" s="761"/>
      <c r="AM121"/>
      <c r="AO121" s="757"/>
      <c r="AP121" s="758"/>
      <c r="AQ121" s="758"/>
      <c r="AR121" s="758"/>
      <c r="AS121" s="759"/>
      <c r="AT121" s="760"/>
    </row>
    <row r="122" spans="2:46" x14ac:dyDescent="0.25">
      <c r="AM122"/>
      <c r="AT122" s="760"/>
    </row>
    <row r="123" spans="2:46" x14ac:dyDescent="0.25">
      <c r="AM123"/>
    </row>
    <row r="124" spans="2:46" x14ac:dyDescent="0.25">
      <c r="AM124"/>
    </row>
    <row r="125" spans="2:46" x14ac:dyDescent="0.25">
      <c r="AM125"/>
    </row>
    <row r="126" spans="2:46" x14ac:dyDescent="0.25">
      <c r="AM126"/>
    </row>
    <row r="127" spans="2:46" x14ac:dyDescent="0.25">
      <c r="AM127"/>
    </row>
    <row r="128" spans="2:46"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sheetData>
  <mergeCells count="714">
    <mergeCell ref="T9:T10"/>
    <mergeCell ref="U9:U10"/>
    <mergeCell ref="AM9:AM13"/>
    <mergeCell ref="L92:L93"/>
    <mergeCell ref="I96:I97"/>
    <mergeCell ref="L96:L97"/>
    <mergeCell ref="O96:O97"/>
    <mergeCell ref="Y96:Y97"/>
    <mergeCell ref="K94:K95"/>
    <mergeCell ref="I51:I52"/>
    <mergeCell ref="L51:L52"/>
    <mergeCell ref="O51:O52"/>
    <mergeCell ref="Y51:Y52"/>
    <mergeCell ref="Z51:Z52"/>
    <mergeCell ref="B56:Q56"/>
    <mergeCell ref="B76:Q76"/>
    <mergeCell ref="B91:Q91"/>
    <mergeCell ref="D86:D90"/>
    <mergeCell ref="I86:I90"/>
    <mergeCell ref="L86:L90"/>
    <mergeCell ref="O86:O90"/>
    <mergeCell ref="Y86:Y90"/>
    <mergeCell ref="Z86:Z90"/>
    <mergeCell ref="F77:F90"/>
    <mergeCell ref="AU9:AU10"/>
    <mergeCell ref="L15:L20"/>
    <mergeCell ref="AO9:AO13"/>
    <mergeCell ref="AG9:AG13"/>
    <mergeCell ref="AN9:AN13"/>
    <mergeCell ref="Y9:Y10"/>
    <mergeCell ref="Z9:Z10"/>
    <mergeCell ref="W9:W13"/>
    <mergeCell ref="AB9:AB10"/>
    <mergeCell ref="X9:X13"/>
    <mergeCell ref="AC9:AC10"/>
    <mergeCell ref="Y11:Y13"/>
    <mergeCell ref="Z11:Z13"/>
    <mergeCell ref="AU15:AU20"/>
    <mergeCell ref="O9:O10"/>
    <mergeCell ref="AH9:AH10"/>
    <mergeCell ref="AI9:AI10"/>
    <mergeCell ref="AJ9:AJ10"/>
    <mergeCell ref="AK9:AK13"/>
    <mergeCell ref="AK15:AK20"/>
    <mergeCell ref="AM15:AM20"/>
    <mergeCell ref="P9:P10"/>
    <mergeCell ref="Q9:Q10"/>
    <mergeCell ref="S9:S10"/>
    <mergeCell ref="O92:O93"/>
    <mergeCell ref="Y92:Y93"/>
    <mergeCell ref="K102:K103"/>
    <mergeCell ref="Z92:Z93"/>
    <mergeCell ref="K99:K101"/>
    <mergeCell ref="L94:L95"/>
    <mergeCell ref="O94:O95"/>
    <mergeCell ref="Y94:Y95"/>
    <mergeCell ref="Z94:Z95"/>
    <mergeCell ref="K92:K93"/>
    <mergeCell ref="L102:L103"/>
    <mergeCell ref="O102:O103"/>
    <mergeCell ref="Y102:Y103"/>
    <mergeCell ref="K96:K97"/>
    <mergeCell ref="Z102:Z103"/>
    <mergeCell ref="S94:S95"/>
    <mergeCell ref="T94:T95"/>
    <mergeCell ref="U94:U95"/>
    <mergeCell ref="V94:V95"/>
    <mergeCell ref="W94:W95"/>
    <mergeCell ref="X94:X95"/>
    <mergeCell ref="H99:H103"/>
    <mergeCell ref="I99:I101"/>
    <mergeCell ref="L99:L101"/>
    <mergeCell ref="O99:O101"/>
    <mergeCell ref="Y99:Y101"/>
    <mergeCell ref="A92:A103"/>
    <mergeCell ref="B92:B103"/>
    <mergeCell ref="C92:C103"/>
    <mergeCell ref="D92:D93"/>
    <mergeCell ref="E92:E103"/>
    <mergeCell ref="D96:D97"/>
    <mergeCell ref="J92:J93"/>
    <mergeCell ref="J102:J103"/>
    <mergeCell ref="J99:J101"/>
    <mergeCell ref="J96:J97"/>
    <mergeCell ref="J94:J95"/>
    <mergeCell ref="D94:D95"/>
    <mergeCell ref="D99:D101"/>
    <mergeCell ref="D102:D103"/>
    <mergeCell ref="I94:I95"/>
    <mergeCell ref="F92:F103"/>
    <mergeCell ref="G92:G103"/>
    <mergeCell ref="H92:H98"/>
    <mergeCell ref="I102:I103"/>
    <mergeCell ref="H82:H90"/>
    <mergeCell ref="P77:P81"/>
    <mergeCell ref="Q77:Q81"/>
    <mergeCell ref="P82:P85"/>
    <mergeCell ref="Q82:Q85"/>
    <mergeCell ref="P86:P90"/>
    <mergeCell ref="Q86:Q90"/>
    <mergeCell ref="S77:S81"/>
    <mergeCell ref="T77:T81"/>
    <mergeCell ref="S82:S85"/>
    <mergeCell ref="I77:I81"/>
    <mergeCell ref="L77:L81"/>
    <mergeCell ref="K77:K81"/>
    <mergeCell ref="K82:K85"/>
    <mergeCell ref="K86:K90"/>
    <mergeCell ref="Y77:Y81"/>
    <mergeCell ref="Z77:Z81"/>
    <mergeCell ref="L82:L85"/>
    <mergeCell ref="O82:O85"/>
    <mergeCell ref="Y82:Y85"/>
    <mergeCell ref="Z82:Z85"/>
    <mergeCell ref="I82:I85"/>
    <mergeCell ref="A77:A90"/>
    <mergeCell ref="B77:B90"/>
    <mergeCell ref="C77:C90"/>
    <mergeCell ref="D77:D81"/>
    <mergeCell ref="E77:E90"/>
    <mergeCell ref="O67:O70"/>
    <mergeCell ref="A57:A75"/>
    <mergeCell ref="B57:B65"/>
    <mergeCell ref="C57:C65"/>
    <mergeCell ref="B67:B75"/>
    <mergeCell ref="C67:C75"/>
    <mergeCell ref="L64:L65"/>
    <mergeCell ref="O64:O65"/>
    <mergeCell ref="J62:J63"/>
    <mergeCell ref="J86:J90"/>
    <mergeCell ref="J82:J85"/>
    <mergeCell ref="J77:J81"/>
    <mergeCell ref="H57:H59"/>
    <mergeCell ref="I57:I59"/>
    <mergeCell ref="O77:O81"/>
    <mergeCell ref="D82:D85"/>
    <mergeCell ref="B66:Q66"/>
    <mergeCell ref="G77:G90"/>
    <mergeCell ref="H77:H81"/>
    <mergeCell ref="I92:I93"/>
    <mergeCell ref="D71:D75"/>
    <mergeCell ref="H71:H75"/>
    <mergeCell ref="I71:I75"/>
    <mergeCell ref="L71:L75"/>
    <mergeCell ref="O71:O75"/>
    <mergeCell ref="Y71:Y75"/>
    <mergeCell ref="Z71:Z75"/>
    <mergeCell ref="F67:F75"/>
    <mergeCell ref="G67:G75"/>
    <mergeCell ref="H67:H70"/>
    <mergeCell ref="I67:I70"/>
    <mergeCell ref="L67:L70"/>
    <mergeCell ref="D67:D70"/>
    <mergeCell ref="E67:E75"/>
    <mergeCell ref="J67:J70"/>
    <mergeCell ref="J71:J75"/>
    <mergeCell ref="K67:K70"/>
    <mergeCell ref="K71:K75"/>
    <mergeCell ref="Y67:Y70"/>
    <mergeCell ref="Z67:Z70"/>
    <mergeCell ref="P67:P70"/>
    <mergeCell ref="P71:P75"/>
    <mergeCell ref="Q67:Q70"/>
    <mergeCell ref="Q71:Q75"/>
    <mergeCell ref="F57:F65"/>
    <mergeCell ref="G57:G65"/>
    <mergeCell ref="I62:I63"/>
    <mergeCell ref="L62:L63"/>
    <mergeCell ref="E57:E65"/>
    <mergeCell ref="D62:D63"/>
    <mergeCell ref="O62:O63"/>
    <mergeCell ref="D64:D65"/>
    <mergeCell ref="H64:H65"/>
    <mergeCell ref="J64:J65"/>
    <mergeCell ref="K64:K65"/>
    <mergeCell ref="L57:L59"/>
    <mergeCell ref="O57:O59"/>
    <mergeCell ref="H60:H63"/>
    <mergeCell ref="I64:I65"/>
    <mergeCell ref="K62:K63"/>
    <mergeCell ref="L60:L61"/>
    <mergeCell ref="D57:D59"/>
    <mergeCell ref="D60:D61"/>
    <mergeCell ref="I60:I61"/>
    <mergeCell ref="P62:P63"/>
    <mergeCell ref="P64:P65"/>
    <mergeCell ref="Q60:Q61"/>
    <mergeCell ref="M9:M10"/>
    <mergeCell ref="V9:V13"/>
    <mergeCell ref="A9:A13"/>
    <mergeCell ref="B9:B13"/>
    <mergeCell ref="C9:C13"/>
    <mergeCell ref="E9:E13"/>
    <mergeCell ref="F9:F13"/>
    <mergeCell ref="G9:G13"/>
    <mergeCell ref="I15:I20"/>
    <mergeCell ref="J15:J20"/>
    <mergeCell ref="H15:H20"/>
    <mergeCell ref="F15:F26"/>
    <mergeCell ref="G15:G26"/>
    <mergeCell ref="V15:V26"/>
    <mergeCell ref="N9:N13"/>
    <mergeCell ref="N15:N26"/>
    <mergeCell ref="H21:H25"/>
    <mergeCell ref="I21:I25"/>
    <mergeCell ref="J21:J25"/>
    <mergeCell ref="D15:D26"/>
    <mergeCell ref="A14:Q14"/>
    <mergeCell ref="A15:A26"/>
    <mergeCell ref="B15:B26"/>
    <mergeCell ref="C15:C26"/>
    <mergeCell ref="C3:AN3"/>
    <mergeCell ref="C4:AN4"/>
    <mergeCell ref="C5:AO5"/>
    <mergeCell ref="A6:Z7"/>
    <mergeCell ref="A5:B5"/>
    <mergeCell ref="A1:B4"/>
    <mergeCell ref="AA6:AF7"/>
    <mergeCell ref="AH6:AO7"/>
    <mergeCell ref="C1:AN1"/>
    <mergeCell ref="C2:AN2"/>
    <mergeCell ref="AL9:AL13"/>
    <mergeCell ref="J31:J34"/>
    <mergeCell ref="J35:J37"/>
    <mergeCell ref="J38:J40"/>
    <mergeCell ref="J41:J43"/>
    <mergeCell ref="J44:J45"/>
    <mergeCell ref="J47:J50"/>
    <mergeCell ref="J51:J52"/>
    <mergeCell ref="J53:J55"/>
    <mergeCell ref="K31:K34"/>
    <mergeCell ref="K35:K37"/>
    <mergeCell ref="K38:K40"/>
    <mergeCell ref="K41:K43"/>
    <mergeCell ref="K44:K45"/>
    <mergeCell ref="K47:K50"/>
    <mergeCell ref="K51:K52"/>
    <mergeCell ref="O41:O43"/>
    <mergeCell ref="Y41:Y43"/>
    <mergeCell ref="L21:L25"/>
    <mergeCell ref="L31:L34"/>
    <mergeCell ref="O44:O45"/>
    <mergeCell ref="Z47:Z50"/>
    <mergeCell ref="K21:K25"/>
    <mergeCell ref="AJ21:AJ25"/>
    <mergeCell ref="AU21:AU25"/>
    <mergeCell ref="AJ15:AJ20"/>
    <mergeCell ref="AL15:AL20"/>
    <mergeCell ref="AN15:AN20"/>
    <mergeCell ref="AO15:AO26"/>
    <mergeCell ref="AG15:AG26"/>
    <mergeCell ref="AI15:AI20"/>
    <mergeCell ref="AO28:AO29"/>
    <mergeCell ref="X28:X29"/>
    <mergeCell ref="AK21:AK25"/>
    <mergeCell ref="AM21:AM25"/>
    <mergeCell ref="AL21:AL25"/>
    <mergeCell ref="AN21:AN25"/>
    <mergeCell ref="AU28:AU29"/>
    <mergeCell ref="J60:J61"/>
    <mergeCell ref="K57:K59"/>
    <mergeCell ref="K60:K61"/>
    <mergeCell ref="O47:O50"/>
    <mergeCell ref="V28:V29"/>
    <mergeCell ref="W28:W29"/>
    <mergeCell ref="O60:O61"/>
    <mergeCell ref="P60:P61"/>
    <mergeCell ref="T57:T59"/>
    <mergeCell ref="U57:U59"/>
    <mergeCell ref="P44:P45"/>
    <mergeCell ref="U41:U43"/>
    <mergeCell ref="U44:U45"/>
    <mergeCell ref="Q41:Q43"/>
    <mergeCell ref="W15:W26"/>
    <mergeCell ref="X15:X26"/>
    <mergeCell ref="Y15:Y26"/>
    <mergeCell ref="Z15:Z26"/>
    <mergeCell ref="N28:N29"/>
    <mergeCell ref="AI21:AI25"/>
    <mergeCell ref="Y28:Y29"/>
    <mergeCell ref="Z28:Z29"/>
    <mergeCell ref="Y35:Y37"/>
    <mergeCell ref="Z35:Z37"/>
    <mergeCell ref="Z38:Z40"/>
    <mergeCell ref="Z41:Z43"/>
    <mergeCell ref="Z31:Z34"/>
    <mergeCell ref="Y44:Y45"/>
    <mergeCell ref="Z44:Z45"/>
    <mergeCell ref="K15:K20"/>
    <mergeCell ref="A27:Q27"/>
    <mergeCell ref="A30:Q30"/>
    <mergeCell ref="A28:A29"/>
    <mergeCell ref="B28:B29"/>
    <mergeCell ref="F31:F45"/>
    <mergeCell ref="G31:G45"/>
    <mergeCell ref="H31:H40"/>
    <mergeCell ref="Y31:Y34"/>
    <mergeCell ref="Y38:Y40"/>
    <mergeCell ref="H41:H45"/>
    <mergeCell ref="E15:E26"/>
    <mergeCell ref="C28:C29"/>
    <mergeCell ref="E28:E29"/>
    <mergeCell ref="F28:F29"/>
    <mergeCell ref="G28:G29"/>
    <mergeCell ref="H28:H29"/>
    <mergeCell ref="A31:A55"/>
    <mergeCell ref="B31:B45"/>
    <mergeCell ref="C31:C45"/>
    <mergeCell ref="Y57:Y59"/>
    <mergeCell ref="F47:F55"/>
    <mergeCell ref="G47:G55"/>
    <mergeCell ref="H47:H50"/>
    <mergeCell ref="I38:I40"/>
    <mergeCell ref="L38:L40"/>
    <mergeCell ref="E47:E55"/>
    <mergeCell ref="D51:D52"/>
    <mergeCell ref="D35:D37"/>
    <mergeCell ref="D41:D43"/>
    <mergeCell ref="D44:D45"/>
    <mergeCell ref="D53:D55"/>
    <mergeCell ref="L41:L43"/>
    <mergeCell ref="L47:L50"/>
    <mergeCell ref="I53:I55"/>
    <mergeCell ref="I44:I45"/>
    <mergeCell ref="L44:L45"/>
    <mergeCell ref="K53:K55"/>
    <mergeCell ref="Y53:Y55"/>
    <mergeCell ref="J57:J59"/>
    <mergeCell ref="O38:O40"/>
    <mergeCell ref="I41:I43"/>
    <mergeCell ref="O35:O37"/>
    <mergeCell ref="I35:I37"/>
    <mergeCell ref="D31:D34"/>
    <mergeCell ref="E31:E45"/>
    <mergeCell ref="D38:D40"/>
    <mergeCell ref="B47:B55"/>
    <mergeCell ref="C47:C55"/>
    <mergeCell ref="D47:D50"/>
    <mergeCell ref="B46:P46"/>
    <mergeCell ref="I47:I50"/>
    <mergeCell ref="L53:L55"/>
    <mergeCell ref="O53:O55"/>
    <mergeCell ref="H51:H55"/>
    <mergeCell ref="M44:N44"/>
    <mergeCell ref="M45:N45"/>
    <mergeCell ref="M41:N41"/>
    <mergeCell ref="M42:N42"/>
    <mergeCell ref="M43:N43"/>
    <mergeCell ref="I31:I34"/>
    <mergeCell ref="O31:O34"/>
    <mergeCell ref="L35:L37"/>
    <mergeCell ref="P41:P43"/>
    <mergeCell ref="J9:J10"/>
    <mergeCell ref="M38:N38"/>
    <mergeCell ref="M39:N39"/>
    <mergeCell ref="M40:N40"/>
    <mergeCell ref="P35:P37"/>
    <mergeCell ref="Q35:Q37"/>
    <mergeCell ref="P38:P40"/>
    <mergeCell ref="Q38:Q40"/>
    <mergeCell ref="U35:U37"/>
    <mergeCell ref="U38:U40"/>
    <mergeCell ref="P31:P34"/>
    <mergeCell ref="Q31:Q34"/>
    <mergeCell ref="U31:U34"/>
    <mergeCell ref="O21:O25"/>
    <mergeCell ref="P21:P25"/>
    <mergeCell ref="S21:S25"/>
    <mergeCell ref="T21:T25"/>
    <mergeCell ref="U21:U25"/>
    <mergeCell ref="P15:P20"/>
    <mergeCell ref="Q15:Q20"/>
    <mergeCell ref="S15:S20"/>
    <mergeCell ref="U15:U20"/>
    <mergeCell ref="T15:T20"/>
    <mergeCell ref="Q21:Q26"/>
    <mergeCell ref="AA31:AA34"/>
    <mergeCell ref="AB31:AB34"/>
    <mergeCell ref="AA35:AA37"/>
    <mergeCell ref="AB35:AB37"/>
    <mergeCell ref="AA38:AA40"/>
    <mergeCell ref="AH15:AH20"/>
    <mergeCell ref="AH21:AH25"/>
    <mergeCell ref="O15:O20"/>
    <mergeCell ref="AF31:AF34"/>
    <mergeCell ref="AF35:AF37"/>
    <mergeCell ref="AF38:AF40"/>
    <mergeCell ref="AB38:AB40"/>
    <mergeCell ref="AF15:AF20"/>
    <mergeCell ref="AE15:AE20"/>
    <mergeCell ref="AA21:AA25"/>
    <mergeCell ref="AB21:AB25"/>
    <mergeCell ref="AD21:AD25"/>
    <mergeCell ref="AC21:AC25"/>
    <mergeCell ref="AA15:AA20"/>
    <mergeCell ref="AB15:AB20"/>
    <mergeCell ref="AC15:AC20"/>
    <mergeCell ref="AD15:AD20"/>
    <mergeCell ref="AE21:AE25"/>
    <mergeCell ref="AF21:AF25"/>
    <mergeCell ref="AC31:AC34"/>
    <mergeCell ref="AD31:AD34"/>
    <mergeCell ref="AE31:AE34"/>
    <mergeCell ref="AC35:AC37"/>
    <mergeCell ref="AD35:AD37"/>
    <mergeCell ref="AE35:AE37"/>
    <mergeCell ref="AC38:AC40"/>
    <mergeCell ref="AD38:AD40"/>
    <mergeCell ref="AC41:AC43"/>
    <mergeCell ref="AD41:AD43"/>
    <mergeCell ref="AN31:AN34"/>
    <mergeCell ref="AO31:AO34"/>
    <mergeCell ref="AO35:AO37"/>
    <mergeCell ref="AO38:AO40"/>
    <mergeCell ref="AO41:AO43"/>
    <mergeCell ref="AO44:AO45"/>
    <mergeCell ref="AG41:AG43"/>
    <mergeCell ref="AH41:AH43"/>
    <mergeCell ref="AH44:AH45"/>
    <mergeCell ref="AI41:AI43"/>
    <mergeCell ref="AI44:AI45"/>
    <mergeCell ref="AG44:AG45"/>
    <mergeCell ref="AJ31:AJ34"/>
    <mergeCell ref="AJ35:AJ37"/>
    <mergeCell ref="AJ38:AJ40"/>
    <mergeCell ref="AJ41:AJ43"/>
    <mergeCell ref="AJ44:AJ45"/>
    <mergeCell ref="AG31:AG34"/>
    <mergeCell ref="AH31:AH34"/>
    <mergeCell ref="AI31:AI34"/>
    <mergeCell ref="AH35:AH37"/>
    <mergeCell ref="AI35:AI37"/>
    <mergeCell ref="AG35:AG37"/>
    <mergeCell ref="AU31:AU34"/>
    <mergeCell ref="P47:P50"/>
    <mergeCell ref="P51:P52"/>
    <mergeCell ref="P53:P55"/>
    <mergeCell ref="Q47:Q50"/>
    <mergeCell ref="Q51:Q52"/>
    <mergeCell ref="Q53:Q55"/>
    <mergeCell ref="S47:S50"/>
    <mergeCell ref="T47:T50"/>
    <mergeCell ref="S51:S52"/>
    <mergeCell ref="S53:S55"/>
    <mergeCell ref="T51:T52"/>
    <mergeCell ref="T53:T55"/>
    <mergeCell ref="U47:U50"/>
    <mergeCell ref="U51:U52"/>
    <mergeCell ref="U53:U55"/>
    <mergeCell ref="AA47:AA50"/>
    <mergeCell ref="AA51:AA52"/>
    <mergeCell ref="AA53:AA55"/>
    <mergeCell ref="AB47:AB52"/>
    <mergeCell ref="AN44:AN45"/>
    <mergeCell ref="AN41:AN43"/>
    <mergeCell ref="AN38:AN40"/>
    <mergeCell ref="AN35:AN37"/>
    <mergeCell ref="AA41:AA43"/>
    <mergeCell ref="AB41:AB43"/>
    <mergeCell ref="AA44:AA45"/>
    <mergeCell ref="AB44:AB45"/>
    <mergeCell ref="AN54:AN55"/>
    <mergeCell ref="AN47:AN52"/>
    <mergeCell ref="AO47:AO52"/>
    <mergeCell ref="AO54:AO55"/>
    <mergeCell ref="AU35:AU37"/>
    <mergeCell ref="AF41:AF43"/>
    <mergeCell ref="AF44:AF45"/>
    <mergeCell ref="AU44:AU45"/>
    <mergeCell ref="AU41:AU43"/>
    <mergeCell ref="AU38:AU40"/>
    <mergeCell ref="AG38:AG40"/>
    <mergeCell ref="AH38:AH40"/>
    <mergeCell ref="AI38:AI40"/>
    <mergeCell ref="AC44:AC45"/>
    <mergeCell ref="AD44:AD45"/>
    <mergeCell ref="AE38:AE40"/>
    <mergeCell ref="AE41:AE43"/>
    <mergeCell ref="AE44:AE45"/>
    <mergeCell ref="AU47:AU52"/>
    <mergeCell ref="AU54:AU55"/>
    <mergeCell ref="P57:P59"/>
    <mergeCell ref="AH57:AH59"/>
    <mergeCell ref="AB54:AB55"/>
    <mergeCell ref="AC47:AC52"/>
    <mergeCell ref="AC54:AC55"/>
    <mergeCell ref="AG47:AG52"/>
    <mergeCell ref="AG54:AG55"/>
    <mergeCell ref="AH47:AH52"/>
    <mergeCell ref="AH54:AH55"/>
    <mergeCell ref="AI47:AI52"/>
    <mergeCell ref="AI54:AI55"/>
    <mergeCell ref="Z53:Z55"/>
    <mergeCell ref="AA57:AA59"/>
    <mergeCell ref="AC57:AC59"/>
    <mergeCell ref="AG57:AG59"/>
    <mergeCell ref="Y47:Y50"/>
    <mergeCell ref="Q57:Q59"/>
    <mergeCell ref="S57:S59"/>
    <mergeCell ref="AB57:AB59"/>
    <mergeCell ref="Z57:Z59"/>
    <mergeCell ref="AJ47:AJ52"/>
    <mergeCell ref="AJ54:AJ55"/>
    <mergeCell ref="S60:S61"/>
    <mergeCell ref="Q62:Q63"/>
    <mergeCell ref="Q64:Q65"/>
    <mergeCell ref="S62:S63"/>
    <mergeCell ref="S64:S65"/>
    <mergeCell ref="T62:T63"/>
    <mergeCell ref="T64:T65"/>
    <mergeCell ref="U60:U61"/>
    <mergeCell ref="AA60:AA61"/>
    <mergeCell ref="AA62:AA63"/>
    <mergeCell ref="AA64:AA65"/>
    <mergeCell ref="U62:U63"/>
    <mergeCell ref="U64:U65"/>
    <mergeCell ref="AB60:AB61"/>
    <mergeCell ref="AB62:AB63"/>
    <mergeCell ref="AB64:AB65"/>
    <mergeCell ref="Y62:Y63"/>
    <mergeCell ref="Z62:Z63"/>
    <mergeCell ref="Y64:Y65"/>
    <mergeCell ref="Z64:Z65"/>
    <mergeCell ref="T60:T61"/>
    <mergeCell ref="AC62:AC63"/>
    <mergeCell ref="AC64:AC65"/>
    <mergeCell ref="AC60:AC61"/>
    <mergeCell ref="AG62:AG63"/>
    <mergeCell ref="AH62:AH63"/>
    <mergeCell ref="AG64:AG65"/>
    <mergeCell ref="AH64:AH65"/>
    <mergeCell ref="AO57:AO59"/>
    <mergeCell ref="AO60:AO61"/>
    <mergeCell ref="AO62:AO63"/>
    <mergeCell ref="AO64:AO65"/>
    <mergeCell ref="AN57:AN59"/>
    <mergeCell ref="AJ57:AJ59"/>
    <mergeCell ref="AI57:AI59"/>
    <mergeCell ref="AI60:AI61"/>
    <mergeCell ref="AJ60:AJ61"/>
    <mergeCell ref="AN60:AN61"/>
    <mergeCell ref="AI62:AI63"/>
    <mergeCell ref="AI64:AI65"/>
    <mergeCell ref="AJ62:AJ63"/>
    <mergeCell ref="AJ64:AJ65"/>
    <mergeCell ref="AN62:AN63"/>
    <mergeCell ref="AN64:AN65"/>
    <mergeCell ref="AG60:AG61"/>
    <mergeCell ref="AH60:AH61"/>
    <mergeCell ref="AG67:AG70"/>
    <mergeCell ref="AG71:AG75"/>
    <mergeCell ref="S71:S75"/>
    <mergeCell ref="T71:T75"/>
    <mergeCell ref="U71:U75"/>
    <mergeCell ref="AA67:AA70"/>
    <mergeCell ref="AA71:AA75"/>
    <mergeCell ref="AB67:AB70"/>
    <mergeCell ref="AB71:AB75"/>
    <mergeCell ref="AC67:AC70"/>
    <mergeCell ref="AC71:AC75"/>
    <mergeCell ref="AN67:AN70"/>
    <mergeCell ref="AN71:AN75"/>
    <mergeCell ref="AO67:AO70"/>
    <mergeCell ref="AO71:AO75"/>
    <mergeCell ref="AJ67:AJ70"/>
    <mergeCell ref="AJ71:AJ75"/>
    <mergeCell ref="AI67:AI70"/>
    <mergeCell ref="AI71:AI75"/>
    <mergeCell ref="AH67:AH70"/>
    <mergeCell ref="AH71:AH75"/>
    <mergeCell ref="AB82:AB85"/>
    <mergeCell ref="AB86:AB90"/>
    <mergeCell ref="AA77:AA81"/>
    <mergeCell ref="AA82:AA85"/>
    <mergeCell ref="AA86:AA90"/>
    <mergeCell ref="U77:U81"/>
    <mergeCell ref="U82:U85"/>
    <mergeCell ref="U86:U90"/>
    <mergeCell ref="S67:S70"/>
    <mergeCell ref="T67:T70"/>
    <mergeCell ref="U67:U70"/>
    <mergeCell ref="T82:T85"/>
    <mergeCell ref="S86:S90"/>
    <mergeCell ref="T86:T90"/>
    <mergeCell ref="AN77:AN81"/>
    <mergeCell ref="AN82:AN85"/>
    <mergeCell ref="AN86:AN90"/>
    <mergeCell ref="AO77:AO81"/>
    <mergeCell ref="AO82:AO85"/>
    <mergeCell ref="AO86:AO90"/>
    <mergeCell ref="AJ77:AJ81"/>
    <mergeCell ref="AJ82:AJ85"/>
    <mergeCell ref="AJ86:AJ90"/>
    <mergeCell ref="AI82:AI85"/>
    <mergeCell ref="AI77:AI81"/>
    <mergeCell ref="AC77:AC81"/>
    <mergeCell ref="AG77:AG81"/>
    <mergeCell ref="AH77:AH81"/>
    <mergeCell ref="AC82:AC85"/>
    <mergeCell ref="AG82:AG85"/>
    <mergeCell ref="AH82:AH85"/>
    <mergeCell ref="AC86:AC90"/>
    <mergeCell ref="AG86:AG90"/>
    <mergeCell ref="AH86:AH90"/>
    <mergeCell ref="AB77:AB81"/>
    <mergeCell ref="AU77:AU81"/>
    <mergeCell ref="AU82:AU85"/>
    <mergeCell ref="AU86:AU90"/>
    <mergeCell ref="P92:P93"/>
    <mergeCell ref="P94:P95"/>
    <mergeCell ref="P96:P97"/>
    <mergeCell ref="P99:P101"/>
    <mergeCell ref="P102:P103"/>
    <mergeCell ref="Q92:Q93"/>
    <mergeCell ref="Q94:Q95"/>
    <mergeCell ref="Q96:Q97"/>
    <mergeCell ref="Q99:Q101"/>
    <mergeCell ref="Q102:Q103"/>
    <mergeCell ref="S92:S93"/>
    <mergeCell ref="T92:T93"/>
    <mergeCell ref="U92:U93"/>
    <mergeCell ref="V92:V93"/>
    <mergeCell ref="W92:W93"/>
    <mergeCell ref="X92:X93"/>
    <mergeCell ref="AA92:AA93"/>
    <mergeCell ref="AB92:AB93"/>
    <mergeCell ref="AC92:AC93"/>
    <mergeCell ref="AD92:AD93"/>
    <mergeCell ref="AI86:AI90"/>
    <mergeCell ref="AA94:AA95"/>
    <mergeCell ref="AB94:AB95"/>
    <mergeCell ref="AC94:AC95"/>
    <mergeCell ref="S96:S97"/>
    <mergeCell ref="T96:T97"/>
    <mergeCell ref="U96:U97"/>
    <mergeCell ref="V96:V97"/>
    <mergeCell ref="W96:W97"/>
    <mergeCell ref="X96:X97"/>
    <mergeCell ref="AA96:AA97"/>
    <mergeCell ref="AB96:AB97"/>
    <mergeCell ref="AC96:AC97"/>
    <mergeCell ref="Z96:Z97"/>
    <mergeCell ref="AD96:AD97"/>
    <mergeCell ref="AE96:AE97"/>
    <mergeCell ref="AF96:AF97"/>
    <mergeCell ref="AG96:AG97"/>
    <mergeCell ref="AH96:AH97"/>
    <mergeCell ref="AI96:AI97"/>
    <mergeCell ref="AJ92:AJ93"/>
    <mergeCell ref="AJ94:AJ95"/>
    <mergeCell ref="AJ96:AJ97"/>
    <mergeCell ref="AE92:AE93"/>
    <mergeCell ref="AF92:AF93"/>
    <mergeCell ref="AG92:AG93"/>
    <mergeCell ref="AH92:AH93"/>
    <mergeCell ref="AI92:AI93"/>
    <mergeCell ref="AD94:AD95"/>
    <mergeCell ref="AE94:AE95"/>
    <mergeCell ref="AF94:AF95"/>
    <mergeCell ref="AG94:AG95"/>
    <mergeCell ref="AH94:AH95"/>
    <mergeCell ref="AI94:AI95"/>
    <mergeCell ref="AC102:AC103"/>
    <mergeCell ref="AD102:AD103"/>
    <mergeCell ref="AE102:AE103"/>
    <mergeCell ref="AF102:AF103"/>
    <mergeCell ref="AG102:AG103"/>
    <mergeCell ref="AH102:AH103"/>
    <mergeCell ref="AI102:AI103"/>
    <mergeCell ref="AJ99:AJ101"/>
    <mergeCell ref="AJ102:AJ103"/>
    <mergeCell ref="AC99:AC101"/>
    <mergeCell ref="AD99:AD101"/>
    <mergeCell ref="S99:S101"/>
    <mergeCell ref="S102:S103"/>
    <mergeCell ref="T102:T103"/>
    <mergeCell ref="U102:U103"/>
    <mergeCell ref="V102:V103"/>
    <mergeCell ref="W102:W103"/>
    <mergeCell ref="X102:X103"/>
    <mergeCell ref="AA102:AA103"/>
    <mergeCell ref="AB102:AB103"/>
    <mergeCell ref="T99:T101"/>
    <mergeCell ref="U99:U101"/>
    <mergeCell ref="V99:V101"/>
    <mergeCell ref="W99:W101"/>
    <mergeCell ref="X99:X101"/>
    <mergeCell ref="AA99:AA101"/>
    <mergeCell ref="AB99:AB101"/>
    <mergeCell ref="Z99:Z101"/>
    <mergeCell ref="B104:Q104"/>
    <mergeCell ref="AO108:AO121"/>
    <mergeCell ref="AP108:AP121"/>
    <mergeCell ref="AQ108:AQ121"/>
    <mergeCell ref="AR108:AR121"/>
    <mergeCell ref="AS108:AS121"/>
    <mergeCell ref="AT108:AT122"/>
    <mergeCell ref="R108:R121"/>
    <mergeCell ref="B108:E121"/>
    <mergeCell ref="AO102:AO103"/>
    <mergeCell ref="AE99:AE101"/>
    <mergeCell ref="AF99:AF101"/>
    <mergeCell ref="AG99:AG101"/>
    <mergeCell ref="AH99:AH101"/>
    <mergeCell ref="AI99:AI101"/>
    <mergeCell ref="AO92:AO93"/>
    <mergeCell ref="AO94:AO95"/>
    <mergeCell ref="AO96:AO97"/>
    <mergeCell ref="AO99:AO101"/>
    <mergeCell ref="AN92:AN93"/>
    <mergeCell ref="AN94:AN95"/>
    <mergeCell ref="AN96:AN97"/>
    <mergeCell ref="AN99:AN101"/>
    <mergeCell ref="AN102:AN103"/>
  </mergeCells>
  <phoneticPr fontId="15" type="noConversion"/>
  <dataValidations disablePrompts="1" count="2">
    <dataValidation type="list" allowBlank="1" showInputMessage="1" showErrorMessage="1" sqref="N47:N55 N31:N45 N57:N65 N67:N75 N77:N90 N92:N103" xr:uid="{00000000-0002-0000-0300-000000000000}">
      <formula1>$BB$9:$BB$42</formula1>
    </dataValidation>
    <dataValidation type="list" allowBlank="1" showInputMessage="1" showErrorMessage="1" sqref="N28 N9 N15" xr:uid="{00000000-0002-0000-0300-000001000000}">
      <formula1>$BB$9:$BB$28</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300-000002000000}">
          <x14:formula1>
            <xm:f>ANEXO1!$A$2:$A$21</xm:f>
          </x14:formula1>
          <xm:sqref>AD9:AD13 AD15 AD21 AD26 AD28:AD29</xm:sqref>
        </x14:dataValidation>
        <x14:dataValidation type="list" allowBlank="1" showInputMessage="1" showErrorMessage="1" xr:uid="{00000000-0002-0000-0300-000003000000}">
          <x14:formula1>
            <xm:f>ANEXO1!$F$2:$F$7</xm:f>
          </x14:formula1>
          <xm:sqref>AE9:AE13 AE15 AE21 AE26 AE28:AE29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D16" sqref="D16"/>
    </sheetView>
  </sheetViews>
  <sheetFormatPr baseColWidth="10" defaultColWidth="10.85546875" defaultRowHeight="15" x14ac:dyDescent="0.25"/>
  <cols>
    <col min="1" max="1" width="20.7109375" customWidth="1"/>
    <col min="2" max="2" width="25" customWidth="1"/>
    <col min="3" max="3" width="19.7109375" customWidth="1"/>
    <col min="4" max="4" width="20.42578125" customWidth="1"/>
    <col min="5" max="6" width="22.85546875" customWidth="1"/>
    <col min="7" max="7" width="25.28515625" customWidth="1"/>
  </cols>
  <sheetData>
    <row r="2" spans="1:7" x14ac:dyDescent="0.25">
      <c r="A2" s="1049" t="s">
        <v>37</v>
      </c>
      <c r="B2" s="1050"/>
      <c r="C2" s="1050"/>
      <c r="D2" s="1050"/>
      <c r="E2" s="1050"/>
      <c r="F2" s="1050"/>
      <c r="G2" s="1051"/>
    </row>
    <row r="3" spans="1:7" s="6" customFormat="1" x14ac:dyDescent="0.25">
      <c r="A3" s="28" t="s">
        <v>38</v>
      </c>
      <c r="B3" s="1046" t="s">
        <v>39</v>
      </c>
      <c r="C3" s="1046"/>
      <c r="D3" s="1046"/>
      <c r="E3" s="1046"/>
      <c r="F3" s="1046"/>
      <c r="G3" s="30" t="s">
        <v>40</v>
      </c>
    </row>
    <row r="4" spans="1:7" ht="12.75" customHeight="1" x14ac:dyDescent="0.25">
      <c r="A4" s="31">
        <v>45489</v>
      </c>
      <c r="B4" s="1047" t="s">
        <v>213</v>
      </c>
      <c r="C4" s="1047"/>
      <c r="D4" s="1047"/>
      <c r="E4" s="1047"/>
      <c r="F4" s="1047"/>
      <c r="G4" s="32" t="s">
        <v>214</v>
      </c>
    </row>
    <row r="5" spans="1:7" ht="12.75" customHeight="1" x14ac:dyDescent="0.25">
      <c r="A5" s="33"/>
      <c r="B5" s="1047"/>
      <c r="C5" s="1047"/>
      <c r="D5" s="1047"/>
      <c r="E5" s="1047"/>
      <c r="F5" s="1047"/>
      <c r="G5" s="32"/>
    </row>
    <row r="6" spans="1:7" x14ac:dyDescent="0.25">
      <c r="A6" s="33"/>
      <c r="B6" s="1048"/>
      <c r="C6" s="1048"/>
      <c r="D6" s="1048"/>
      <c r="E6" s="1048"/>
      <c r="F6" s="1048"/>
      <c r="G6" s="35"/>
    </row>
    <row r="7" spans="1:7" x14ac:dyDescent="0.25">
      <c r="A7" s="33"/>
      <c r="B7" s="1048"/>
      <c r="C7" s="1048"/>
      <c r="D7" s="1048"/>
      <c r="E7" s="1048"/>
      <c r="F7" s="1048"/>
      <c r="G7" s="35"/>
    </row>
    <row r="8" spans="1:7" x14ac:dyDescent="0.25">
      <c r="A8" s="33"/>
      <c r="B8" s="34"/>
      <c r="C8" s="34"/>
      <c r="D8" s="34"/>
      <c r="E8" s="34"/>
      <c r="F8" s="34"/>
      <c r="G8" s="35"/>
    </row>
    <row r="9" spans="1:7" x14ac:dyDescent="0.25">
      <c r="A9" s="1042" t="s">
        <v>215</v>
      </c>
      <c r="B9" s="1043"/>
      <c r="C9" s="1043"/>
      <c r="D9" s="1043"/>
      <c r="E9" s="1043"/>
      <c r="F9" s="1043"/>
      <c r="G9" s="1044"/>
    </row>
    <row r="10" spans="1:7" s="6" customFormat="1" x14ac:dyDescent="0.25">
      <c r="A10" s="29"/>
      <c r="B10" s="1046" t="s">
        <v>41</v>
      </c>
      <c r="C10" s="1046"/>
      <c r="D10" s="1046" t="s">
        <v>42</v>
      </c>
      <c r="E10" s="1046"/>
      <c r="F10" s="29" t="s">
        <v>38</v>
      </c>
      <c r="G10" s="29" t="s">
        <v>43</v>
      </c>
    </row>
    <row r="11" spans="1:7" x14ac:dyDescent="0.25">
      <c r="A11" s="36" t="s">
        <v>44</v>
      </c>
      <c r="B11" s="1047" t="s">
        <v>45</v>
      </c>
      <c r="C11" s="1047"/>
      <c r="D11" s="1045" t="s">
        <v>46</v>
      </c>
      <c r="E11" s="1045"/>
      <c r="F11" s="33" t="s">
        <v>79</v>
      </c>
      <c r="G11" s="35"/>
    </row>
    <row r="12" spans="1:7" x14ac:dyDescent="0.25">
      <c r="A12" s="36" t="s">
        <v>47</v>
      </c>
      <c r="B12" s="1045" t="s">
        <v>48</v>
      </c>
      <c r="C12" s="1045"/>
      <c r="D12" s="1045" t="s">
        <v>80</v>
      </c>
      <c r="E12" s="1045"/>
      <c r="F12" s="33" t="s">
        <v>79</v>
      </c>
      <c r="G12" s="35"/>
    </row>
    <row r="13" spans="1:7" x14ac:dyDescent="0.25">
      <c r="A13" s="36" t="s">
        <v>49</v>
      </c>
      <c r="B13" s="1045" t="s">
        <v>48</v>
      </c>
      <c r="C13" s="1045"/>
      <c r="D13" s="1045" t="s">
        <v>80</v>
      </c>
      <c r="E13" s="1045"/>
      <c r="F13" s="33" t="s">
        <v>79</v>
      </c>
      <c r="G13" s="35"/>
    </row>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row r="26" ht="45" customHeight="1" x14ac:dyDescent="0.25"/>
    <row r="27" ht="45" customHeight="1" x14ac:dyDescent="0.25"/>
  </sheetData>
  <mergeCells count="15">
    <mergeCell ref="B7:F7"/>
    <mergeCell ref="A2:G2"/>
    <mergeCell ref="B3:F3"/>
    <mergeCell ref="B4:F4"/>
    <mergeCell ref="B5:F5"/>
    <mergeCell ref="B6:F6"/>
    <mergeCell ref="A9:G9"/>
    <mergeCell ref="B13:C13"/>
    <mergeCell ref="D13:E13"/>
    <mergeCell ref="B10:C10"/>
    <mergeCell ref="D10:E10"/>
    <mergeCell ref="B11:C11"/>
    <mergeCell ref="D11:E11"/>
    <mergeCell ref="B12:C12"/>
    <mergeCell ref="D12:E12"/>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topLeftCell="A3" workbookViewId="0">
      <selection activeCell="A3" sqref="A3"/>
    </sheetView>
  </sheetViews>
  <sheetFormatPr baseColWidth="10" defaultColWidth="10.85546875" defaultRowHeight="15" x14ac:dyDescent="0.25"/>
  <cols>
    <col min="1" max="1" width="55.42578125" customWidth="1"/>
    <col min="5" max="5" width="20.140625" customWidth="1"/>
    <col min="6" max="6" width="34.7109375" customWidth="1"/>
  </cols>
  <sheetData>
    <row r="1" spans="1:6" ht="52.5" customHeight="1" x14ac:dyDescent="0.25">
      <c r="A1" s="26" t="s">
        <v>50</v>
      </c>
      <c r="E1" s="7" t="s">
        <v>51</v>
      </c>
      <c r="F1" s="7" t="s">
        <v>52</v>
      </c>
    </row>
    <row r="2" spans="1:6" ht="25.5" customHeight="1" x14ac:dyDescent="0.25">
      <c r="A2" s="25" t="s">
        <v>53</v>
      </c>
      <c r="E2" s="8">
        <v>0</v>
      </c>
      <c r="F2" s="9" t="s">
        <v>54</v>
      </c>
    </row>
    <row r="3" spans="1:6" ht="45" customHeight="1" x14ac:dyDescent="0.25">
      <c r="A3" s="25" t="s">
        <v>55</v>
      </c>
      <c r="E3" s="8">
        <v>1</v>
      </c>
      <c r="F3" s="9" t="s">
        <v>56</v>
      </c>
    </row>
    <row r="4" spans="1:6" ht="45" customHeight="1" x14ac:dyDescent="0.25">
      <c r="A4" s="25" t="s">
        <v>57</v>
      </c>
      <c r="E4" s="8">
        <v>2</v>
      </c>
      <c r="F4" s="9" t="s">
        <v>58</v>
      </c>
    </row>
    <row r="5" spans="1:6" ht="45" customHeight="1" x14ac:dyDescent="0.25">
      <c r="A5" s="25" t="s">
        <v>59</v>
      </c>
      <c r="E5" s="8">
        <v>3</v>
      </c>
      <c r="F5" s="9" t="s">
        <v>60</v>
      </c>
    </row>
    <row r="6" spans="1:6" ht="45" customHeight="1" x14ac:dyDescent="0.25">
      <c r="A6" s="25" t="s">
        <v>61</v>
      </c>
      <c r="E6" s="8">
        <v>4</v>
      </c>
      <c r="F6" s="9" t="s">
        <v>62</v>
      </c>
    </row>
    <row r="7" spans="1:6" ht="45" customHeight="1" x14ac:dyDescent="0.25">
      <c r="A7" s="25" t="s">
        <v>63</v>
      </c>
      <c r="E7" s="8">
        <v>5</v>
      </c>
      <c r="F7" s="9" t="s">
        <v>64</v>
      </c>
    </row>
    <row r="8" spans="1:6" ht="45" customHeight="1" x14ac:dyDescent="0.25">
      <c r="A8" s="25" t="s">
        <v>65</v>
      </c>
    </row>
    <row r="9" spans="1:6" ht="45" customHeight="1" x14ac:dyDescent="0.25">
      <c r="A9" s="25" t="s">
        <v>66</v>
      </c>
    </row>
    <row r="10" spans="1:6" ht="45" customHeight="1" x14ac:dyDescent="0.25">
      <c r="A10" s="25" t="s">
        <v>67</v>
      </c>
    </row>
    <row r="11" spans="1:6" ht="45" customHeight="1" x14ac:dyDescent="0.25">
      <c r="A11" s="25" t="s">
        <v>68</v>
      </c>
    </row>
    <row r="12" spans="1:6" ht="45" customHeight="1" x14ac:dyDescent="0.25">
      <c r="A12" s="25" t="s">
        <v>69</v>
      </c>
    </row>
    <row r="13" spans="1:6" ht="45" customHeight="1" x14ac:dyDescent="0.25">
      <c r="A13" s="25" t="s">
        <v>70</v>
      </c>
    </row>
    <row r="14" spans="1:6" ht="45" customHeight="1" x14ac:dyDescent="0.25">
      <c r="A14" s="25" t="s">
        <v>71</v>
      </c>
    </row>
    <row r="15" spans="1:6" ht="45" customHeight="1" x14ac:dyDescent="0.25">
      <c r="A15" s="25" t="s">
        <v>72</v>
      </c>
    </row>
    <row r="16" spans="1:6" ht="45" customHeight="1" x14ac:dyDescent="0.25">
      <c r="A16" s="25" t="s">
        <v>73</v>
      </c>
    </row>
    <row r="17" spans="1:1" ht="45" customHeight="1" x14ac:dyDescent="0.25">
      <c r="A17" s="25" t="s">
        <v>74</v>
      </c>
    </row>
    <row r="18" spans="1:1" ht="45" customHeight="1" x14ac:dyDescent="0.25">
      <c r="A18" s="25" t="s">
        <v>75</v>
      </c>
    </row>
    <row r="19" spans="1:1" ht="45" customHeight="1" x14ac:dyDescent="0.25">
      <c r="A19" s="25" t="s">
        <v>76</v>
      </c>
    </row>
    <row r="20" spans="1:1" ht="45" customHeight="1" x14ac:dyDescent="0.25">
      <c r="A20" s="25" t="s">
        <v>77</v>
      </c>
    </row>
    <row r="21" spans="1:1" ht="45" customHeight="1" x14ac:dyDescent="0.25">
      <c r="A21" s="25" t="s">
        <v>78</v>
      </c>
    </row>
    <row r="22" spans="1:1" ht="45" customHeight="1" x14ac:dyDescent="0.25"/>
    <row r="23" spans="1:1" ht="45" customHeight="1" x14ac:dyDescent="0.25"/>
    <row r="24" spans="1:1" ht="45" customHeight="1" x14ac:dyDescent="0.25"/>
    <row r="25" spans="1:1" ht="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INSTRUCTIVO</vt:lpstr>
      <vt:lpstr>1. ESTRATÉGICO</vt:lpstr>
      <vt:lpstr>2. GESTIÓN-MIPG</vt:lpstr>
      <vt:lpstr>3. INVERSIÓN</vt:lpstr>
      <vt:lpstr>CONTROL DE CAMBIOS </vt:lpstr>
      <vt:lpstr>ANEXO1</vt:lpstr>
      <vt:lpstr>'1. ESTRATÉGICO'!Área_de_impresión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Mayerly Edith Ferreira Caro</cp:lastModifiedBy>
  <cp:lastPrinted>2024-09-10T15:28:18Z</cp:lastPrinted>
  <dcterms:created xsi:type="dcterms:W3CDTF">2024-07-04T17:50:33Z</dcterms:created>
  <dcterms:modified xsi:type="dcterms:W3CDTF">2025-05-09T13:35:50Z</dcterms:modified>
</cp:coreProperties>
</file>