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atos\2024\ESCRITORIO PRIMER PLANO\Planeacion Distrital\seguimiento dic\Infraestructura\"/>
    </mc:Choice>
  </mc:AlternateContent>
  <bookViews>
    <workbookView xWindow="0" yWindow="0" windowWidth="16815" windowHeight="7755" activeTab="1"/>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ESTRATÉGICO'!$A$1:$AB$7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27" i="1" l="1"/>
  <c r="X27" i="1"/>
  <c r="W27" i="1"/>
  <c r="V27" i="1"/>
  <c r="Y15" i="1"/>
  <c r="Y17" i="1"/>
  <c r="W15" i="1"/>
  <c r="W17" i="1"/>
  <c r="V17" i="1"/>
  <c r="V15" i="1"/>
  <c r="AE49" i="6" l="1"/>
  <c r="AL45" i="6"/>
  <c r="AF49" i="6"/>
  <c r="AJ45" i="6"/>
  <c r="AK49" i="6"/>
  <c r="AI49" i="6"/>
  <c r="AK44" i="6"/>
  <c r="AI44" i="6"/>
  <c r="AF44" i="6"/>
  <c r="AE44" i="6"/>
  <c r="AL36" i="6"/>
  <c r="AL33" i="6"/>
  <c r="AJ36" i="6"/>
  <c r="AJ33" i="6"/>
  <c r="AK39" i="6"/>
  <c r="AI39" i="6"/>
  <c r="AF39" i="6"/>
  <c r="AL39" i="6" s="1"/>
  <c r="AE39" i="6"/>
  <c r="AL26" i="6"/>
  <c r="AJ26" i="6"/>
  <c r="AK32" i="6"/>
  <c r="AI32" i="6"/>
  <c r="AF32" i="6"/>
  <c r="AE32" i="6"/>
  <c r="AL23" i="6"/>
  <c r="AL22" i="6"/>
  <c r="AL21" i="6"/>
  <c r="AL20" i="6"/>
  <c r="AL18" i="6"/>
  <c r="AJ18" i="6"/>
  <c r="AJ23" i="6"/>
  <c r="AJ22" i="6"/>
  <c r="AJ21" i="6"/>
  <c r="AJ20" i="6"/>
  <c r="AK25" i="6"/>
  <c r="AI25" i="6"/>
  <c r="AF25" i="6"/>
  <c r="AE25" i="6"/>
  <c r="AL16" i="6"/>
  <c r="AL15" i="6"/>
  <c r="AL14" i="6"/>
  <c r="AL13" i="6"/>
  <c r="AL11" i="6"/>
  <c r="AL9" i="6"/>
  <c r="AL32" i="6" l="1"/>
  <c r="AJ49" i="6"/>
  <c r="AJ25" i="6"/>
  <c r="AL49" i="6"/>
  <c r="AJ39" i="6"/>
  <c r="AJ32" i="6"/>
  <c r="AL25" i="6"/>
  <c r="AJ16" i="6"/>
  <c r="AJ15" i="6"/>
  <c r="AJ14" i="6"/>
  <c r="AJ13" i="6"/>
  <c r="AJ11" i="6"/>
  <c r="AJ9" i="6"/>
  <c r="AI17" i="6"/>
  <c r="AI51" i="6" s="1"/>
  <c r="AF17" i="6"/>
  <c r="AF51" i="6" l="1"/>
  <c r="AJ17" i="6"/>
  <c r="AK17" i="6"/>
  <c r="AK51" i="6" s="1"/>
  <c r="X23" i="1"/>
  <c r="X24" i="1" s="1"/>
  <c r="X21" i="1"/>
  <c r="Y19" i="1"/>
  <c r="X19" i="1"/>
  <c r="Y18" i="1"/>
  <c r="X18" i="1"/>
  <c r="V13" i="1"/>
  <c r="Y16" i="1"/>
  <c r="X16" i="1"/>
  <c r="X14" i="1"/>
  <c r="X13" i="1"/>
  <c r="X11" i="1"/>
  <c r="X10" i="1"/>
  <c r="X9" i="1"/>
  <c r="X8" i="1"/>
  <c r="AL17" i="6" l="1"/>
  <c r="AL51" i="6"/>
  <c r="AJ51" i="6"/>
  <c r="AE17" i="6"/>
  <c r="AE51" i="6" s="1"/>
  <c r="X25" i="1"/>
  <c r="X22" i="1"/>
  <c r="Y20" i="1"/>
  <c r="X20" i="1"/>
  <c r="X17" i="1"/>
  <c r="X12" i="1"/>
  <c r="T9" i="1"/>
  <c r="U9" i="1" s="1"/>
  <c r="T10" i="1"/>
  <c r="U10" i="1" s="1"/>
  <c r="T11" i="1"/>
  <c r="U11" i="1" s="1"/>
  <c r="T13" i="1"/>
  <c r="U13" i="1" s="1"/>
  <c r="T14" i="1"/>
  <c r="U14" i="1" s="1"/>
  <c r="T16" i="1"/>
  <c r="U16" i="1" s="1"/>
  <c r="T18" i="1"/>
  <c r="U18" i="1" s="1"/>
  <c r="T19" i="1"/>
  <c r="U19" i="1" s="1"/>
  <c r="T21" i="1"/>
  <c r="U21" i="1" s="1"/>
  <c r="T23" i="1"/>
  <c r="U23" i="1" s="1"/>
  <c r="T8" i="1"/>
  <c r="U8" i="1" s="1"/>
  <c r="AC8" i="1"/>
  <c r="P10" i="6" l="1"/>
  <c r="P11" i="6"/>
  <c r="P13" i="6"/>
  <c r="P14" i="6"/>
  <c r="P16" i="6"/>
  <c r="P18" i="6"/>
  <c r="P19" i="6"/>
  <c r="P20" i="6"/>
  <c r="P21" i="6"/>
  <c r="P22" i="6"/>
  <c r="P23" i="6"/>
  <c r="P24" i="6"/>
  <c r="P27" i="6"/>
  <c r="P28" i="6"/>
  <c r="P29" i="6"/>
  <c r="P30" i="6"/>
  <c r="P31" i="6"/>
  <c r="P34" i="6"/>
  <c r="P35" i="6"/>
  <c r="P36" i="6"/>
  <c r="P37" i="6"/>
  <c r="P38" i="6"/>
  <c r="P40" i="6"/>
  <c r="P41" i="6"/>
  <c r="P42" i="6"/>
  <c r="P43" i="6"/>
  <c r="P45" i="6"/>
  <c r="P46" i="6"/>
  <c r="P47" i="6"/>
  <c r="P9" i="6"/>
  <c r="P17" i="6" s="1"/>
  <c r="AC18" i="1"/>
  <c r="AE16" i="1"/>
  <c r="AE18" i="1"/>
  <c r="AE19" i="1"/>
  <c r="AC9" i="1"/>
  <c r="AC10" i="1"/>
  <c r="AC13" i="1"/>
  <c r="AC14" i="1"/>
  <c r="AC16" i="1"/>
  <c r="AC19" i="1"/>
  <c r="AC21" i="1"/>
  <c r="AC23" i="1"/>
  <c r="P39" i="6" l="1"/>
  <c r="P25" i="6"/>
  <c r="P50" i="6" s="1"/>
  <c r="P49" i="6"/>
  <c r="P44" i="6"/>
  <c r="P32" i="6"/>
  <c r="L19" i="1"/>
  <c r="W19" i="1" l="1"/>
  <c r="V19" i="1"/>
  <c r="J19" i="6"/>
  <c r="O10" i="1" l="1"/>
  <c r="O11" i="1"/>
  <c r="O13" i="1"/>
  <c r="O14" i="1"/>
  <c r="L16" i="1"/>
  <c r="W16" i="1" s="1"/>
  <c r="L18" i="1"/>
  <c r="O21" i="1"/>
  <c r="O23" i="1"/>
  <c r="O9" i="1"/>
  <c r="O8" i="1"/>
  <c r="Y11" i="1" l="1"/>
  <c r="Y23" i="1"/>
  <c r="Y14" i="1"/>
  <c r="Y21" i="1"/>
  <c r="Y22" i="1" s="1"/>
  <c r="Y13" i="1"/>
  <c r="W13" i="1"/>
  <c r="Y8" i="1"/>
  <c r="AE8" i="1"/>
  <c r="W18" i="1"/>
  <c r="W20" i="1" s="1"/>
  <c r="V18" i="1"/>
  <c r="V20" i="1" s="1"/>
  <c r="Y9" i="1"/>
  <c r="V16" i="1"/>
  <c r="Y10" i="1"/>
  <c r="L8" i="1"/>
  <c r="V8" i="1" s="1"/>
  <c r="L23" i="1"/>
  <c r="V23" i="1" s="1"/>
  <c r="AE23" i="1"/>
  <c r="L14" i="1"/>
  <c r="V14" i="1" s="1"/>
  <c r="AE14" i="1"/>
  <c r="L11" i="1"/>
  <c r="V11" i="1" s="1"/>
  <c r="AE11" i="1"/>
  <c r="L9" i="1"/>
  <c r="V9" i="1" s="1"/>
  <c r="AE9" i="1"/>
  <c r="L21" i="1"/>
  <c r="V21" i="1" s="1"/>
  <c r="V22" i="1" s="1"/>
  <c r="AE21" i="1"/>
  <c r="AE13" i="1"/>
  <c r="L10" i="1"/>
  <c r="V10" i="1" s="1"/>
  <c r="AE10" i="1"/>
  <c r="W21" i="1" l="1"/>
  <c r="W22" i="1" s="1"/>
  <c r="Y12" i="1"/>
  <c r="V24" i="1"/>
  <c r="V25" i="1"/>
  <c r="W8" i="1"/>
  <c r="W23" i="1"/>
  <c r="V12" i="1"/>
  <c r="W14" i="1"/>
  <c r="Y24" i="1"/>
  <c r="Y25" i="1"/>
  <c r="W10" i="1"/>
  <c r="W9" i="1"/>
  <c r="W11" i="1"/>
  <c r="AE24" i="1"/>
  <c r="W12" i="1" l="1"/>
  <c r="W24" i="1"/>
  <c r="W25" i="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7"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B8" authorId="1" shapeId="0">
      <text>
        <r>
          <rPr>
            <sz val="9"/>
            <color indexed="81"/>
            <rFont val="Tahoma"/>
            <family val="2"/>
          </rPr>
          <t xml:space="preserve">VER ANEXO 1
</t>
        </r>
      </text>
    </comment>
    <comment ref="AC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<sst xmlns="http://schemas.openxmlformats.org/spreadsheetml/2006/main" count="980" uniqueCount="445">
  <si>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</si>
  <si>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</si>
  <si>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</si>
  <si>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</si>
  <si>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</si>
  <si>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</si>
  <si>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</si>
  <si>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</si>
  <si>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</si>
  <si>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</si>
  <si>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</si>
  <si>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</si>
  <si>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</si>
  <si>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</si>
  <si>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</si>
  <si>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</si>
  <si>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</si>
  <si>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</si>
  <si>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</si>
  <si>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</si>
  <si>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</si>
  <si>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</si>
  <si>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</si>
  <si>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</si>
  <si>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</si>
  <si>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</si>
  <si>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</si>
  <si>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</si>
  <si>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</si>
  <si>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</si>
  <si>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</si>
  <si>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</si>
  <si>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</si>
  <si>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</si>
  <si>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</si>
  <si>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</si>
  <si>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</si>
  <si>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</si>
  <si>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</si>
  <si>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</si>
  <si>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</si>
  <si>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</si>
  <si>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</si>
  <si>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</si>
  <si>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</si>
  <si>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</si>
  <si>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</si>
  <si>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</si>
  <si>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</si>
  <si>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</si>
  <si>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</si>
  <si>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</si>
  <si>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</si>
  <si>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</si>
  <si>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</si>
  <si>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</si>
  <si>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</si>
  <si>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</si>
  <si>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</si>
  <si>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</si>
  <si>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</si>
  <si>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</si>
  <si>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</si>
  <si>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</si>
  <si>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</si>
  <si>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</si>
  <si>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</si>
  <si>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</si>
  <si>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</si>
  <si>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</si>
  <si>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</si>
  <si>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</si>
  <si>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</si>
  <si>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</si>
  <si>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</si>
  <si>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</si>
  <si>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</si>
  <si>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</si>
  <si>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</si>
  <si>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</si>
  <si>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</si>
  <si>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</si>
  <si>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</si>
  <si>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</si>
  <si>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</si>
  <si>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</si>
  <si>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</si>
  <si>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</si>
  <si>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</si>
  <si>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</si>
  <si>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</si>
  <si>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</si>
  <si>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</si>
  <si>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</si>
  <si>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</si>
  <si>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</si>
  <si>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</si>
  <si>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</si>
  <si>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</si>
  <si>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</si>
  <si>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</si>
  <si>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</si>
  <si>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</si>
  <si>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</si>
  <si>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</si>
  <si>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</si>
  <si>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</si>
  <si>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</si>
  <si>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</si>
  <si>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</si>
  <si>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</si>
  <si>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</si>
  <si>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</si>
  <si>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</si>
  <si>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</si>
  <si>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</si>
  <si>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</si>
  <si>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</si>
  <si>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</si>
  <si>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</si>
  <si>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</si>
  <si>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</si>
  <si>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</si>
  <si>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</si>
  <si>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</si>
  <si>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</si>
  <si>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</si>
  <si>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</si>
  <si>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</si>
  <si>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</si>
  <si>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</si>
  <si>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</si>
  <si>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</si>
  <si>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</si>
  <si>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</si>
  <si>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</si>
  <si>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</si>
  <si>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</si>
  <si>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</si>
  <si>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</si>
  <si>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</si>
  <si>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</si>
  <si>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</si>
  <si>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</si>
  <si>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</si>
  <si>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</si>
  <si>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</si>
  <si>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</si>
  <si>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</si>
  <si>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</si>
  <si>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</si>
  <si>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</si>
  <si>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</si>
  <si>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</si>
  <si>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</si>
  <si>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</si>
  <si>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</si>
  <si>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</si>
  <si>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</si>
  <si>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</si>
  <si>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</si>
  <si>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</si>
  <si>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</si>
  <si>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</si>
  <si>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</si>
  <si>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</si>
  <si>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</si>
  <si>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</si>
  <si>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</si>
  <si>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</si>
  <si>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</si>
  <si>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</si>
  <si>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</si>
  <si>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</si>
  <si>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</si>
  <si>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</si>
  <si>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</si>
  <si>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</si>
  <si>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</si>
  <si>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</si>
  <si>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</si>
  <si>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</si>
  <si>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</si>
  <si>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</si>
  <si>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</si>
  <si>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</si>
  <si>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</si>
  <si>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</si>
  <si>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</si>
  <si>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</si>
  <si>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</si>
  <si>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</si>
  <si>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</si>
  <si>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</si>
  <si>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</si>
  <si>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</si>
  <si>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</si>
  <si>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</si>
  <si>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</si>
  <si>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</si>
  <si>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</si>
  <si>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</si>
  <si>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</si>
  <si>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</si>
  <si>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</si>
  <si>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</si>
  <si>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</si>
  <si>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</si>
  <si>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</si>
  <si>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</si>
  <si>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</si>
  <si>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</si>
  <si>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</si>
  <si>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</si>
  <si>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</si>
  <si>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</si>
  <si>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</si>
  <si>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</si>
  <si>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</si>
  <si>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</si>
  <si>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</si>
  <si>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</si>
  <si>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</si>
  <si>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</si>
  <si>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</si>
  <si>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</si>
  <si>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</si>
  <si>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</si>
  <si>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</si>
  <si>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</si>
  <si>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MEJORAMIENTO DE LA MALLA VIAL Y ESTRUCTURAS DE PASO EN EL DISTRITO DE CARTAGENA DE INDIAS</t>
  </si>
  <si>
    <t xml:space="preserve">2024130010059
</t>
  </si>
  <si>
    <t>Mejorar los niveles de movilidad en el transito vehicular en el Distrito de Cartagena de Indias.</t>
  </si>
  <si>
    <t>Mejoramiento de la malla vial en el Distrito de Cartagena de Indias</t>
  </si>
  <si>
    <t xml:space="preserve">REHABILITACIÓN, MANTENIMIENTO, ADECUACIÓN, Y OBRA NUEVA PARA EL SISTEMA VIAL Y ESTRUCTURAS DE PASO
</t>
  </si>
  <si>
    <t>REALIZAR INTERVENTORIA DE LOS PROYECTOS CONTRATADOS</t>
  </si>
  <si>
    <t>REALIZAR LA ESTRUCTURACION DE LOS PROCESOS
CONTRACTUALES Y/O LICITACIONES PARA EL DESARROLLO DE LAS
OBRAS</t>
  </si>
  <si>
    <t>REALIZAR ESTUDIOS Y DISEÑOS DE LAS OBRAS A CONTRATAR</t>
  </si>
  <si>
    <t>REALIZAR MEJORAMIENTO, REHABILITACION DE VIAS EN LA MALLA
VIAL EXISTENTE DEL DISTRITO DE CARTAGENA DE INDIAS.</t>
  </si>
  <si>
    <t>REALIZAR EL APOYO A LA SUPERVISION DE LAS OBRAS
CONTRATADAS</t>
  </si>
  <si>
    <t>CONTRATAR PERSONAL DE APOYO</t>
  </si>
  <si>
    <t>REALIZAR LA CONSTRUCCION DE ESTRUCTURAS DE PASO EN LA
MALLA VIAL DEL DISTRITO DE CARTAGENA DE INDIAS.</t>
  </si>
  <si>
    <t>ADELANTAR LOS PROCESOS DE SEGUIMIENTO DE LAS OBRAS
CONTRATADAS (APOYO LOGISTICO, VEHICULOS, PRENSA,
COMUNICACIONES)</t>
  </si>
  <si>
    <t xml:space="preserve">2024130010060
</t>
  </si>
  <si>
    <t xml:space="preserve">Realizar la limpieza y rectificacion de los cuerpos de agua y los canales del Distrito de Cartagena de Indias.
</t>
  </si>
  <si>
    <t xml:space="preserve">Construir obras de canalización para la prevención de las inundaciones en el Distrito de Cartagena de indias
</t>
  </si>
  <si>
    <t>REALIZAR LIMPIEZA Y/O RECTIFICACION DE LOS CANALES DEL DISTRITO DE CARTAGENA</t>
  </si>
  <si>
    <t>REALIZAR EL APOYO A LA SUPERVISION DE LAS OBRAS CONTRATADAS</t>
  </si>
  <si>
    <t>ADELANTAR LOS PROCESOS DE SEGUIMIENTO DE LAS OBRAS CONTRATADAS (APOYO LOGISTICO, VEHICULOS, PRENSA, COMUNICACIONES)</t>
  </si>
  <si>
    <t>REALIZAR LA LIMPIEZA INICIAL DE CANALES Y DISPOSICION DE MATERIAL EN RELLENO SANITARIO</t>
  </si>
  <si>
    <t>REALIZAR CONSTRUCCION DE CANALES PLUVIALES DEL DISTRITO DE CARTAGENA DE INDIAS.</t>
  </si>
  <si>
    <t>VINCULAR PERSONAL DE APOYO</t>
  </si>
  <si>
    <t>Mejorar la capacidad hídrica y disminuir los altos niveles de inundación y contaminación del Sistema hídrico y canales pluviales del Distrito de Cartagena de Indias</t>
  </si>
  <si>
    <t>ESTUDIOS Y DISEÑOS, CONSTRUCCION Y RECUPERACION DEL SISTEMA DE CANALES Y DRENAJES PLUVIALES EN EL DISTRITO DE CARTAGENA DE INDIAS</t>
  </si>
  <si>
    <t>RECUPERACIÓN DEL SISTEMA DE CANALES Y DRENAJES PLUVIALES</t>
  </si>
  <si>
    <t>RECUPERANDO LA GOBERNANZA URBANÍSTICA, CARTAGENA VUELVE A BRILLAR</t>
  </si>
  <si>
    <t xml:space="preserve">RECUPERACION URBANISTICA Y TERRITORIAL - OBRAS DE DEMOLICION DERIVADAS DE FALLOS, SENTENCIAS Y SANCIONES EN EL DISTRITO DE CARTAGENA DE INDIAS
</t>
  </si>
  <si>
    <t>Fortalecer la recuperacion de la gobernanza urbanistica, mediante la recuperación del espacio publico, en el Distrito de Cartagena de Indias</t>
  </si>
  <si>
    <t>Implementar acciones de recuperación del espacio público por parte de la Administración Distrital que permitan garantizar el cumplimiento de la normatividad urbanística de Cartagena</t>
  </si>
  <si>
    <t>Espacio publico adecuado</t>
  </si>
  <si>
    <t xml:space="preserve">Obras para la prevencion y control de inundaciones </t>
  </si>
  <si>
    <t xml:space="preserve"> Servicio de dragado</t>
  </si>
  <si>
    <t>Puente construido en vía urbana nueva</t>
  </si>
  <si>
    <t xml:space="preserve"> Vía urbana construida </t>
  </si>
  <si>
    <t xml:space="preserve"> Vía urbana rehabilitada</t>
  </si>
  <si>
    <t>RECUPERAR ESPACIO PUBLICO, MEDIANTE OBRAS DE DEMOLICION
DERIVADAS DE FALLOS, SENTENCIAS Y SANCIONES.</t>
  </si>
  <si>
    <t>REALIZAR INTERVENTORIA DE LAS OBRAS CONTRATADAS</t>
  </si>
  <si>
    <t>CONTRATAR APOYO EN LA GESTION</t>
  </si>
  <si>
    <t xml:space="preserve">2024130010061
</t>
  </si>
  <si>
    <t xml:space="preserve">2024130010062
</t>
  </si>
  <si>
    <t>CONSTRUCCION DE OBRAS PARA LA REDUCCION DEL RIESGO Y ATENCION A DESASTRES EN EL DISTRITO DE CARTAGENA DE INDIAS</t>
  </si>
  <si>
    <t>REDUCCIÓN DEL RIESGO</t>
  </si>
  <si>
    <t xml:space="preserve">Realizar articulación entre las entidades que hacen parte del sistema de gestión del riesgo para la realización de obras de infraestructura para la mitigación de riesgos y atención a desastres en el Distrito de Cartagena de Indias
</t>
  </si>
  <si>
    <t xml:space="preserve">Obras de infraestructura para la reducción del riesgo de desastres </t>
  </si>
  <si>
    <t>REALIZAR LA ESTRUCTURACION DE LOS PROCESOS CONTRACTUALES Y/O LICITACIONES PARA EL DESARROLLO DE LAS OBRAS</t>
  </si>
  <si>
    <t>REALIZAR ESTUDIOS Y DISEÑOS EN FASE 3 DE LAS OBRAS A CONTRATAR</t>
  </si>
  <si>
    <t>SOSTENIBILIDAD DEL ESPACIO PÚBLICO DEL CENTRO HISTÓRICO DE CARTAGENA DE INDIAS.</t>
  </si>
  <si>
    <t xml:space="preserve">MEJORAMIENTO DE ANDENES Y BORDILLOS DEL CENTRO HISTÓRICO EN EL DISTRITO DE  CARTAGENA DE INDIAS </t>
  </si>
  <si>
    <t>Mejorar los niveles de movilidad en el transito peatonal en el  centro historico de Cartagena de Indias</t>
  </si>
  <si>
    <t>Mejoramiento de los andenes y bordillos del centro histórico de Cartagena de Indias</t>
  </si>
  <si>
    <t>REALIZAR MEJORAMIENTO DE LOS ANDENES Y BORDILLOS DEL CENTRO HISTORICO</t>
  </si>
  <si>
    <t xml:space="preserve"> REALIZAR EL APOYO A LA SUPERVISION DE LAS OBRAS CONTRATADAS</t>
  </si>
  <si>
    <t>Andén de la red urbana rehabilitado</t>
  </si>
  <si>
    <t>TRANSPORTE MASIVO CONFIABLE, EFICIENTE Y SOSTENIBLE</t>
  </si>
  <si>
    <t>CONSTRUCCION Y MEJORAMIENTO DE INFRAESTRUCTURA PARA EL TRANSPORTE MASIVO ACUATICO EN EL DISTRITO DE CARTAGENA DE INDIAS</t>
  </si>
  <si>
    <t xml:space="preserve">Atender la demanda de transporte de pasajeros en condiciones de servicio seguras, confortables, controladas, y accesibles para todos los usuarios, a traves de las vias fluviales y maritimas del Distrito de Cartagena </t>
  </si>
  <si>
    <t xml:space="preserve">Aprovechar la capacidad de transporte marítimo de la ciudad y garantizar la seguridad en el transporte acuatico, embarque y desembarque de pasajeros
"
</t>
  </si>
  <si>
    <t>Embarcadero construido</t>
  </si>
  <si>
    <t>REALIZAR VEINTE  (20) ACCIONES PARA MITIGAR Y ATENDER DE DESASTRES EN EL DISTRITO DE CARTAGENA DE INDIAS</t>
  </si>
  <si>
    <t>REALIZAR CONSTRUCCION O MEJORAMIENTO DE EMBARCADEROS
PARA EL TRANSPORTE ACUATICO MASIVO CONFIABLE, EFICIENTE Y
SOSTENIBLE EN EL DISTRIO DE CARTAGENA</t>
  </si>
  <si>
    <t>Realizar inversión en obras de infraestructura para la mitigación de riesgos y atención a desastres   en el Distrito de Cartagena de Indias.</t>
  </si>
  <si>
    <t>CIUDAD CONECTADA Y SOSTENIBLE</t>
  </si>
  <si>
    <t>Infraestructura, Movilidad Sostenible y Accesibilidad para Todos</t>
  </si>
  <si>
    <t>Kilómetros carriles  rehabilitados de la malla vial</t>
  </si>
  <si>
    <t>Kilómetros carriles  construidos de la malla vial</t>
  </si>
  <si>
    <t>Corredor vial de la troncal del sur construido</t>
  </si>
  <si>
    <t>Puentes nuevos construidos en la ciudad</t>
  </si>
  <si>
    <t>Cartagena Ordenada Alrededor del Agua</t>
  </si>
  <si>
    <t>Kilómetros canales construidos.</t>
  </si>
  <si>
    <t>Metros cúbicos limpieza y/o rectificación de canales.</t>
  </si>
  <si>
    <t>Control Urbanístico y Territorial</t>
  </si>
  <si>
    <t>Obras de demoliciones derivadas de fallos, sentencias y sanciones elaboradas</t>
  </si>
  <si>
    <t>Cartagena Adaptada al Clima y Resiliente a los Desastres</t>
  </si>
  <si>
    <t>Número de acciones para mitigación y atención a desastres coordinadas</t>
  </si>
  <si>
    <t>Número de Acciones de protección de laderas para reducción del riesgo en cerros de Cartagena</t>
  </si>
  <si>
    <t>Ciudad Histórica y Patrimonial</t>
  </si>
  <si>
    <t>Metros lineales de andenes y bordillos del Centro Histórico mejorados</t>
  </si>
  <si>
    <t>Embarcaderos para el transporte acuático construidos o recuperados</t>
  </si>
  <si>
    <t>REHABILITACIÓN, MANTENIMIENTO, ADECUACIÓN, Y OBRA NUEVA PARA EL SISTEMA VIAL Y ESTRUCTURAS DE PASO</t>
  </si>
  <si>
    <t>Kilómetros carriles rehabilitados de la malla vial</t>
  </si>
  <si>
    <t>Kilómetros carriles construidos de la malla vial</t>
  </si>
  <si>
    <t>Kilómetros canales construidos</t>
  </si>
  <si>
    <t>1.832 km/carriles aproximados de malla vial existentes en la ciuda</t>
  </si>
  <si>
    <t>N.D.</t>
  </si>
  <si>
    <t>7,5 kilómetros de canales construidos a corte 2023</t>
  </si>
  <si>
    <t>17 acciones 
para mitigación 
y atención de 
desastres</t>
  </si>
  <si>
    <t>Rehabilitar sesenta (60) km/carril de la malla vial</t>
  </si>
  <si>
    <t>Construir cuatro (4) km/carril de malla vial</t>
  </si>
  <si>
    <t>Construir un (1) corredor vial de la troncal del sur</t>
  </si>
  <si>
    <t>Construir tres (3) puentes nuevos en la ciudad</t>
  </si>
  <si>
    <t>Construir un (0,5) km de canales.</t>
  </si>
  <si>
    <t>Retirar  cien mil (100.000) m3 de material de limpieza en el cuatrienio.</t>
  </si>
  <si>
    <t>2.040 M2 de espacio recuperado en el Distrito de Cartagena de Indias</t>
  </si>
  <si>
    <t xml:space="preserve">6 obras de infraestructura para la reducción del riesgo de desastre </t>
  </si>
  <si>
    <t>3 obras de protección de laderas para reducción del riesgo en el Cerro Lefran, Cerro la Popa y Cerro de Albornoz</t>
  </si>
  <si>
    <t>14.000 Metros lineales de andenes y bordillos del Centro Histórico mejorados</t>
  </si>
  <si>
    <t xml:space="preserve">10 Embarcaderos para el transporte fluvial y marítimo construidos o recuperados  </t>
  </si>
  <si>
    <t>km/carril</t>
  </si>
  <si>
    <t>km de canal</t>
  </si>
  <si>
    <t>m3</t>
  </si>
  <si>
    <t>m2</t>
  </si>
  <si>
    <t>numero</t>
  </si>
  <si>
    <t>metros lineal</t>
  </si>
  <si>
    <t>12.4.3</t>
  </si>
  <si>
    <t>12.2.1</t>
  </si>
  <si>
    <t>12.5.1</t>
  </si>
  <si>
    <t>12.6.5</t>
  </si>
  <si>
    <t>12.7.2</t>
  </si>
  <si>
    <t>Cambios en los precios del mercado que generan una diferencia importante entre el presupuesto aprobado y los recursos necesarios para la ejecución de las actividades</t>
  </si>
  <si>
    <t>AGOSOTO</t>
  </si>
  <si>
    <t>31  DE DICIEMBRE</t>
  </si>
  <si>
    <t>WILMER IRIARTE RESTREPO</t>
  </si>
  <si>
    <t xml:space="preserve">Se incrementa el costo de los materiales para el mejoramiento </t>
  </si>
  <si>
    <t>Calidad: Mala Calidad de los materiales. (La calidad de los materiales no cumple con las especificaciones técnicas)</t>
  </si>
  <si>
    <t xml:space="preserve">Desorganización del flujo vehicular </t>
  </si>
  <si>
    <t xml:space="preserve">No se programa en el presupuesto de la entidad territorial el mantenimiento vial Durante todas las administraciones </t>
  </si>
  <si>
    <t>SI</t>
  </si>
  <si>
    <t>Elaborar el presupuesto del proyecto acogiéndose a los precios promedio de la region; Tener en cuenta los costos de acarreo y transporte para los materiales necesarios de cada actividad, los cuales son propios de la region.</t>
  </si>
  <si>
    <t>Contar con un plan de gestión vial que permita proyectar acciones que trasciendan los periodos de gobierno</t>
  </si>
  <si>
    <t>Generar un PMT</t>
  </si>
  <si>
    <t>Previo control de calidad de los materiales y realización de pruebas; adquisicion de polizas de garantia</t>
  </si>
  <si>
    <t>Realizar análisis y asignación de riesgos en etapa precontractual garantizando el equilibrio económico</t>
  </si>
  <si>
    <t xml:space="preserve">Cambios en los precios del mercado que generan una diferencia importante entre el presupuesto aprobado y los recursos necesarios para la ejecución de las actividades </t>
  </si>
  <si>
    <t>Exceso de lluvias durante la ejecucion de las actividades</t>
  </si>
  <si>
    <t>Calidad: Mala Calidad de los materiales. (La calidad de los materiales no cumple con las especificaciones tecnicas)</t>
  </si>
  <si>
    <t>Elaborar el presupuesto del proyecto acogiéndose a los precios promedio de la región, Tener en cuenta los costos de acarreo y transporte para los materiales necesarios de cada actividad, los cuales son altos de la región.</t>
  </si>
  <si>
    <t>Previo control de calidad de los materiales y realización de pruebas; adquisición de pólizas de garantía</t>
  </si>
  <si>
    <t>Reprogramación del cronograma de actividades; Programación de las actividades de ruta teniendo en cuenta los pronósticos del tiempo en la programación de las obras.</t>
  </si>
  <si>
    <t>Poca iniciativa de la administracion distrital en ejecutar las ordenes de demolicion que se encuentran debidamente ejecutoriadas.</t>
  </si>
  <si>
    <t>Oposición por parte del querellado en el espacio donde se pretende realizar la demolición</t>
  </si>
  <si>
    <t>Mayor cantidad de requerimientos y quejas por parte de los ciudadanos</t>
  </si>
  <si>
    <t>Fortalecimiento de las comunicaciones internas y planificación anticipada de las acciones.</t>
  </si>
  <si>
    <t>Medidas óptimas para los requerimientos</t>
  </si>
  <si>
    <t>Coordinación con las dependencias encargadas a la hora de realizar las demoliciones.</t>
  </si>
  <si>
    <t>Incremento en el costo de los insumos, carencia de recursos para la culminación de las actividades</t>
  </si>
  <si>
    <t>Exceso de lluvias durante la ejecución de las actividades</t>
  </si>
  <si>
    <t>Imposibilidad de ejecución del proyecto por orden publico</t>
  </si>
  <si>
    <t>Elaborar presupuesto del proyecto acogiéndosela a los precios de la región, teniendo en cuenta los costos de acarreos y transporte para los materiales necesarios del proyecto</t>
  </si>
  <si>
    <t>Realizar trabajo previo de sensibilización con la comunidad</t>
  </si>
  <si>
    <t>Programación de actividades de ruta teniendo en cuenta los pronósticos del tiempo, horarios de trabajo diurnos y nocturnos, reprogramación de actividades</t>
  </si>
  <si>
    <t>Mala calidad de los materiales , los materiales no cumplen con las consideraciones técnicas</t>
  </si>
  <si>
    <t>previo control de calidad de los materiales y realización de pruebas, aplicación de pólizas de garantía</t>
  </si>
  <si>
    <t>Se incrementa el costo de los materiales para la construcción</t>
  </si>
  <si>
    <t>Retrasos en la ejecución de las obras</t>
  </si>
  <si>
    <t>Afectación a la cimentación de las estructuras del margen y en el agua producto de socavaciones mayores a la contemplada en el diseño.</t>
  </si>
  <si>
    <t>Contemplar en los diseños factores de seguridad.</t>
  </si>
  <si>
    <t>Establecer planes de contingencia con las entidades de la fuerza pública y con la entidad territorial</t>
  </si>
  <si>
    <t>Realizar análisis y asignación de riesgos en etapa pre-contractual garantizando el equilibrio económico</t>
  </si>
  <si>
    <t>ICLD</t>
  </si>
  <si>
    <t>AGOSTO</t>
  </si>
  <si>
    <t>BIEN</t>
  </si>
  <si>
    <t>SERVICIO</t>
  </si>
  <si>
    <t>GESTION CON VALORES PARA RESULTADOS</t>
  </si>
  <si>
    <t>GESTIÓN DE PROYECTOS DE OBRAS PUBLICAS</t>
  </si>
  <si>
    <t>1-SERVICIO AL CIUDADANO.                                                                   2- FORTALECIMIENTO INSTITUCIONAL Y SIMPLIFICACIÓN DE PROCESOS</t>
  </si>
  <si>
    <t>Promover, planear, recaudar las contribuciones por valorización, ejecutar los procesos de contratación de obras civiles, en las áreas de malla vial, puentes, canales, cuerpos de agua,  centros de salud  de afrodescendientes  y apoyo técnico en la construcción de parques, instituciones educativas y edificaciones en general en el Distrito de cartagena, para satisfacer las necesidades de la ciudadania cartagenera y mejorar su calidad de vida.</t>
  </si>
  <si>
    <t>1) Posibilidad de pérdida económica y reputacional  por no realizar un cronograma de actividades, debido a la falta de planificación de las obras                                                               2) Posibilidad de pérdida económica y reputacional por falta de supervisiones adecuadas, debido a que no se cuenta con los profesionales suficientes e idóneos para la supervisión de las obras.</t>
  </si>
  <si>
    <t>1) Hacer seguimiento a las metas proyectadas en el plan de desarrollo, cada vez que se vayan a publicar los procesos a contratar. En caso que estos procesos no estén incluidos dentro de las metas,no se publican hasta que el líder del proceso gestione la consecución de los recursos para su ejecución. Este seguimiento se evidencia en el plan de acción.                                                                                                                                                                                                                                                                                                                                                           2) Fortalecer el grupo de profesionales de la SID, previo análisis de los requerimientos y disponibilidades,cada vez que se requiera. Nombrando  profesionales idoneos y suficientes, que cumplan con los requisitos necesarios para realizar la supervisión de las obras. Con este grupo de profesionales se van a realizar las supervisones de las obras una manera eficiente y efectiva, y que estas cumplan con lo pactado en el contrato de obra. En caso que los postulantes no cumplan con los requisitos necesarios  , no se contratará. Esto se puede evidenciar con los certificados de estudios y los certificados de experiencia profesional,presentados por el postulante, actas de supervisiones de las obras si son contratados, actas de inicio, actas de finalización</t>
  </si>
  <si>
    <t>REPORTE META PRODUCTO DE JUNIO A 31 DE AGOSTO 2024</t>
  </si>
  <si>
    <t>Corredor Vial</t>
  </si>
  <si>
    <t xml:space="preserve">23 obras de infraestructura para la reducción del riesgo de desastre </t>
  </si>
  <si>
    <t>Obra de prevencion</t>
  </si>
  <si>
    <t>12.6.2</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</si>
  <si>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</si>
  <si>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</si>
  <si>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PROYECTO GLOBAL</t>
  </si>
  <si>
    <t>REHABILITACION MALLA VIAL</t>
  </si>
  <si>
    <t>REHABILITACION MALLA VIAL II</t>
  </si>
  <si>
    <t>CORREDOR DE CARGA</t>
  </si>
  <si>
    <t>LIMPIEZA MECANICA</t>
  </si>
  <si>
    <t>LIMPIEZA DE CANALES</t>
  </si>
  <si>
    <t>LIMPIEZA CON SERVICION PUBLICOS</t>
  </si>
  <si>
    <t>EMBARCADEROS DE PLAYA PLANCA Y CHOLON</t>
  </si>
  <si>
    <t>PROTECCION COSTERA</t>
  </si>
  <si>
    <t>Ejecucion y control de obras</t>
  </si>
  <si>
    <t>Obras ejecutadas en la secretaria distrital de la alcaldia de cartagena de indias</t>
  </si>
  <si>
    <t>TRIMESTRAL</t>
  </si>
  <si>
    <t>Efectividad</t>
  </si>
  <si>
    <t>Plan de anticorrupcion y atencion al ciudadano</t>
  </si>
  <si>
    <t>Planeacion de obras</t>
  </si>
  <si>
    <t>Presupuesto ejecutado de la secretaria de infraestructura de la alcaldia distrital de cartagena de indias</t>
  </si>
  <si>
    <t>REPORTE META PRODUCTO DE SEPTIEMBRE A 15 DE NOVIEMBRE</t>
  </si>
  <si>
    <t>8 OBRAS DE DEMOLICIONES</t>
  </si>
  <si>
    <t>Obras de infraestructura para la reducción del riesgo de desastres  ( laderas)</t>
  </si>
  <si>
    <t>Obras de infraestructura para la reducción del riesgo de desastres  (mitigación)</t>
  </si>
  <si>
    <t>ACUMULADO META PRODUCTO AL AÑO 2024</t>
  </si>
  <si>
    <t>ACUMULADO CUATRIENIO</t>
  </si>
  <si>
    <t>AVANCE META PRODUCTO AL AÑO (PONDERADO)</t>
  </si>
  <si>
    <t>AVANCE META PRODUCTO AL CUATRIENIO (PONDERADO)</t>
  </si>
  <si>
    <t>AVANCE META PRODUCTO AL AÑO (SIMPLE)</t>
  </si>
  <si>
    <t>REPORTE META PRODUCTO DE 15 DE NOVIEMBRE A DICIEMBRE</t>
  </si>
  <si>
    <t>AVANCE META PRODUCTO AL CUATRIENIO (SIMPLE)</t>
  </si>
  <si>
    <t>AVANCE PROGRAMA REHABILITACIÓN, MANTENIMIENTO, ADECUACIÓN, Y OBRA NUEVA PARA EL SISTEMA VIAL Y ESTRUCTURAS DE PASO</t>
  </si>
  <si>
    <t>AVANCE PROGRAMARECUPERANDO LA GOBERNANZA URBANÍSTICA, CARTAGENA VUELVE A BRILLAR</t>
  </si>
  <si>
    <t>AVANCE PROGRAMA REDUCCIÓN DEL RIESGO</t>
  </si>
  <si>
    <t>AVANCE PROGRAMA SOSTENIBILIDAD DEL ESPACIO PÚBLICO DEL CENTRO HISTÓRICO DE CARTAGENA DE INDIAS.</t>
  </si>
  <si>
    <t>AVANCE PROGRAMATRANSPORTE MASIVO CONFIABLE, EFICIENTE Y SOSTENIBLE</t>
  </si>
  <si>
    <t>AVANCE PROYECTO MEJORAMIENTO DE LA MALLA VIAL Y ESTRUCTURAS DE PASO EN EL DISTRITO DE CARTAGENA DE INDIAS</t>
  </si>
  <si>
    <t>AVANCE PROYECTO ESTUDIOS Y DISEÑOS, CONSTRUCCION Y RECUPERACION DEL SISTEMA DE CANALES Y DRENAJES PLUVIALES EN EL DISTRITO DE CARTAGENA DE INDIAS</t>
  </si>
  <si>
    <t>AVANCE PROYECTO RECUPERACION URBANISTICA Y TERRITORIAL - OBRAS DE DEMOLICION DERIVADAS DE FALLOS, SENTENCIAS Y SANCIONES EN EL DISTRITO DE CARTAGENA DE INDIAS</t>
  </si>
  <si>
    <t>AVANCE PROYECTO CONSTRUCCION DE OBRAS PARA LA REDUCCION DEL RIESGO Y ATENCION A DESASTRES EN EL DISTRITO DE CARTAGENA DE INDIAS</t>
  </si>
  <si>
    <t xml:space="preserve">AVANCE PROYECTO MEJORAMIENTO DE ANDENES Y BORDILLOS DEL CENTRO HISTÓRICO EN EL DISTRITO DE  CARTAGENA DE INDIAS </t>
  </si>
  <si>
    <t>AVANCE PROYECTO CONSTRUCCION Y MEJORAMIENTO DE INFRAESTRUCTURA PARA EL TRANSPORTE MASIVO ACUATICO EN EL DISTRITO DE CARTAGENA DE INDIAS</t>
  </si>
  <si>
    <t>TASAS AEROPORTUARIAS</t>
  </si>
  <si>
    <t>DIVIDENDOS</t>
  </si>
  <si>
    <t>IMPUESTO  TRANSPORTE POR OLEODUCTO Y GASODUCTO</t>
  </si>
  <si>
    <t>CONTRAPRESTACIONES PORTUARIAS</t>
  </si>
  <si>
    <t>SGP LIBRE INVERSION</t>
  </si>
  <si>
    <t>PRESUPUESTO EJECUTADO DICIEMBRE COMPROMISOS</t>
  </si>
  <si>
    <t>PORCENTAJE EJECUTADO SEGÚN COMPROMISOS</t>
  </si>
  <si>
    <t>CREDITO INTERNO</t>
  </si>
  <si>
    <t>SOBRETASA ALCANTARILLADO</t>
  </si>
  <si>
    <t>AVANCES ACTIVIDADES DE PROYECTO</t>
  </si>
  <si>
    <t>REPORTE ACTIVIDADES PROYECTO DE  OCTUBRE A DICIEMBRE 2024</t>
  </si>
  <si>
    <t>AVANCE PROGRAMA RECUPERACIÓN DEL SISTEMA DE CANALES Y DRENAJES PLUVIALES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</si>
</sst>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 #,##0.00;[Red]\-&quot;$&quot;\ #,##0.00"/>
    <numFmt numFmtId="44" formatCode="_-&quot;$&quot;\ * #,##0.00_-;\-&quot;$&quot;\ * #,##0.00_-;_-&quot;$&quot;\ * &quot;-&quot;??_-;_-@_-"/>
    <numFmt numFmtId="43" formatCode="_-* #,##0.00_-;\-* #,##0.00_-;_-* &quot;-&quot;??_-;_-@_-"/>
    <numFmt numFmtId="164" formatCode="&quot;$&quot;\ #,##0.00"/>
    <numFmt numFmtId="165" formatCode="0.0%"/>
  </numFmts>
  <fonts count="47">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ptos Narrow"/>
      <scheme val="minor"/>
    </font>
    <font>
      <sz val="11"/>
      <name val="Arial"/>
      <family val="2"/>
    </font>
    <font>
      <b/>
      <sz val="11"/>
      <color theme="1"/>
      <name val="Aptos Narrow"/>
      <scheme val="minor"/>
    </font>
    <font>
      <sz val="11"/>
      <name val="Tahoma"/>
      <family val="2"/>
    </font>
    <font>
      <b/>
      <sz val="9"/>
      <color rgb="FF000000"/>
      <name val="Tahoma"/>
      <family val="2"/>
    </font>
    <font>
      <sz val="9"/>
      <color rgb="FF000000"/>
      <name val="Tahoma"/>
      <family val="2"/>
    </font>
    <font>
      <sz val="12"/>
      <color theme="1"/>
      <name val="Tahoma"/>
      <family val="2"/>
    </font>
    <font>
      <sz val="11"/>
      <color rgb="FF000000"/>
      <name val="Aptos Narrow"/>
      <scheme val="minor"/>
    </font>
    <font>
      <sz val="9"/>
      <color theme="1"/>
      <name val="Aptos Narrow"/>
      <family val="2"/>
      <scheme val="minor"/>
    </font>
    <font>
      <sz val="11"/>
      <color theme="1"/>
      <name val="Calibri Light"/>
      <family val="2"/>
    </font>
    <font>
      <sz val="16"/>
      <color theme="1"/>
      <name val="Aptos Narrow"/>
      <family val="2"/>
      <scheme val="minor"/>
    </font>
    <font>
      <sz val="11"/>
      <color theme="0"/>
      <name val="Aptos Narrow"/>
      <family val="2"/>
      <scheme val="minor"/>
    </font>
    <font>
      <b/>
      <sz val="11"/>
      <name val="Aptos"/>
      <family val="2"/>
    </font>
    <font>
      <b/>
      <sz val="16"/>
      <color theme="1" tint="4.9989318521683403E-2"/>
      <name val="Aptos Narrow"/>
      <scheme val="minor"/>
    </font>
    <font>
      <b/>
      <sz val="11"/>
      <color theme="0"/>
      <name val="Arial"/>
      <family val="2"/>
    </font>
    <font>
      <sz val="11"/>
      <color theme="0"/>
      <name val="Arial"/>
      <family val="2"/>
    </font>
    <font>
      <b/>
      <sz val="11"/>
      <color theme="1" tint="4.9989318521683403E-2"/>
      <name val="Aptos Narrow"/>
      <scheme val="minor"/>
    </font>
    <font>
      <b/>
      <sz val="18"/>
      <color theme="1"/>
      <name val="Aptos Narrow"/>
      <scheme val="minor"/>
    </font>
    <font>
      <b/>
      <sz val="16"/>
      <color theme="1"/>
      <name val="Aptos Narrow"/>
      <scheme val="minor"/>
    </font>
    <font>
      <b/>
      <sz val="20"/>
      <color theme="1"/>
      <name val="Aptos Narrow"/>
      <scheme val="minor"/>
    </font>
    <font>
      <b/>
      <sz val="22"/>
      <color theme="1"/>
      <name val="Aptos Narrow"/>
      <scheme val="minor"/>
    </font>
  </fonts>
  <fills count="1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DEDAC"/>
        <bgColor indexed="64"/>
      </patternFill>
    </fill>
    <fill>
      <patternFill patternType="solid">
        <fgColor theme="2" tint="-9.9978637043366805E-2"/>
        <bgColor indexed="64"/>
      </patternFill>
    </fill>
    <fill>
      <patternFill patternType="solid">
        <fgColor rgb="FFFFFC9B"/>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rgb="FF92D050"/>
        <bgColor indexed="64"/>
      </patternFill>
    </fill>
    <fill>
      <patternFill patternType="solid">
        <fgColor rgb="FFFFFF00"/>
        <bgColor indexed="64"/>
      </patternFill>
    </fill>
    <fill>
      <patternFill patternType="solid">
        <fgColor theme="3" tint="0.8999908444471571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1" fillId="0" borderId="0" applyFont="0" applyFill="0" applyBorder="0" applyAlignment="0" applyProtection="0"/>
  </cellStyleXfs>
  <cellXfs count="329">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2"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0" fillId="0" borderId="0" xfId="0" applyFill="1" applyAlignment="1">
      <alignment horizontal="center" vertical="center"/>
    </xf>
    <xf numFmtId="0" fontId="22" fillId="0" borderId="1" xfId="1" applyFont="1" applyFill="1" applyBorder="1" applyAlignment="1">
      <alignment horizontal="center" vertical="center"/>
    </xf>
    <xf numFmtId="0" fontId="27" fillId="7"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2" borderId="18" xfId="0" applyFont="1" applyFill="1" applyBorder="1" applyAlignment="1">
      <alignment vertical="center" wrapText="1"/>
    </xf>
    <xf numFmtId="0" fontId="32" fillId="0" borderId="1" xfId="0" applyFont="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33"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0" fillId="2" borderId="1" xfId="0" applyFill="1" applyBorder="1" applyAlignment="1">
      <alignment horizont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19" fillId="2" borderId="1" xfId="0" applyFont="1" applyFill="1" applyBorder="1" applyAlignment="1">
      <alignment horizontal="center" vertical="center" wrapText="1"/>
    </xf>
    <xf numFmtId="0" fontId="32" fillId="0" borderId="1" xfId="0" applyFont="1" applyBorder="1" applyAlignment="1">
      <alignment vertical="center" wrapText="1"/>
    </xf>
    <xf numFmtId="0" fontId="0" fillId="0" borderId="1" xfId="0" applyFill="1" applyBorder="1" applyAlignment="1">
      <alignment horizontal="center" vertical="center" wrapText="1"/>
    </xf>
    <xf numFmtId="0" fontId="0" fillId="2" borderId="1" xfId="0" applyFill="1" applyBorder="1" applyAlignment="1">
      <alignment horizontal="center" vertical="center" wrapText="1"/>
    </xf>
    <xf numFmtId="0" fontId="26" fillId="2" borderId="4"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26" fillId="2" borderId="18" xfId="0" applyFont="1" applyFill="1" applyBorder="1" applyAlignment="1">
      <alignment horizontal="center" vertical="center" wrapText="1"/>
    </xf>
    <xf numFmtId="3" fontId="0" fillId="2" borderId="1" xfId="0" applyNumberFormat="1" applyFill="1" applyBorder="1" applyAlignment="1">
      <alignment horizontal="center" vertical="center" wrapText="1"/>
    </xf>
    <xf numFmtId="0" fontId="32" fillId="0" borderId="1" xfId="0" applyFont="1" applyBorder="1" applyAlignment="1">
      <alignment horizontal="center" vertical="center" wrapText="1"/>
    </xf>
    <xf numFmtId="0" fontId="0" fillId="2" borderId="1" xfId="0" applyFill="1" applyBorder="1" applyAlignment="1">
      <alignment horizontal="center" vertical="center" wrapText="1"/>
    </xf>
    <xf numFmtId="0" fontId="26"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34" fillId="0" borderId="1" xfId="0" applyFont="1" applyBorder="1" applyAlignment="1">
      <alignment vertical="center" wrapText="1"/>
    </xf>
    <xf numFmtId="0" fontId="34" fillId="0" borderId="2" xfId="0" applyFont="1" applyBorder="1" applyAlignment="1">
      <alignment vertical="center" wrapText="1"/>
    </xf>
    <xf numFmtId="0" fontId="34" fillId="0" borderId="19" xfId="0" applyFont="1" applyBorder="1" applyAlignment="1">
      <alignment vertical="center" wrapText="1"/>
    </xf>
    <xf numFmtId="0" fontId="34" fillId="0" borderId="20" xfId="0" applyFont="1" applyBorder="1" applyAlignment="1">
      <alignment vertical="center" wrapText="1"/>
    </xf>
    <xf numFmtId="0" fontId="5" fillId="15" borderId="1" xfId="0" applyFont="1" applyFill="1" applyBorder="1" applyAlignment="1">
      <alignment horizontal="center" vertical="center" wrapText="1"/>
    </xf>
    <xf numFmtId="9" fontId="0" fillId="0" borderId="1" xfId="7" applyFont="1" applyFill="1" applyBorder="1" applyAlignment="1">
      <alignment horizontal="center" vertical="center"/>
    </xf>
    <xf numFmtId="9" fontId="0" fillId="0" borderId="1" xfId="0" applyNumberFormat="1" applyFill="1" applyBorder="1" applyAlignment="1">
      <alignment horizontal="center" vertical="center"/>
    </xf>
    <xf numFmtId="0" fontId="0" fillId="3" borderId="1" xfId="0" applyFill="1" applyBorder="1" applyAlignment="1">
      <alignment horizontal="center" vertical="center" wrapText="1"/>
    </xf>
    <xf numFmtId="0" fontId="26" fillId="8"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8" borderId="1" xfId="0" applyFill="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8" borderId="1" xfId="0" applyFill="1" applyBorder="1" applyAlignment="1">
      <alignment horizontal="center" vertical="center"/>
    </xf>
    <xf numFmtId="0" fontId="0" fillId="2" borderId="1" xfId="0" applyFill="1" applyBorder="1" applyAlignment="1">
      <alignment horizontal="center" vertical="center" wrapText="1"/>
    </xf>
    <xf numFmtId="4" fontId="35" fillId="0" borderId="0" xfId="0" applyNumberFormat="1" applyFont="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26"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0" fillId="0" borderId="18" xfId="0" applyFill="1" applyBorder="1" applyAlignment="1">
      <alignment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wrapText="1"/>
    </xf>
    <xf numFmtId="0" fontId="0" fillId="2" borderId="18" xfId="0" applyFill="1" applyBorder="1" applyAlignment="1">
      <alignment horizontal="center" vertical="center"/>
    </xf>
    <xf numFmtId="0" fontId="26"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9" fontId="36" fillId="2" borderId="1" xfId="7" applyFont="1" applyFill="1" applyBorder="1" applyAlignment="1">
      <alignment horizontal="center" vertical="center"/>
    </xf>
    <xf numFmtId="0" fontId="0" fillId="2" borderId="19" xfId="0" applyFill="1" applyBorder="1" applyAlignment="1">
      <alignment horizontal="center" vertical="center"/>
    </xf>
    <xf numFmtId="0" fontId="0" fillId="2" borderId="19" xfId="0" applyFill="1" applyBorder="1" applyAlignment="1">
      <alignment horizontal="center" vertical="center" wrapText="1"/>
    </xf>
    <xf numFmtId="0" fontId="0" fillId="2" borderId="18" xfId="0" applyFill="1" applyBorder="1" applyAlignment="1">
      <alignment horizontal="center" vertical="center"/>
    </xf>
    <xf numFmtId="0" fontId="28" fillId="2" borderId="1" xfId="0" applyFont="1"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32"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Fill="1" applyBorder="1" applyAlignment="1">
      <alignment horizontal="center" vertical="center"/>
    </xf>
    <xf numFmtId="0" fontId="38" fillId="16" borderId="1" xfId="0" applyFont="1" applyFill="1" applyBorder="1" applyAlignment="1">
      <alignment horizontal="center" vertical="center" wrapText="1"/>
    </xf>
    <xf numFmtId="9" fontId="0" fillId="2" borderId="1" xfId="7" applyFont="1" applyFill="1" applyBorder="1" applyAlignment="1">
      <alignment horizontal="center" vertical="center" wrapText="1"/>
    </xf>
    <xf numFmtId="0" fontId="0" fillId="2" borderId="18" xfId="0" applyFill="1" applyBorder="1" applyAlignment="1">
      <alignment horizontal="center"/>
    </xf>
    <xf numFmtId="0" fontId="33" fillId="2" borderId="18" xfId="0" applyFont="1" applyFill="1" applyBorder="1" applyAlignment="1">
      <alignment horizontal="center" vertical="center" wrapText="1"/>
    </xf>
    <xf numFmtId="9" fontId="0" fillId="2" borderId="18" xfId="7" applyFont="1" applyFill="1" applyBorder="1" applyAlignment="1">
      <alignment horizontal="center" vertical="center"/>
    </xf>
    <xf numFmtId="0" fontId="26" fillId="0" borderId="12" xfId="0" applyFont="1" applyFill="1" applyBorder="1" applyAlignment="1">
      <alignment horizontal="center" vertical="center" wrapText="1"/>
    </xf>
    <xf numFmtId="0" fontId="8" fillId="0" borderId="18" xfId="0" applyFont="1" applyFill="1" applyBorder="1" applyAlignment="1">
      <alignment horizontal="center" vertical="center"/>
    </xf>
    <xf numFmtId="0" fontId="0" fillId="0" borderId="18" xfId="0" applyFill="1" applyBorder="1" applyAlignment="1">
      <alignment horizontal="center" vertical="center" wrapText="1"/>
    </xf>
    <xf numFmtId="9" fontId="28" fillId="2" borderId="1" xfId="7" applyFont="1" applyFill="1" applyBorder="1" applyAlignment="1">
      <alignment horizontal="center" vertical="center" wrapText="1"/>
    </xf>
    <xf numFmtId="9" fontId="9" fillId="2" borderId="0" xfId="0" applyNumberFormat="1" applyFont="1" applyFill="1" applyAlignment="1">
      <alignment horizontal="center"/>
    </xf>
    <xf numFmtId="9" fontId="39" fillId="2" borderId="0" xfId="7" applyFont="1" applyFill="1" applyAlignment="1">
      <alignment horizontal="center"/>
    </xf>
    <xf numFmtId="0" fontId="37" fillId="2" borderId="0" xfId="0" applyFont="1" applyFill="1"/>
    <xf numFmtId="0" fontId="40" fillId="2" borderId="0" xfId="0" applyFont="1" applyFill="1" applyAlignment="1">
      <alignment horizontal="center" vertical="center" wrapText="1"/>
    </xf>
    <xf numFmtId="0" fontId="41" fillId="2" borderId="0" xfId="0" applyFont="1" applyFill="1"/>
    <xf numFmtId="9" fontId="37" fillId="2" borderId="0" xfId="7" applyFont="1" applyFill="1" applyAlignment="1">
      <alignment vertical="center"/>
    </xf>
    <xf numFmtId="9" fontId="37" fillId="2" borderId="0" xfId="0" applyNumberFormat="1" applyFont="1" applyFill="1"/>
    <xf numFmtId="0" fontId="0" fillId="2" borderId="20" xfId="0" applyFill="1" applyBorder="1" applyAlignment="1">
      <alignment horizontal="center" vertical="center" wrapText="1"/>
    </xf>
    <xf numFmtId="0" fontId="0" fillId="2" borderId="1" xfId="0" applyFill="1" applyBorder="1" applyAlignment="1">
      <alignment horizontal="center" vertical="center" wrapText="1"/>
    </xf>
    <xf numFmtId="8" fontId="28" fillId="2"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26" fillId="2" borderId="19" xfId="0" applyFont="1" applyFill="1" applyBorder="1" applyAlignment="1">
      <alignment horizontal="center" vertical="center" wrapText="1"/>
    </xf>
    <xf numFmtId="0" fontId="0" fillId="2" borderId="19" xfId="0" applyFill="1" applyBorder="1" applyAlignment="1">
      <alignment horizontal="center"/>
    </xf>
    <xf numFmtId="9" fontId="0" fillId="2" borderId="19" xfId="7" applyFont="1" applyFill="1" applyBorder="1" applyAlignment="1">
      <alignment horizontal="center" vertical="center"/>
    </xf>
    <xf numFmtId="0" fontId="8" fillId="0" borderId="19" xfId="0" applyFont="1" applyFill="1" applyBorder="1" applyAlignment="1">
      <alignment horizontal="center" vertical="center"/>
    </xf>
    <xf numFmtId="3" fontId="0" fillId="0" borderId="19" xfId="0" applyNumberFormat="1" applyFill="1" applyBorder="1" applyAlignment="1">
      <alignment horizontal="center" vertical="center" wrapText="1"/>
    </xf>
    <xf numFmtId="3" fontId="0" fillId="2" borderId="19" xfId="0" applyNumberFormat="1" applyFill="1" applyBorder="1" applyAlignment="1">
      <alignment horizontal="center" vertical="center" wrapText="1"/>
    </xf>
    <xf numFmtId="9" fontId="28" fillId="2" borderId="1" xfId="7" applyNumberFormat="1" applyFont="1" applyFill="1" applyBorder="1" applyAlignment="1">
      <alignment horizontal="center" vertical="center" wrapText="1"/>
    </xf>
    <xf numFmtId="9" fontId="42" fillId="2" borderId="1" xfId="0" applyNumberFormat="1" applyFont="1" applyFill="1" applyBorder="1" applyAlignment="1">
      <alignment horizontal="center"/>
    </xf>
    <xf numFmtId="9" fontId="44" fillId="17" borderId="1" xfId="7" applyFont="1" applyFill="1" applyBorder="1" applyAlignment="1">
      <alignment horizontal="center" vertical="center"/>
    </xf>
    <xf numFmtId="9" fontId="0" fillId="0" borderId="18" xfId="7" applyFont="1" applyFill="1" applyBorder="1" applyAlignment="1">
      <alignment horizontal="center" vertical="center"/>
    </xf>
    <xf numFmtId="0" fontId="29" fillId="9" borderId="18" xfId="0" applyFont="1" applyFill="1" applyBorder="1" applyAlignment="1">
      <alignment horizontal="center" vertical="center" wrapText="1"/>
    </xf>
    <xf numFmtId="9" fontId="43" fillId="2" borderId="1" xfId="0" applyNumberFormat="1" applyFont="1" applyFill="1" applyBorder="1" applyAlignment="1">
      <alignment horizontal="center" vertical="center"/>
    </xf>
    <xf numFmtId="8" fontId="28" fillId="2" borderId="1" xfId="0" applyNumberFormat="1" applyFont="1" applyFill="1" applyBorder="1" applyAlignment="1">
      <alignment vertical="center"/>
    </xf>
    <xf numFmtId="0" fontId="0" fillId="0" borderId="1" xfId="0" applyFill="1" applyBorder="1" applyAlignment="1">
      <alignment vertical="center"/>
    </xf>
    <xf numFmtId="8" fontId="28" fillId="2" borderId="1" xfId="0" applyNumberFormat="1" applyFont="1" applyFill="1" applyBorder="1" applyAlignment="1">
      <alignment vertical="center" wrapText="1"/>
    </xf>
    <xf numFmtId="164" fontId="0" fillId="0" borderId="1" xfId="0" applyNumberFormat="1" applyFill="1" applyBorder="1" applyAlignment="1">
      <alignment horizontal="center" vertical="center"/>
    </xf>
    <xf numFmtId="165" fontId="0" fillId="0" borderId="1" xfId="7" applyNumberFormat="1" applyFont="1" applyFill="1" applyBorder="1" applyAlignment="1">
      <alignment horizontal="center" vertical="center"/>
    </xf>
    <xf numFmtId="9" fontId="44" fillId="0" borderId="1" xfId="7" applyFont="1" applyFill="1" applyBorder="1" applyAlignment="1">
      <alignment horizontal="center" vertical="center"/>
    </xf>
    <xf numFmtId="8" fontId="44" fillId="12" borderId="1" xfId="0" applyNumberFormat="1" applyFont="1" applyFill="1" applyBorder="1" applyAlignment="1">
      <alignment horizontal="center" vertical="center"/>
    </xf>
    <xf numFmtId="0" fontId="28" fillId="2" borderId="1" xfId="0" applyFont="1" applyFill="1" applyBorder="1" applyAlignment="1">
      <alignment vertical="center"/>
    </xf>
    <xf numFmtId="165" fontId="44" fillId="0" borderId="1" xfId="7" applyNumberFormat="1" applyFont="1" applyFill="1" applyBorder="1" applyAlignment="1">
      <alignment horizontal="center" vertical="center"/>
    </xf>
    <xf numFmtId="8" fontId="45" fillId="12" borderId="1" xfId="0" applyNumberFormat="1" applyFont="1" applyFill="1" applyBorder="1" applyAlignment="1">
      <alignment horizontal="center" vertical="center"/>
    </xf>
    <xf numFmtId="165" fontId="46" fillId="0" borderId="1" xfId="7" applyNumberFormat="1" applyFont="1" applyFill="1" applyBorder="1" applyAlignment="1">
      <alignment horizontal="center" vertical="center"/>
    </xf>
    <xf numFmtId="8" fontId="28" fillId="2"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5" fillId="18" borderId="21" xfId="0" applyFont="1" applyFill="1" applyBorder="1" applyAlignment="1">
      <alignment horizontal="center" vertical="center" wrapText="1"/>
    </xf>
    <xf numFmtId="9" fontId="0" fillId="0" borderId="1" xfId="7" applyFont="1" applyFill="1" applyBorder="1" applyAlignment="1">
      <alignment horizontal="center" vertical="center"/>
    </xf>
    <xf numFmtId="0" fontId="0" fillId="2" borderId="20" xfId="0" applyFill="1" applyBorder="1" applyAlignment="1">
      <alignment horizontal="center" vertical="center" wrapText="1"/>
    </xf>
    <xf numFmtId="0" fontId="0" fillId="2" borderId="1" xfId="0" applyFill="1" applyBorder="1" applyAlignment="1">
      <alignment horizontal="center" vertical="center" wrapText="1"/>
    </xf>
    <xf numFmtId="0" fontId="2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26" fillId="15" borderId="11" xfId="0" applyFont="1" applyFill="1" applyBorder="1" applyAlignment="1">
      <alignment horizontal="center" vertical="center" wrapText="1"/>
    </xf>
    <xf numFmtId="0" fontId="26" fillId="15" borderId="5" xfId="0" applyFont="1" applyFill="1" applyBorder="1" applyAlignment="1">
      <alignment horizontal="center" vertical="center" wrapText="1"/>
    </xf>
    <xf numFmtId="0" fontId="26" fillId="15" borderId="12" xfId="0" applyFont="1" applyFill="1" applyBorder="1" applyAlignment="1">
      <alignment horizontal="center" vertical="center" wrapText="1"/>
    </xf>
    <xf numFmtId="0" fontId="26" fillId="15" borderId="2" xfId="0" applyFont="1" applyFill="1" applyBorder="1" applyAlignment="1">
      <alignment horizontal="center" vertical="center" wrapText="1"/>
    </xf>
    <xf numFmtId="0" fontId="26" fillId="15" borderId="3" xfId="0" applyFont="1" applyFill="1" applyBorder="1" applyAlignment="1">
      <alignment horizontal="center" vertical="center" wrapText="1"/>
    </xf>
    <xf numFmtId="0" fontId="26" fillId="15" borderId="4"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22" fillId="2" borderId="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0"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8" xfId="0"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4"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8" fontId="28" fillId="2" borderId="1" xfId="0" applyNumberFormat="1" applyFont="1" applyFill="1" applyBorder="1" applyAlignment="1">
      <alignment horizontal="center" vertical="center"/>
    </xf>
    <xf numFmtId="0" fontId="28" fillId="2" borderId="1" xfId="0" applyFont="1"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32" fillId="0" borderId="1" xfId="0" applyFont="1" applyBorder="1" applyAlignment="1">
      <alignment horizontal="center" vertical="center" wrapText="1"/>
    </xf>
    <xf numFmtId="0" fontId="0" fillId="9" borderId="1" xfId="0" applyFill="1" applyBorder="1" applyAlignment="1">
      <alignment horizontal="center" vertical="center"/>
    </xf>
    <xf numFmtId="0" fontId="0" fillId="9" borderId="18" xfId="0" applyFill="1" applyBorder="1" applyAlignment="1">
      <alignment horizontal="center" vertical="center"/>
    </xf>
    <xf numFmtId="0" fontId="0" fillId="9" borderId="0" xfId="0" applyFill="1" applyAlignment="1">
      <alignment horizontal="center" vertical="center" wrapText="1"/>
    </xf>
    <xf numFmtId="0" fontId="0" fillId="2" borderId="1" xfId="0" applyFill="1" applyBorder="1" applyAlignment="1">
      <alignment horizontal="center" vertical="center" wrapText="1"/>
    </xf>
    <xf numFmtId="8" fontId="28" fillId="2" borderId="18" xfId="0" applyNumberFormat="1" applyFont="1" applyFill="1" applyBorder="1" applyAlignment="1">
      <alignment horizontal="center" vertical="center"/>
    </xf>
    <xf numFmtId="8" fontId="28" fillId="2" borderId="19" xfId="0" applyNumberFormat="1" applyFont="1" applyFill="1" applyBorder="1" applyAlignment="1">
      <alignment horizontal="center" vertical="center"/>
    </xf>
    <xf numFmtId="8" fontId="28" fillId="2" borderId="20" xfId="0" applyNumberFormat="1" applyFont="1" applyFill="1" applyBorder="1" applyAlignment="1">
      <alignment horizontal="center" vertical="center"/>
    </xf>
    <xf numFmtId="0" fontId="28" fillId="2" borderId="18" xfId="0" applyFont="1" applyFill="1" applyBorder="1" applyAlignment="1">
      <alignment horizontal="center" vertical="center"/>
    </xf>
    <xf numFmtId="0" fontId="28" fillId="2" borderId="19" xfId="0" applyFont="1" applyFill="1" applyBorder="1" applyAlignment="1">
      <alignment horizontal="center" vertical="center"/>
    </xf>
    <xf numFmtId="0" fontId="28" fillId="2" borderId="20" xfId="0" applyFont="1" applyFill="1" applyBorder="1" applyAlignment="1">
      <alignment horizontal="center" vertical="center"/>
    </xf>
    <xf numFmtId="0" fontId="0" fillId="0" borderId="1" xfId="0"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9" borderId="18"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32" fillId="0" borderId="1" xfId="0" applyFont="1" applyBorder="1" applyAlignment="1">
      <alignment horizontal="center" wrapText="1"/>
    </xf>
    <xf numFmtId="1" fontId="0" fillId="10" borderId="1" xfId="0" applyNumberFormat="1" applyFill="1" applyBorder="1" applyAlignment="1">
      <alignment horizontal="center" vertical="center"/>
    </xf>
    <xf numFmtId="0" fontId="0" fillId="1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4" xfId="0"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7" xfId="0" applyFill="1" applyBorder="1" applyAlignment="1">
      <alignment horizontal="center" vertical="center" wrapText="1"/>
    </xf>
    <xf numFmtId="0" fontId="0" fillId="4" borderId="1" xfId="0"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1" fontId="0" fillId="11" borderId="1" xfId="0" applyNumberFormat="1" applyFill="1" applyBorder="1" applyAlignment="1">
      <alignment horizontal="center" vertical="center"/>
    </xf>
    <xf numFmtId="0" fontId="0" fillId="10" borderId="1" xfId="0" applyFill="1" applyBorder="1" applyAlignment="1">
      <alignment horizontal="center" vertical="center"/>
    </xf>
    <xf numFmtId="0" fontId="33" fillId="2" borderId="12"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27" fillId="8" borderId="18" xfId="0" applyFont="1" applyFill="1" applyBorder="1" applyAlignment="1">
      <alignment horizontal="center" vertical="center" wrapText="1"/>
    </xf>
    <xf numFmtId="0" fontId="27" fillId="8" borderId="19" xfId="0" applyFont="1" applyFill="1" applyBorder="1" applyAlignment="1">
      <alignment horizontal="center" vertical="center" wrapText="1"/>
    </xf>
    <xf numFmtId="0" fontId="27" fillId="8" borderId="20"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xf>
    <xf numFmtId="164" fontId="0" fillId="0" borderId="18" xfId="0" applyNumberFormat="1" applyFill="1" applyBorder="1" applyAlignment="1">
      <alignment horizontal="center" vertical="center"/>
    </xf>
    <xf numFmtId="164" fontId="0" fillId="0" borderId="20" xfId="0" applyNumberFormat="1" applyFill="1" applyBorder="1" applyAlignment="1">
      <alignment horizontal="center" vertical="center"/>
    </xf>
    <xf numFmtId="9" fontId="0" fillId="0" borderId="1" xfId="7" applyFont="1" applyFill="1" applyBorder="1" applyAlignment="1">
      <alignment horizontal="center" vertical="center"/>
    </xf>
    <xf numFmtId="9" fontId="0" fillId="0" borderId="18" xfId="7" applyFont="1" applyFill="1" applyBorder="1" applyAlignment="1">
      <alignment horizontal="center" vertical="center"/>
    </xf>
    <xf numFmtId="9" fontId="0" fillId="0" borderId="20" xfId="7" applyFont="1" applyFill="1" applyBorder="1" applyAlignment="1">
      <alignment horizontal="center" vertical="center"/>
    </xf>
    <xf numFmtId="164" fontId="0" fillId="0" borderId="11" xfId="0" applyNumberFormat="1" applyFill="1" applyBorder="1" applyAlignment="1">
      <alignment horizontal="center" vertical="center"/>
    </xf>
    <xf numFmtId="164" fontId="0" fillId="0" borderId="13"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19" xfId="0" applyNumberFormat="1" applyFill="1" applyBorder="1" applyAlignment="1">
      <alignment horizontal="center" vertical="center"/>
    </xf>
    <xf numFmtId="9" fontId="28" fillId="2" borderId="1" xfId="7" applyFont="1" applyFill="1" applyBorder="1" applyAlignment="1">
      <alignment horizontal="center" vertical="center"/>
    </xf>
    <xf numFmtId="165" fontId="28" fillId="2" borderId="1" xfId="7" applyNumberFormat="1" applyFont="1" applyFill="1" applyBorder="1" applyAlignment="1">
      <alignment horizontal="center" vertical="center"/>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cellXfs>
  <cellStyles count="8">
    <cellStyle name="BodyStyle" xfId="5"/>
    <cellStyle name="HeaderStyle" xfId="4"/>
    <cellStyle name="Millares 2" xfId="3"/>
    <cellStyle name="Moneda 2" xfId="2"/>
    <cellStyle name="Normal" xfId="0" builtinId="0"/>
    <cellStyle name="Normal 2" xfId="1"/>
    <cellStyle name="Numeric" xfId="6"/>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31" zoomScale="80" zoomScaleNormal="80" workbookViewId="0">
      <selection activeCell="J48" sqref="J48"/>
    </sheetView>
  </sheetViews>
  <sheetFormatPr baseColWidth="10" defaultColWidth="10.875" defaultRowHeight="15"/>
  <cols>
    <col min="1" max="1" width="34.125" style="19" customWidth="1"/>
    <col min="2" max="2" width="10.875" style="11"/>
    <col min="3" max="3" width="28.375" style="11" customWidth="1"/>
    <col min="4" max="4" width="21.375" style="11" customWidth="1"/>
    <col min="5" max="5" width="19.375" style="11" customWidth="1"/>
    <col min="6" max="6" width="27.375" style="11" customWidth="1"/>
    <col min="7" max="7" width="17.125" style="11" customWidth="1"/>
    <col min="8" max="8" width="27.375" style="11" customWidth="1"/>
    <col min="9" max="9" width="15.375" style="11" customWidth="1"/>
    <col min="10" max="10" width="17.875" style="11" customWidth="1"/>
    <col min="11" max="11" width="19.375" style="11" customWidth="1"/>
    <col min="12" max="12" width="25.375" style="11" customWidth="1"/>
    <col min="13" max="13" width="20.625" style="11" customWidth="1"/>
    <col min="14" max="15" width="10.875" style="11"/>
    <col min="16" max="16" width="16.625" style="11" customWidth="1"/>
    <col min="17" max="17" width="20.375" style="11" customWidth="1"/>
    <col min="18" max="18" width="18.625" style="11" customWidth="1"/>
    <col min="19" max="19" width="22.875" style="11" customWidth="1"/>
    <col min="20" max="20" width="22.125" style="11" customWidth="1"/>
    <col min="21" max="21" width="25.375" style="11" customWidth="1"/>
    <col min="22" max="22" width="21.125" style="11" customWidth="1"/>
    <col min="23" max="23" width="19.125" style="11" customWidth="1"/>
    <col min="24" max="24" width="17.375" style="11" customWidth="1"/>
    <col min="25" max="25" width="16.375" style="11" customWidth="1"/>
    <col min="26" max="26" width="16.125" style="11" customWidth="1"/>
    <col min="27" max="27" width="28.625" style="11" customWidth="1"/>
    <col min="28" max="28" width="19.375" style="11" customWidth="1"/>
    <col min="29" max="29" width="21.125" style="11" customWidth="1"/>
    <col min="30" max="30" width="21.875" style="11" customWidth="1"/>
    <col min="31" max="31" width="25.375" style="11" customWidth="1"/>
    <col min="32" max="32" width="22.125" style="11" customWidth="1"/>
    <col min="33" max="33" width="29.625" style="11" customWidth="1"/>
    <col min="34" max="34" width="18.625" style="11" customWidth="1"/>
    <col min="35" max="35" width="18.125" style="11" customWidth="1"/>
    <col min="36" max="36" width="22.125" style="11" customWidth="1"/>
    <col min="37" max="16384" width="10.875" style="11"/>
  </cols>
  <sheetData>
    <row r="1" spans="1:50" ht="54.75" customHeight="1">
      <c r="A1" s="167" t="s">
        <v>160</v>
      </c>
      <c r="B1" s="167"/>
      <c r="C1" s="167"/>
      <c r="D1" s="167"/>
      <c r="E1" s="167"/>
      <c r="F1" s="167"/>
      <c r="G1" s="167"/>
      <c r="H1" s="167"/>
    </row>
    <row r="2" spans="1:50" ht="33" customHeight="1">
      <c r="A2" s="171" t="s">
        <v>179</v>
      </c>
      <c r="B2" s="171"/>
      <c r="C2" s="171"/>
      <c r="D2" s="171"/>
      <c r="E2" s="171"/>
      <c r="F2" s="171"/>
      <c r="G2" s="171"/>
      <c r="H2" s="171"/>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93</v>
      </c>
      <c r="B3" s="166" t="s">
        <v>106</v>
      </c>
      <c r="C3" s="166"/>
      <c r="D3" s="166"/>
      <c r="E3" s="166"/>
      <c r="F3" s="166"/>
      <c r="G3" s="166"/>
      <c r="H3" s="166"/>
    </row>
    <row r="4" spans="1:50" ht="48" customHeight="1">
      <c r="A4" s="15" t="s">
        <v>166</v>
      </c>
      <c r="B4" s="168" t="s">
        <v>185</v>
      </c>
      <c r="C4" s="169"/>
      <c r="D4" s="169"/>
      <c r="E4" s="169"/>
      <c r="F4" s="169"/>
      <c r="G4" s="169"/>
      <c r="H4" s="170"/>
    </row>
    <row r="5" spans="1:50" ht="31.5" customHeight="1">
      <c r="A5" s="15" t="s">
        <v>184</v>
      </c>
      <c r="B5" s="166" t="s">
        <v>107</v>
      </c>
      <c r="C5" s="166"/>
      <c r="D5" s="166"/>
      <c r="E5" s="166"/>
      <c r="F5" s="166"/>
      <c r="G5" s="166"/>
      <c r="H5" s="166"/>
    </row>
    <row r="6" spans="1:50" ht="40.5" customHeight="1">
      <c r="A6" s="15" t="s">
        <v>81</v>
      </c>
      <c r="B6" s="168" t="s">
        <v>108</v>
      </c>
      <c r="C6" s="169"/>
      <c r="D6" s="169"/>
      <c r="E6" s="169"/>
      <c r="F6" s="169"/>
      <c r="G6" s="169"/>
      <c r="H6" s="170"/>
    </row>
    <row r="7" spans="1:50" ht="41.1" customHeight="1">
      <c r="A7" s="15" t="s">
        <v>99</v>
      </c>
      <c r="B7" s="166" t="s">
        <v>109</v>
      </c>
      <c r="C7" s="166"/>
      <c r="D7" s="166"/>
      <c r="E7" s="166"/>
      <c r="F7" s="166"/>
      <c r="G7" s="166"/>
      <c r="H7" s="166"/>
    </row>
    <row r="8" spans="1:50" ht="48.95" customHeight="1">
      <c r="A8" s="15" t="s">
        <v>33</v>
      </c>
      <c r="B8" s="166" t="s">
        <v>193</v>
      </c>
      <c r="C8" s="166"/>
      <c r="D8" s="166"/>
      <c r="E8" s="166"/>
      <c r="F8" s="166"/>
      <c r="G8" s="166"/>
      <c r="H8" s="166"/>
    </row>
    <row r="9" spans="1:50" ht="48.95" customHeight="1">
      <c r="A9" s="15" t="s">
        <v>194</v>
      </c>
      <c r="B9" s="168" t="s">
        <v>195</v>
      </c>
      <c r="C9" s="169"/>
      <c r="D9" s="169"/>
      <c r="E9" s="169"/>
      <c r="F9" s="169"/>
      <c r="G9" s="169"/>
      <c r="H9" s="170"/>
    </row>
    <row r="10" spans="1:50" ht="30">
      <c r="A10" s="15" t="s">
        <v>34</v>
      </c>
      <c r="B10" s="166" t="s">
        <v>110</v>
      </c>
      <c r="C10" s="166"/>
      <c r="D10" s="166"/>
      <c r="E10" s="166"/>
      <c r="F10" s="166"/>
      <c r="G10" s="166"/>
      <c r="H10" s="166"/>
    </row>
    <row r="11" spans="1:50" ht="30">
      <c r="A11" s="15" t="s">
        <v>8</v>
      </c>
      <c r="B11" s="166" t="s">
        <v>111</v>
      </c>
      <c r="C11" s="166"/>
      <c r="D11" s="166"/>
      <c r="E11" s="166"/>
      <c r="F11" s="166"/>
      <c r="G11" s="166"/>
      <c r="H11" s="166"/>
    </row>
    <row r="12" spans="1:50" ht="33.950000000000003" customHeight="1">
      <c r="A12" s="15" t="s">
        <v>82</v>
      </c>
      <c r="B12" s="166" t="s">
        <v>112</v>
      </c>
      <c r="C12" s="166"/>
      <c r="D12" s="166"/>
      <c r="E12" s="166"/>
      <c r="F12" s="166"/>
      <c r="G12" s="166"/>
      <c r="H12" s="166"/>
    </row>
    <row r="13" spans="1:50" ht="30">
      <c r="A13" s="15" t="s">
        <v>29</v>
      </c>
      <c r="B13" s="166" t="s">
        <v>113</v>
      </c>
      <c r="C13" s="166"/>
      <c r="D13" s="166"/>
      <c r="E13" s="166"/>
      <c r="F13" s="166"/>
      <c r="G13" s="166"/>
      <c r="H13" s="166"/>
    </row>
    <row r="14" spans="1:50" ht="30">
      <c r="A14" s="15" t="s">
        <v>103</v>
      </c>
      <c r="B14" s="166" t="s">
        <v>114</v>
      </c>
      <c r="C14" s="166"/>
      <c r="D14" s="166"/>
      <c r="E14" s="166"/>
      <c r="F14" s="166"/>
      <c r="G14" s="166"/>
      <c r="H14" s="166"/>
    </row>
    <row r="15" spans="1:50" ht="44.1" customHeight="1">
      <c r="A15" s="15" t="s">
        <v>100</v>
      </c>
      <c r="B15" s="166" t="s">
        <v>115</v>
      </c>
      <c r="C15" s="166"/>
      <c r="D15" s="166"/>
      <c r="E15" s="166"/>
      <c r="F15" s="166"/>
      <c r="G15" s="166"/>
      <c r="H15" s="166"/>
    </row>
    <row r="16" spans="1:50" ht="60">
      <c r="A16" s="15" t="s">
        <v>9</v>
      </c>
      <c r="B16" s="166" t="s">
        <v>116</v>
      </c>
      <c r="C16" s="166"/>
      <c r="D16" s="166"/>
      <c r="E16" s="166"/>
      <c r="F16" s="166"/>
      <c r="G16" s="166"/>
      <c r="H16" s="166"/>
    </row>
    <row r="17" spans="1:8" ht="58.5" customHeight="1">
      <c r="A17" s="15" t="s">
        <v>30</v>
      </c>
      <c r="B17" s="166" t="s">
        <v>117</v>
      </c>
      <c r="C17" s="166"/>
      <c r="D17" s="166"/>
      <c r="E17" s="166"/>
      <c r="F17" s="166"/>
      <c r="G17" s="166"/>
      <c r="H17" s="166"/>
    </row>
    <row r="18" spans="1:8" ht="30">
      <c r="A18" s="15" t="s">
        <v>83</v>
      </c>
      <c r="B18" s="166" t="s">
        <v>118</v>
      </c>
      <c r="C18" s="166"/>
      <c r="D18" s="166"/>
      <c r="E18" s="166"/>
      <c r="F18" s="166"/>
      <c r="G18" s="166"/>
      <c r="H18" s="166"/>
    </row>
    <row r="19" spans="1:8" ht="30" customHeight="1">
      <c r="A19" s="173"/>
      <c r="B19" s="174"/>
      <c r="C19" s="174"/>
      <c r="D19" s="174"/>
      <c r="E19" s="174"/>
      <c r="F19" s="174"/>
      <c r="G19" s="174"/>
      <c r="H19" s="175"/>
    </row>
    <row r="20" spans="1:8" ht="37.5" customHeight="1">
      <c r="A20" s="171" t="s">
        <v>180</v>
      </c>
      <c r="B20" s="171"/>
      <c r="C20" s="171"/>
      <c r="D20" s="171"/>
      <c r="E20" s="171"/>
      <c r="F20" s="171"/>
      <c r="G20" s="171"/>
      <c r="H20" s="171"/>
    </row>
    <row r="21" spans="1:8" ht="117" customHeight="1">
      <c r="A21" s="176" t="s">
        <v>35</v>
      </c>
      <c r="B21" s="176"/>
      <c r="C21" s="176"/>
      <c r="D21" s="176"/>
      <c r="E21" s="176"/>
      <c r="F21" s="176"/>
      <c r="G21" s="176"/>
      <c r="H21" s="176"/>
    </row>
    <row r="22" spans="1:8" ht="117" customHeight="1">
      <c r="A22" s="15" t="s">
        <v>99</v>
      </c>
      <c r="B22" s="166" t="s">
        <v>109</v>
      </c>
      <c r="C22" s="166"/>
      <c r="D22" s="166"/>
      <c r="E22" s="166"/>
      <c r="F22" s="166"/>
      <c r="G22" s="166"/>
      <c r="H22" s="166"/>
    </row>
    <row r="23" spans="1:8" ht="167.1" customHeight="1">
      <c r="A23" s="15" t="s">
        <v>84</v>
      </c>
      <c r="B23" s="176" t="s">
        <v>119</v>
      </c>
      <c r="C23" s="176"/>
      <c r="D23" s="176"/>
      <c r="E23" s="176"/>
      <c r="F23" s="176"/>
      <c r="G23" s="176"/>
      <c r="H23" s="176"/>
    </row>
    <row r="24" spans="1:8" ht="69.75" customHeight="1">
      <c r="A24" s="15" t="s">
        <v>186</v>
      </c>
      <c r="B24" s="176" t="s">
        <v>120</v>
      </c>
      <c r="C24" s="176"/>
      <c r="D24" s="176"/>
      <c r="E24" s="176"/>
      <c r="F24" s="176"/>
      <c r="G24" s="176"/>
      <c r="H24" s="176"/>
    </row>
    <row r="25" spans="1:8" ht="60" customHeight="1">
      <c r="A25" s="15" t="s">
        <v>187</v>
      </c>
      <c r="B25" s="176" t="s">
        <v>122</v>
      </c>
      <c r="C25" s="176"/>
      <c r="D25" s="176"/>
      <c r="E25" s="176"/>
      <c r="F25" s="176"/>
      <c r="G25" s="176"/>
      <c r="H25" s="176"/>
    </row>
    <row r="26" spans="1:8" ht="24.75" customHeight="1">
      <c r="A26" s="16" t="s">
        <v>86</v>
      </c>
      <c r="B26" s="172" t="s">
        <v>121</v>
      </c>
      <c r="C26" s="172"/>
      <c r="D26" s="172"/>
      <c r="E26" s="172"/>
      <c r="F26" s="172"/>
      <c r="G26" s="172"/>
      <c r="H26" s="172"/>
    </row>
    <row r="27" spans="1:8" ht="26.25" customHeight="1">
      <c r="A27" s="16" t="s">
        <v>87</v>
      </c>
      <c r="B27" s="172" t="s">
        <v>101</v>
      </c>
      <c r="C27" s="172"/>
      <c r="D27" s="172"/>
      <c r="E27" s="172"/>
      <c r="F27" s="172"/>
      <c r="G27" s="172"/>
      <c r="H27" s="172"/>
    </row>
    <row r="28" spans="1:8" ht="53.25" customHeight="1">
      <c r="A28" s="15" t="s">
        <v>167</v>
      </c>
      <c r="B28" s="176" t="s">
        <v>173</v>
      </c>
      <c r="C28" s="176"/>
      <c r="D28" s="176"/>
      <c r="E28" s="176"/>
      <c r="F28" s="176"/>
      <c r="G28" s="176"/>
      <c r="H28" s="176"/>
    </row>
    <row r="29" spans="1:8" ht="45" customHeight="1">
      <c r="A29" s="15" t="s">
        <v>169</v>
      </c>
      <c r="B29" s="192" t="s">
        <v>174</v>
      </c>
      <c r="C29" s="193"/>
      <c r="D29" s="193"/>
      <c r="E29" s="193"/>
      <c r="F29" s="193"/>
      <c r="G29" s="193"/>
      <c r="H29" s="194"/>
    </row>
    <row r="30" spans="1:8" ht="45" customHeight="1">
      <c r="A30" s="15" t="s">
        <v>168</v>
      </c>
      <c r="B30" s="192" t="s">
        <v>175</v>
      </c>
      <c r="C30" s="193"/>
      <c r="D30" s="193"/>
      <c r="E30" s="193"/>
      <c r="F30" s="193"/>
      <c r="G30" s="193"/>
      <c r="H30" s="194"/>
    </row>
    <row r="31" spans="1:8" ht="45" customHeight="1">
      <c r="A31" s="15" t="s">
        <v>158</v>
      </c>
      <c r="B31" s="192" t="s">
        <v>176</v>
      </c>
      <c r="C31" s="193"/>
      <c r="D31" s="193"/>
      <c r="E31" s="193"/>
      <c r="F31" s="193"/>
      <c r="G31" s="193"/>
      <c r="H31" s="194"/>
    </row>
    <row r="32" spans="1:8" ht="33" customHeight="1">
      <c r="A32" s="16" t="s">
        <v>188</v>
      </c>
      <c r="B32" s="176" t="s">
        <v>123</v>
      </c>
      <c r="C32" s="176"/>
      <c r="D32" s="176"/>
      <c r="E32" s="176"/>
      <c r="F32" s="176"/>
      <c r="G32" s="176"/>
      <c r="H32" s="176"/>
    </row>
    <row r="33" spans="1:8" ht="39" customHeight="1">
      <c r="A33" s="15" t="s">
        <v>88</v>
      </c>
      <c r="B33" s="172" t="s">
        <v>177</v>
      </c>
      <c r="C33" s="172"/>
      <c r="D33" s="172"/>
      <c r="E33" s="172"/>
      <c r="F33" s="172"/>
      <c r="G33" s="172"/>
      <c r="H33" s="172"/>
    </row>
    <row r="34" spans="1:8" ht="39" customHeight="1">
      <c r="A34" s="171" t="s">
        <v>219</v>
      </c>
      <c r="B34" s="171"/>
      <c r="C34" s="171"/>
      <c r="D34" s="171"/>
      <c r="E34" s="171"/>
      <c r="F34" s="171"/>
      <c r="G34" s="171"/>
      <c r="H34" s="171"/>
    </row>
    <row r="35" spans="1:8" ht="79.5" customHeight="1">
      <c r="A35" s="168" t="s">
        <v>220</v>
      </c>
      <c r="B35" s="169"/>
      <c r="C35" s="169"/>
      <c r="D35" s="169"/>
      <c r="E35" s="169"/>
      <c r="F35" s="169"/>
      <c r="G35" s="169"/>
      <c r="H35" s="170"/>
    </row>
    <row r="36" spans="1:8" ht="33" customHeight="1">
      <c r="A36" s="15" t="s">
        <v>26</v>
      </c>
      <c r="B36" s="176" t="s">
        <v>146</v>
      </c>
      <c r="C36" s="176"/>
      <c r="D36" s="176"/>
      <c r="E36" s="176"/>
      <c r="F36" s="176"/>
      <c r="G36" s="176"/>
      <c r="H36" s="176"/>
    </row>
    <row r="37" spans="1:8" ht="33" customHeight="1">
      <c r="A37" s="15" t="s">
        <v>27</v>
      </c>
      <c r="B37" s="176" t="s">
        <v>147</v>
      </c>
      <c r="C37" s="176"/>
      <c r="D37" s="176"/>
      <c r="E37" s="176"/>
      <c r="F37" s="176"/>
      <c r="G37" s="176"/>
      <c r="H37" s="176"/>
    </row>
    <row r="38" spans="1:8" ht="33" customHeight="1">
      <c r="A38" s="24"/>
      <c r="B38" s="25"/>
      <c r="C38" s="25"/>
      <c r="D38" s="25"/>
      <c r="E38" s="25"/>
      <c r="F38" s="25"/>
      <c r="G38" s="25"/>
      <c r="H38" s="26"/>
    </row>
    <row r="39" spans="1:8" ht="34.5" customHeight="1">
      <c r="A39" s="171" t="s">
        <v>181</v>
      </c>
      <c r="B39" s="171"/>
      <c r="C39" s="171"/>
      <c r="D39" s="171"/>
      <c r="E39" s="171"/>
      <c r="F39" s="171"/>
      <c r="G39" s="171"/>
      <c r="H39" s="171"/>
    </row>
    <row r="40" spans="1:8" ht="34.5" customHeight="1">
      <c r="A40" s="15" t="s">
        <v>10</v>
      </c>
      <c r="B40" s="176" t="s">
        <v>124</v>
      </c>
      <c r="C40" s="176"/>
      <c r="D40" s="176"/>
      <c r="E40" s="176"/>
      <c r="F40" s="176"/>
      <c r="G40" s="176"/>
      <c r="H40" s="176"/>
    </row>
    <row r="41" spans="1:8" ht="29.25" customHeight="1">
      <c r="A41" s="15" t="s">
        <v>11</v>
      </c>
      <c r="B41" s="176" t="s">
        <v>125</v>
      </c>
      <c r="C41" s="176"/>
      <c r="D41" s="176"/>
      <c r="E41" s="176"/>
      <c r="F41" s="176"/>
      <c r="G41" s="176"/>
      <c r="H41" s="176"/>
    </row>
    <row r="42" spans="1:8" ht="42" customHeight="1">
      <c r="A42" s="15" t="s">
        <v>148</v>
      </c>
      <c r="B42" s="176" t="s">
        <v>197</v>
      </c>
      <c r="C42" s="176"/>
      <c r="D42" s="176"/>
      <c r="E42" s="176"/>
      <c r="F42" s="176"/>
      <c r="G42" s="176"/>
      <c r="H42" s="176"/>
    </row>
    <row r="43" spans="1:8" ht="42" customHeight="1">
      <c r="A43" s="15" t="s">
        <v>199</v>
      </c>
      <c r="B43" s="192" t="s">
        <v>200</v>
      </c>
      <c r="C43" s="193"/>
      <c r="D43" s="193"/>
      <c r="E43" s="193"/>
      <c r="F43" s="193"/>
      <c r="G43" s="193"/>
      <c r="H43" s="194"/>
    </row>
    <row r="44" spans="1:8" ht="42" customHeight="1">
      <c r="A44" s="15" t="s">
        <v>149</v>
      </c>
      <c r="B44" s="192" t="s">
        <v>201</v>
      </c>
      <c r="C44" s="193"/>
      <c r="D44" s="193"/>
      <c r="E44" s="193"/>
      <c r="F44" s="193"/>
      <c r="G44" s="193"/>
      <c r="H44" s="194"/>
    </row>
    <row r="45" spans="1:8" ht="42" customHeight="1">
      <c r="A45" s="15" t="s">
        <v>202</v>
      </c>
      <c r="B45" s="192" t="s">
        <v>204</v>
      </c>
      <c r="C45" s="193"/>
      <c r="D45" s="193"/>
      <c r="E45" s="193"/>
      <c r="F45" s="193"/>
      <c r="G45" s="193"/>
      <c r="H45" s="194"/>
    </row>
    <row r="46" spans="1:8" ht="86.1" customHeight="1">
      <c r="A46" s="17" t="s">
        <v>206</v>
      </c>
      <c r="B46" s="177" t="s">
        <v>126</v>
      </c>
      <c r="C46" s="177"/>
      <c r="D46" s="177"/>
      <c r="E46" s="177"/>
      <c r="F46" s="177"/>
      <c r="G46" s="177"/>
      <c r="H46" s="177"/>
    </row>
    <row r="47" spans="1:8" ht="39.75" customHeight="1">
      <c r="A47" s="17" t="s">
        <v>213</v>
      </c>
      <c r="B47" s="179" t="s">
        <v>221</v>
      </c>
      <c r="C47" s="180"/>
      <c r="D47" s="180"/>
      <c r="E47" s="180"/>
      <c r="F47" s="180"/>
      <c r="G47" s="180"/>
      <c r="H47" s="181"/>
    </row>
    <row r="48" spans="1:8" ht="31.5" customHeight="1">
      <c r="A48" s="17" t="s">
        <v>12</v>
      </c>
      <c r="B48" s="177" t="s">
        <v>205</v>
      </c>
      <c r="C48" s="177"/>
      <c r="D48" s="177"/>
      <c r="E48" s="177"/>
      <c r="F48" s="177"/>
      <c r="G48" s="177"/>
      <c r="H48" s="177"/>
    </row>
    <row r="49" spans="1:8" ht="30">
      <c r="A49" s="17" t="s">
        <v>207</v>
      </c>
      <c r="B49" s="177" t="s">
        <v>127</v>
      </c>
      <c r="C49" s="177"/>
      <c r="D49" s="177"/>
      <c r="E49" s="177"/>
      <c r="F49" s="177"/>
      <c r="G49" s="177"/>
      <c r="H49" s="177"/>
    </row>
    <row r="50" spans="1:8" ht="43.5" customHeight="1">
      <c r="A50" s="17" t="s">
        <v>14</v>
      </c>
      <c r="B50" s="177" t="s">
        <v>128</v>
      </c>
      <c r="C50" s="177"/>
      <c r="D50" s="177"/>
      <c r="E50" s="177"/>
      <c r="F50" s="177"/>
      <c r="G50" s="177"/>
      <c r="H50" s="177"/>
    </row>
    <row r="51" spans="1:8" ht="40.5" customHeight="1">
      <c r="A51" s="17" t="s">
        <v>15</v>
      </c>
      <c r="B51" s="177" t="s">
        <v>129</v>
      </c>
      <c r="C51" s="177"/>
      <c r="D51" s="177"/>
      <c r="E51" s="177"/>
      <c r="F51" s="177"/>
      <c r="G51" s="177"/>
      <c r="H51" s="177"/>
    </row>
    <row r="52" spans="1:8" ht="75.75" customHeight="1">
      <c r="A52" s="18" t="s">
        <v>16</v>
      </c>
      <c r="B52" s="178" t="s">
        <v>130</v>
      </c>
      <c r="C52" s="178"/>
      <c r="D52" s="178"/>
      <c r="E52" s="178"/>
      <c r="F52" s="178"/>
      <c r="G52" s="178"/>
      <c r="H52" s="178"/>
    </row>
    <row r="53" spans="1:8" ht="41.25" customHeight="1">
      <c r="A53" s="18" t="s">
        <v>17</v>
      </c>
      <c r="B53" s="178" t="s">
        <v>131</v>
      </c>
      <c r="C53" s="178"/>
      <c r="D53" s="178"/>
      <c r="E53" s="178"/>
      <c r="F53" s="178"/>
      <c r="G53" s="178"/>
      <c r="H53" s="178"/>
    </row>
    <row r="54" spans="1:8" ht="47.45" customHeight="1">
      <c r="A54" s="18" t="s">
        <v>165</v>
      </c>
      <c r="B54" s="178" t="s">
        <v>132</v>
      </c>
      <c r="C54" s="178"/>
      <c r="D54" s="178"/>
      <c r="E54" s="178"/>
      <c r="F54" s="178"/>
      <c r="G54" s="178"/>
      <c r="H54" s="178"/>
    </row>
    <row r="55" spans="1:8" ht="57.6" customHeight="1">
      <c r="A55" s="18" t="s">
        <v>36</v>
      </c>
      <c r="B55" s="178" t="s">
        <v>133</v>
      </c>
      <c r="C55" s="178"/>
      <c r="D55" s="178"/>
      <c r="E55" s="178"/>
      <c r="F55" s="178"/>
      <c r="G55" s="178"/>
      <c r="H55" s="178"/>
    </row>
    <row r="56" spans="1:8" ht="31.5" customHeight="1">
      <c r="A56" s="18" t="s">
        <v>104</v>
      </c>
      <c r="B56" s="178" t="s">
        <v>134</v>
      </c>
      <c r="C56" s="178"/>
      <c r="D56" s="178"/>
      <c r="E56" s="178"/>
      <c r="F56" s="178"/>
      <c r="G56" s="178"/>
      <c r="H56" s="178"/>
    </row>
    <row r="57" spans="1:8" ht="70.5" customHeight="1">
      <c r="A57" s="18" t="s">
        <v>105</v>
      </c>
      <c r="B57" s="178" t="s">
        <v>135</v>
      </c>
      <c r="C57" s="178"/>
      <c r="D57" s="178"/>
      <c r="E57" s="178"/>
      <c r="F57" s="178"/>
      <c r="G57" s="178"/>
      <c r="H57" s="178"/>
    </row>
    <row r="58" spans="1:8" ht="33.75" customHeight="1">
      <c r="A58" s="184"/>
      <c r="B58" s="184"/>
      <c r="C58" s="184"/>
      <c r="D58" s="184"/>
      <c r="E58" s="184"/>
      <c r="F58" s="184"/>
      <c r="G58" s="184"/>
      <c r="H58" s="185"/>
    </row>
    <row r="59" spans="1:8" ht="32.25" customHeight="1">
      <c r="A59" s="187" t="s">
        <v>183</v>
      </c>
      <c r="B59" s="187"/>
      <c r="C59" s="187"/>
      <c r="D59" s="187"/>
      <c r="E59" s="187"/>
      <c r="F59" s="187"/>
      <c r="G59" s="187"/>
      <c r="H59" s="187"/>
    </row>
    <row r="60" spans="1:8" ht="34.5" customHeight="1">
      <c r="A60" s="15" t="s">
        <v>22</v>
      </c>
      <c r="B60" s="182" t="s">
        <v>141</v>
      </c>
      <c r="C60" s="182"/>
      <c r="D60" s="182"/>
      <c r="E60" s="182"/>
      <c r="F60" s="182"/>
      <c r="G60" s="182"/>
      <c r="H60" s="182"/>
    </row>
    <row r="61" spans="1:8" ht="60" customHeight="1">
      <c r="A61" s="15" t="s">
        <v>32</v>
      </c>
      <c r="B61" s="191" t="s">
        <v>142</v>
      </c>
      <c r="C61" s="191"/>
      <c r="D61" s="191"/>
      <c r="E61" s="191"/>
      <c r="F61" s="191"/>
      <c r="G61" s="191"/>
      <c r="H61" s="191"/>
    </row>
    <row r="62" spans="1:8" ht="41.25" customHeight="1">
      <c r="A62" s="15" t="s">
        <v>208</v>
      </c>
      <c r="B62" s="188" t="s">
        <v>209</v>
      </c>
      <c r="C62" s="189"/>
      <c r="D62" s="189"/>
      <c r="E62" s="189"/>
      <c r="F62" s="189"/>
      <c r="G62" s="189"/>
      <c r="H62" s="190"/>
    </row>
    <row r="63" spans="1:8" ht="42" customHeight="1">
      <c r="A63" s="15" t="s">
        <v>23</v>
      </c>
      <c r="B63" s="176" t="s">
        <v>143</v>
      </c>
      <c r="C63" s="176"/>
      <c r="D63" s="176"/>
      <c r="E63" s="176"/>
      <c r="F63" s="176"/>
      <c r="G63" s="176"/>
      <c r="H63" s="176"/>
    </row>
    <row r="64" spans="1:8" ht="31.5" customHeight="1">
      <c r="A64" s="15" t="s">
        <v>24</v>
      </c>
      <c r="B64" s="182" t="s">
        <v>144</v>
      </c>
      <c r="C64" s="182"/>
      <c r="D64" s="182"/>
      <c r="E64" s="182"/>
      <c r="F64" s="182"/>
      <c r="G64" s="182"/>
      <c r="H64" s="182"/>
    </row>
    <row r="65" spans="1:8" ht="45.75" customHeight="1">
      <c r="A65" s="15" t="s">
        <v>25</v>
      </c>
      <c r="B65" s="182" t="s">
        <v>145</v>
      </c>
      <c r="C65" s="182"/>
      <c r="D65" s="182"/>
      <c r="E65" s="182"/>
      <c r="F65" s="182"/>
      <c r="G65" s="182"/>
      <c r="H65" s="182"/>
    </row>
    <row r="66" spans="1:8" ht="30.75" customHeight="1">
      <c r="A66" s="186"/>
      <c r="B66" s="186"/>
      <c r="C66" s="186"/>
      <c r="D66" s="186"/>
      <c r="E66" s="186"/>
      <c r="F66" s="186"/>
      <c r="G66" s="186"/>
      <c r="H66" s="186"/>
    </row>
    <row r="67" spans="1:8" ht="34.5" customHeight="1">
      <c r="A67" s="187" t="s">
        <v>182</v>
      </c>
      <c r="B67" s="187"/>
      <c r="C67" s="187"/>
      <c r="D67" s="187"/>
      <c r="E67" s="187"/>
      <c r="F67" s="187"/>
      <c r="G67" s="187"/>
      <c r="H67" s="187"/>
    </row>
    <row r="68" spans="1:8" ht="39.75" customHeight="1">
      <c r="A68" s="18" t="s">
        <v>19</v>
      </c>
      <c r="B68" s="182" t="s">
        <v>136</v>
      </c>
      <c r="C68" s="182"/>
      <c r="D68" s="182"/>
      <c r="E68" s="182"/>
      <c r="F68" s="182"/>
      <c r="G68" s="182"/>
      <c r="H68" s="182"/>
    </row>
    <row r="69" spans="1:8" ht="39.75" customHeight="1">
      <c r="A69" s="18" t="s">
        <v>13</v>
      </c>
      <c r="B69" s="182" t="s">
        <v>137</v>
      </c>
      <c r="C69" s="182"/>
      <c r="D69" s="182"/>
      <c r="E69" s="182"/>
      <c r="F69" s="182"/>
      <c r="G69" s="182"/>
      <c r="H69" s="182"/>
    </row>
    <row r="70" spans="1:8" ht="42" customHeight="1">
      <c r="A70" s="18" t="s">
        <v>18</v>
      </c>
      <c r="B70" s="178" t="s">
        <v>138</v>
      </c>
      <c r="C70" s="178"/>
      <c r="D70" s="178"/>
      <c r="E70" s="178"/>
      <c r="F70" s="178"/>
      <c r="G70" s="178"/>
      <c r="H70" s="178"/>
    </row>
    <row r="71" spans="1:8" ht="33.75" customHeight="1">
      <c r="A71" s="18" t="s">
        <v>20</v>
      </c>
      <c r="B71" s="182" t="s">
        <v>139</v>
      </c>
      <c r="C71" s="182"/>
      <c r="D71" s="182"/>
      <c r="E71" s="182"/>
      <c r="F71" s="182"/>
      <c r="G71" s="182"/>
      <c r="H71" s="182"/>
    </row>
    <row r="72" spans="1:8" ht="33" customHeight="1">
      <c r="A72" s="18" t="s">
        <v>21</v>
      </c>
      <c r="B72" s="182" t="s">
        <v>140</v>
      </c>
      <c r="C72" s="182"/>
      <c r="D72" s="182"/>
      <c r="E72" s="182"/>
      <c r="F72" s="182"/>
      <c r="G72" s="182"/>
      <c r="H72" s="182"/>
    </row>
    <row r="73" spans="1:8" ht="33.75" customHeight="1">
      <c r="A73" s="183"/>
      <c r="B73" s="183"/>
      <c r="C73" s="183"/>
      <c r="D73" s="183"/>
      <c r="E73" s="183"/>
      <c r="F73" s="183"/>
      <c r="G73" s="183"/>
      <c r="H73" s="183"/>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4"/>
  <sheetViews>
    <sheetView tabSelected="1" topLeftCell="T10" zoomScale="60" zoomScaleNormal="60" workbookViewId="0">
      <selection activeCell="Y28" sqref="Y28"/>
    </sheetView>
  </sheetViews>
  <sheetFormatPr baseColWidth="10" defaultColWidth="11.375" defaultRowHeight="18"/>
  <cols>
    <col min="1" max="2" width="26.375" style="1" customWidth="1"/>
    <col min="3" max="4" width="22.375" style="1" customWidth="1"/>
    <col min="5" max="5" width="23.125" style="1" customWidth="1"/>
    <col min="6" max="6" width="27" style="22" customWidth="1"/>
    <col min="7" max="7" width="23.625" style="1" customWidth="1"/>
    <col min="8" max="8" width="27.125" style="1" customWidth="1"/>
    <col min="9" max="9" width="27.625" style="1" customWidth="1"/>
    <col min="10" max="10" width="31.125" style="1" customWidth="1"/>
    <col min="11" max="12" width="35.125" style="4" customWidth="1"/>
    <col min="13" max="13" width="26.875" style="4" customWidth="1"/>
    <col min="14" max="14" width="40.625" style="4" customWidth="1"/>
    <col min="15" max="15" width="27.375" style="5" customWidth="1"/>
    <col min="16" max="18" width="28.125" style="6" customWidth="1"/>
    <col min="19" max="19" width="28" style="6" customWidth="1"/>
    <col min="20" max="25" width="28.125" style="6" customWidth="1"/>
    <col min="26" max="27" width="30.125" style="1" customWidth="1"/>
    <col min="28" max="28" width="32.125" style="1" customWidth="1"/>
    <col min="29" max="29" width="27.375" style="127" customWidth="1"/>
    <col min="30" max="30" width="0" style="127" hidden="1" customWidth="1"/>
    <col min="31" max="31" width="11.375" style="127"/>
    <col min="32" max="16384" width="11.375" style="1"/>
  </cols>
  <sheetData>
    <row r="1" spans="1:31" ht="21" customHeight="1">
      <c r="A1" s="203"/>
      <c r="B1" s="203"/>
      <c r="C1" s="204" t="s">
        <v>1</v>
      </c>
      <c r="D1" s="204"/>
      <c r="E1" s="204"/>
      <c r="F1" s="204"/>
      <c r="G1" s="204"/>
      <c r="H1" s="204"/>
      <c r="I1" s="204"/>
      <c r="J1" s="204"/>
      <c r="K1" s="204"/>
      <c r="L1" s="204"/>
      <c r="M1" s="204"/>
      <c r="N1" s="204"/>
      <c r="O1" s="204"/>
      <c r="P1" s="204"/>
      <c r="Q1" s="204"/>
      <c r="R1" s="204"/>
      <c r="S1" s="204"/>
      <c r="T1" s="204"/>
      <c r="U1" s="204"/>
      <c r="V1" s="204"/>
      <c r="W1" s="204"/>
      <c r="X1" s="204"/>
      <c r="Y1" s="204"/>
      <c r="Z1" s="204"/>
      <c r="AA1" s="204"/>
      <c r="AB1" s="29" t="s">
        <v>223</v>
      </c>
    </row>
    <row r="2" spans="1:31" ht="21" customHeight="1">
      <c r="A2" s="203"/>
      <c r="B2" s="203"/>
      <c r="C2" s="204" t="s">
        <v>2</v>
      </c>
      <c r="D2" s="204"/>
      <c r="E2" s="204"/>
      <c r="F2" s="204"/>
      <c r="G2" s="204"/>
      <c r="H2" s="204"/>
      <c r="I2" s="204"/>
      <c r="J2" s="204"/>
      <c r="K2" s="204"/>
      <c r="L2" s="204"/>
      <c r="M2" s="204"/>
      <c r="N2" s="204"/>
      <c r="O2" s="204"/>
      <c r="P2" s="204"/>
      <c r="Q2" s="204"/>
      <c r="R2" s="204"/>
      <c r="S2" s="204"/>
      <c r="T2" s="204"/>
      <c r="U2" s="204"/>
      <c r="V2" s="204"/>
      <c r="W2" s="204"/>
      <c r="X2" s="204"/>
      <c r="Y2" s="204"/>
      <c r="Z2" s="204"/>
      <c r="AA2" s="204"/>
      <c r="AB2" s="29" t="s">
        <v>3</v>
      </c>
    </row>
    <row r="3" spans="1:31" ht="21" customHeight="1">
      <c r="A3" s="203"/>
      <c r="B3" s="203"/>
      <c r="C3" s="204" t="s">
        <v>4</v>
      </c>
      <c r="D3" s="204"/>
      <c r="E3" s="204"/>
      <c r="F3" s="204"/>
      <c r="G3" s="204"/>
      <c r="H3" s="204"/>
      <c r="I3" s="204"/>
      <c r="J3" s="204"/>
      <c r="K3" s="204"/>
      <c r="L3" s="204"/>
      <c r="M3" s="204"/>
      <c r="N3" s="204"/>
      <c r="O3" s="204"/>
      <c r="P3" s="204"/>
      <c r="Q3" s="204"/>
      <c r="R3" s="204"/>
      <c r="S3" s="204"/>
      <c r="T3" s="204"/>
      <c r="U3" s="204"/>
      <c r="V3" s="204"/>
      <c r="W3" s="204"/>
      <c r="X3" s="204"/>
      <c r="Y3" s="204"/>
      <c r="Z3" s="204"/>
      <c r="AA3" s="204"/>
      <c r="AB3" s="29" t="s">
        <v>222</v>
      </c>
    </row>
    <row r="4" spans="1:31" ht="21" customHeight="1">
      <c r="A4" s="203"/>
      <c r="B4" s="203"/>
      <c r="C4" s="204" t="s">
        <v>159</v>
      </c>
      <c r="D4" s="204"/>
      <c r="E4" s="204"/>
      <c r="F4" s="204"/>
      <c r="G4" s="204"/>
      <c r="H4" s="204"/>
      <c r="I4" s="204"/>
      <c r="J4" s="204"/>
      <c r="K4" s="204"/>
      <c r="L4" s="204"/>
      <c r="M4" s="204"/>
      <c r="N4" s="204"/>
      <c r="O4" s="204"/>
      <c r="P4" s="204"/>
      <c r="Q4" s="204"/>
      <c r="R4" s="204"/>
      <c r="S4" s="204"/>
      <c r="T4" s="204"/>
      <c r="U4" s="204"/>
      <c r="V4" s="204"/>
      <c r="W4" s="204"/>
      <c r="X4" s="204"/>
      <c r="Y4" s="204"/>
      <c r="Z4" s="204"/>
      <c r="AA4" s="204"/>
      <c r="AB4" s="29" t="s">
        <v>225</v>
      </c>
    </row>
    <row r="5" spans="1:31" ht="26.25" customHeight="1">
      <c r="A5" s="202" t="s">
        <v>171</v>
      </c>
      <c r="B5" s="202"/>
      <c r="C5" s="22"/>
      <c r="D5" s="20"/>
      <c r="E5" s="20"/>
      <c r="F5" s="20"/>
      <c r="G5" s="20"/>
      <c r="H5" s="20"/>
      <c r="I5" s="20"/>
      <c r="J5" s="20"/>
      <c r="K5" s="20"/>
      <c r="L5" s="20"/>
      <c r="M5" s="20"/>
      <c r="N5" s="20"/>
      <c r="O5" s="20"/>
      <c r="P5" s="20"/>
      <c r="Q5" s="20"/>
      <c r="R5" s="20"/>
      <c r="S5" s="20"/>
      <c r="T5" s="20"/>
      <c r="U5" s="20"/>
      <c r="V5" s="20"/>
      <c r="W5" s="20"/>
      <c r="X5" s="20"/>
      <c r="Y5" s="20"/>
      <c r="Z5" s="20"/>
      <c r="AA5" s="20"/>
      <c r="AB5" s="23"/>
    </row>
    <row r="6" spans="1:31" ht="39" customHeight="1">
      <c r="A6" s="205" t="s">
        <v>161</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7"/>
    </row>
    <row r="7" spans="1:31" s="3" customFormat="1" ht="78.75" customHeight="1">
      <c r="A7" s="2" t="s">
        <v>93</v>
      </c>
      <c r="B7" s="2" t="s">
        <v>166</v>
      </c>
      <c r="C7" s="2" t="s">
        <v>157</v>
      </c>
      <c r="D7" s="2" t="s">
        <v>28</v>
      </c>
      <c r="E7" s="2" t="s">
        <v>102</v>
      </c>
      <c r="F7" s="2" t="s">
        <v>7</v>
      </c>
      <c r="G7" s="2" t="s">
        <v>194</v>
      </c>
      <c r="H7" s="2" t="s">
        <v>34</v>
      </c>
      <c r="I7" s="2" t="s">
        <v>8</v>
      </c>
      <c r="J7" s="21" t="s">
        <v>156</v>
      </c>
      <c r="K7" s="2" t="s">
        <v>98</v>
      </c>
      <c r="L7" s="2" t="s">
        <v>97</v>
      </c>
      <c r="M7" s="2" t="s">
        <v>178</v>
      </c>
      <c r="N7" s="2" t="s">
        <v>9</v>
      </c>
      <c r="O7" s="2" t="s">
        <v>30</v>
      </c>
      <c r="P7" s="2" t="s">
        <v>31</v>
      </c>
      <c r="Q7" s="81" t="s">
        <v>388</v>
      </c>
      <c r="R7" s="81" t="s">
        <v>411</v>
      </c>
      <c r="S7" s="81" t="s">
        <v>420</v>
      </c>
      <c r="T7" s="116" t="s">
        <v>415</v>
      </c>
      <c r="U7" s="116" t="s">
        <v>416</v>
      </c>
      <c r="V7" s="116" t="s">
        <v>417</v>
      </c>
      <c r="W7" s="116" t="s">
        <v>418</v>
      </c>
      <c r="X7" s="116" t="s">
        <v>419</v>
      </c>
      <c r="Y7" s="116" t="s">
        <v>421</v>
      </c>
      <c r="Z7" s="2" t="s">
        <v>163</v>
      </c>
      <c r="AA7" s="2" t="s">
        <v>164</v>
      </c>
      <c r="AB7" s="2" t="s">
        <v>162</v>
      </c>
      <c r="AC7" s="128"/>
      <c r="AD7" s="129"/>
      <c r="AE7" s="129"/>
    </row>
    <row r="8" spans="1:31" ht="85.5">
      <c r="A8" s="208" t="s">
        <v>393</v>
      </c>
      <c r="B8" s="208" t="s">
        <v>394</v>
      </c>
      <c r="C8" s="61" t="s">
        <v>291</v>
      </c>
      <c r="D8" s="61" t="s">
        <v>292</v>
      </c>
      <c r="E8" s="61" t="s">
        <v>293</v>
      </c>
      <c r="F8" s="71" t="s">
        <v>308</v>
      </c>
      <c r="G8" s="213" t="s">
        <v>392</v>
      </c>
      <c r="H8" s="68" t="s">
        <v>309</v>
      </c>
      <c r="I8" s="62" t="s">
        <v>327</v>
      </c>
      <c r="J8" s="68" t="s">
        <v>312</v>
      </c>
      <c r="K8" s="60" t="s">
        <v>316</v>
      </c>
      <c r="L8" s="59">
        <f>P8/O8</f>
        <v>0.25</v>
      </c>
      <c r="M8" s="64" t="s">
        <v>189</v>
      </c>
      <c r="N8" s="69" t="s">
        <v>264</v>
      </c>
      <c r="O8" s="58">
        <f>P8+Z8+AA8+AB8</f>
        <v>60</v>
      </c>
      <c r="P8" s="68">
        <v>15</v>
      </c>
      <c r="Q8" s="74">
        <v>11.4</v>
      </c>
      <c r="R8" s="92">
        <v>0.78</v>
      </c>
      <c r="S8" s="114">
        <v>5.4930000000000003</v>
      </c>
      <c r="T8" s="105">
        <f>+Q8+R8+S8</f>
        <v>17.673000000000002</v>
      </c>
      <c r="U8" s="105">
        <f>+T8</f>
        <v>17.673000000000002</v>
      </c>
      <c r="V8" s="117">
        <f>+IF(((Q8+R8+S8)/P8)&gt;100%,100%,((Q8+R8+S8)/P8))*L8</f>
        <v>0.25</v>
      </c>
      <c r="W8" s="117">
        <f>+IF(((Q8+R8+S8)/O8)&gt;100%,100%,((Q8+R8+S8)/O8))*L8</f>
        <v>7.3637500000000009E-2</v>
      </c>
      <c r="X8" s="117">
        <f>+IF(((Q8+R8+S8)/P8)&gt;100%,100%,((Q8+R8+S8)/P8))</f>
        <v>1</v>
      </c>
      <c r="Y8" s="117">
        <f>+IF(((Q8+R8+S8)/O8)&gt;100%,100%,((Q8+R8+S8)/O8))</f>
        <v>0.29455000000000003</v>
      </c>
      <c r="Z8" s="68">
        <v>15</v>
      </c>
      <c r="AA8" s="68">
        <v>15</v>
      </c>
      <c r="AB8" s="68">
        <v>15</v>
      </c>
      <c r="AC8" s="130">
        <f>+IF(((Q8+R8)/P8)&gt;100%,100%,((Q8+R8)/P8))</f>
        <v>0.81199999999999994</v>
      </c>
      <c r="AE8" s="130">
        <f>+IF(((Q8+R8)/O8)&gt;100%,100%,((Q8+R8)/O8))</f>
        <v>0.20299999999999999</v>
      </c>
    </row>
    <row r="9" spans="1:31" ht="85.5">
      <c r="A9" s="209"/>
      <c r="B9" s="212"/>
      <c r="C9" s="61" t="s">
        <v>291</v>
      </c>
      <c r="D9" s="61" t="s">
        <v>292</v>
      </c>
      <c r="E9" s="61" t="s">
        <v>294</v>
      </c>
      <c r="F9" s="71" t="s">
        <v>308</v>
      </c>
      <c r="G9" s="209"/>
      <c r="H9" s="68" t="s">
        <v>310</v>
      </c>
      <c r="I9" s="62" t="s">
        <v>327</v>
      </c>
      <c r="J9" s="68" t="s">
        <v>312</v>
      </c>
      <c r="K9" s="60" t="s">
        <v>317</v>
      </c>
      <c r="L9" s="59">
        <f t="shared" ref="L9:L23" si="0">P9/O9</f>
        <v>0.25</v>
      </c>
      <c r="M9" s="64" t="s">
        <v>189</v>
      </c>
      <c r="N9" s="69" t="s">
        <v>263</v>
      </c>
      <c r="O9" s="58">
        <f>P9+Z9+AA9+AB9</f>
        <v>4</v>
      </c>
      <c r="P9" s="68">
        <v>1</v>
      </c>
      <c r="Q9" s="74">
        <v>1.3892</v>
      </c>
      <c r="R9" s="92">
        <v>17.533999999999999</v>
      </c>
      <c r="S9" s="133">
        <v>21.622199999999999</v>
      </c>
      <c r="T9" s="105">
        <f t="shared" ref="T9:T23" si="1">+Q9+R9+S9</f>
        <v>40.545400000000001</v>
      </c>
      <c r="U9" s="105">
        <f t="shared" ref="U9:U23" si="2">+T9</f>
        <v>40.545400000000001</v>
      </c>
      <c r="V9" s="117">
        <f>+IF(((Q9+R9+S9)/P9)&gt;100%,100%,((Q9+R9+S9)/P9))*L9</f>
        <v>0.25</v>
      </c>
      <c r="W9" s="117">
        <f t="shared" ref="W9:W11" si="3">+IF(((Q9+R9+S9)/O9)&gt;100%,100%,((Q9+R9+S9)/O9))*L9</f>
        <v>0.25</v>
      </c>
      <c r="X9" s="117">
        <f t="shared" ref="X9:X11" si="4">+IF(((Q9+R9+S9)/P9)&gt;100%,100%,((Q9+R9+S9)/P9))</f>
        <v>1</v>
      </c>
      <c r="Y9" s="117">
        <f t="shared" ref="Y9:Y11" si="5">+IF(((Q9+R9+S9)/O9)&gt;100%,100%,((Q9+R9+S9)/O9))</f>
        <v>1</v>
      </c>
      <c r="Z9" s="68">
        <v>1</v>
      </c>
      <c r="AA9" s="68">
        <v>1</v>
      </c>
      <c r="AB9" s="68">
        <v>1</v>
      </c>
      <c r="AC9" s="130">
        <f t="shared" ref="AC9:AC23" si="6">+IF(((Q9+R9)/P9)&gt;100%,100%,((Q9+R9)/P9))</f>
        <v>1</v>
      </c>
      <c r="AD9" s="127" t="s">
        <v>189</v>
      </c>
      <c r="AE9" s="130">
        <f t="shared" ref="AE9:AE23" si="7">+IF(((Q9+R9)/O9)&gt;100%,100%,((Q9+R9)/O9))</f>
        <v>1</v>
      </c>
    </row>
    <row r="10" spans="1:31" ht="85.5">
      <c r="A10" s="209"/>
      <c r="B10" s="212"/>
      <c r="C10" s="61" t="s">
        <v>291</v>
      </c>
      <c r="D10" s="61" t="s">
        <v>292</v>
      </c>
      <c r="E10" s="61" t="s">
        <v>295</v>
      </c>
      <c r="F10" s="71" t="s">
        <v>308</v>
      </c>
      <c r="G10" s="209"/>
      <c r="H10" s="68" t="s">
        <v>296</v>
      </c>
      <c r="I10" s="62" t="s">
        <v>327</v>
      </c>
      <c r="J10" s="64" t="s">
        <v>313</v>
      </c>
      <c r="K10" s="60" t="s">
        <v>318</v>
      </c>
      <c r="L10" s="59">
        <f t="shared" si="0"/>
        <v>0.25</v>
      </c>
      <c r="M10" s="64" t="s">
        <v>189</v>
      </c>
      <c r="N10" s="96" t="s">
        <v>389</v>
      </c>
      <c r="O10" s="97">
        <f>P10+Z10+AA10+AB10</f>
        <v>7</v>
      </c>
      <c r="P10" s="94">
        <v>1.75</v>
      </c>
      <c r="Q10" s="74">
        <v>0</v>
      </c>
      <c r="R10" s="92">
        <v>2.65</v>
      </c>
      <c r="S10" s="105">
        <v>0</v>
      </c>
      <c r="T10" s="105">
        <f t="shared" si="1"/>
        <v>2.65</v>
      </c>
      <c r="U10" s="105">
        <f t="shared" si="2"/>
        <v>2.65</v>
      </c>
      <c r="V10" s="117">
        <f>+IF(((Q10+R10+S10)/P10)&gt;100%,100%,((Q10+R10+S10)/P10))*L10</f>
        <v>0.25</v>
      </c>
      <c r="W10" s="117">
        <f t="shared" si="3"/>
        <v>9.464285714285714E-2</v>
      </c>
      <c r="X10" s="117">
        <f t="shared" si="4"/>
        <v>1</v>
      </c>
      <c r="Y10" s="117">
        <f t="shared" si="5"/>
        <v>0.37857142857142856</v>
      </c>
      <c r="Z10" s="68">
        <v>1.75</v>
      </c>
      <c r="AA10" s="68">
        <v>1.75</v>
      </c>
      <c r="AB10" s="68">
        <v>1.75</v>
      </c>
      <c r="AC10" s="130">
        <f t="shared" si="6"/>
        <v>1</v>
      </c>
      <c r="AD10" s="127" t="s">
        <v>190</v>
      </c>
      <c r="AE10" s="130">
        <f t="shared" si="7"/>
        <v>0.37857142857142856</v>
      </c>
    </row>
    <row r="11" spans="1:31" ht="85.5">
      <c r="A11" s="210"/>
      <c r="B11" s="212"/>
      <c r="C11" s="61" t="s">
        <v>291</v>
      </c>
      <c r="D11" s="61" t="s">
        <v>292</v>
      </c>
      <c r="E11" s="61" t="s">
        <v>296</v>
      </c>
      <c r="F11" s="71" t="s">
        <v>308</v>
      </c>
      <c r="G11" s="209"/>
      <c r="H11" s="100" t="s">
        <v>295</v>
      </c>
      <c r="I11" s="118" t="s">
        <v>327</v>
      </c>
      <c r="J11" s="103">
        <v>0</v>
      </c>
      <c r="K11" s="119" t="s">
        <v>319</v>
      </c>
      <c r="L11" s="120">
        <f t="shared" si="0"/>
        <v>0</v>
      </c>
      <c r="M11" s="103" t="s">
        <v>189</v>
      </c>
      <c r="N11" s="121" t="s">
        <v>262</v>
      </c>
      <c r="O11" s="122">
        <f>P11+Z11+AA11+AB11</f>
        <v>3</v>
      </c>
      <c r="P11" s="123">
        <v>0</v>
      </c>
      <c r="Q11" s="100">
        <v>0</v>
      </c>
      <c r="R11" s="100">
        <v>0</v>
      </c>
      <c r="S11" s="105">
        <v>0</v>
      </c>
      <c r="T11" s="105">
        <f t="shared" si="1"/>
        <v>0</v>
      </c>
      <c r="U11" s="105">
        <f t="shared" si="2"/>
        <v>0</v>
      </c>
      <c r="V11" s="117" t="e">
        <f>+IF(((Q11+R11+S11)/P11)&gt;100%,100%,((Q11+R11+S11)/P11))*L11</f>
        <v>#DIV/0!</v>
      </c>
      <c r="W11" s="117">
        <f t="shared" si="3"/>
        <v>0</v>
      </c>
      <c r="X11" s="117" t="e">
        <f t="shared" si="4"/>
        <v>#DIV/0!</v>
      </c>
      <c r="Y11" s="117">
        <f t="shared" si="5"/>
        <v>0</v>
      </c>
      <c r="Z11" s="70">
        <v>1</v>
      </c>
      <c r="AA11" s="70">
        <v>1</v>
      </c>
      <c r="AB11" s="70">
        <v>1</v>
      </c>
      <c r="AC11" s="130">
        <v>0</v>
      </c>
      <c r="AE11" s="130">
        <f t="shared" si="7"/>
        <v>0</v>
      </c>
    </row>
    <row r="12" spans="1:31" ht="18" customHeight="1">
      <c r="A12" s="101"/>
      <c r="B12" s="212"/>
      <c r="C12" s="104"/>
      <c r="D12" s="104"/>
      <c r="E12" s="104"/>
      <c r="F12" s="198" t="s">
        <v>422</v>
      </c>
      <c r="G12" s="199"/>
      <c r="H12" s="199"/>
      <c r="I12" s="199"/>
      <c r="J12" s="199"/>
      <c r="K12" s="199"/>
      <c r="L12" s="199"/>
      <c r="M12" s="199"/>
      <c r="N12" s="199"/>
      <c r="O12" s="199"/>
      <c r="P12" s="199"/>
      <c r="Q12" s="199"/>
      <c r="R12" s="199"/>
      <c r="S12" s="199"/>
      <c r="T12" s="199"/>
      <c r="U12" s="200"/>
      <c r="V12" s="124">
        <f>+SUM(V8:V10)</f>
        <v>0.75</v>
      </c>
      <c r="W12" s="124">
        <f>SUM(W8:W11)</f>
        <v>0.41828035714285716</v>
      </c>
      <c r="X12" s="124">
        <f>+AVERAGE(X8:X10)</f>
        <v>1</v>
      </c>
      <c r="Y12" s="124">
        <f>+AVERAGE(Y8:Y11)</f>
        <v>0.41828035714285716</v>
      </c>
      <c r="Z12" s="70"/>
      <c r="AA12" s="70"/>
      <c r="AB12" s="70"/>
      <c r="AC12" s="130"/>
      <c r="AE12" s="130"/>
    </row>
    <row r="13" spans="1:31" ht="42.75" customHeight="1">
      <c r="A13" s="208" t="s">
        <v>393</v>
      </c>
      <c r="B13" s="212"/>
      <c r="C13" s="61" t="s">
        <v>291</v>
      </c>
      <c r="D13" s="61" t="s">
        <v>297</v>
      </c>
      <c r="E13" s="61" t="s">
        <v>298</v>
      </c>
      <c r="F13" s="71" t="s">
        <v>254</v>
      </c>
      <c r="G13" s="213" t="s">
        <v>337</v>
      </c>
      <c r="H13" s="68" t="s">
        <v>311</v>
      </c>
      <c r="I13" s="62" t="s">
        <v>328</v>
      </c>
      <c r="J13" s="68" t="s">
        <v>314</v>
      </c>
      <c r="K13" s="61" t="s">
        <v>320</v>
      </c>
      <c r="L13" s="59">
        <v>0.25</v>
      </c>
      <c r="M13" s="64" t="s">
        <v>189</v>
      </c>
      <c r="N13" s="98" t="s">
        <v>391</v>
      </c>
      <c r="O13" s="97">
        <f>P13+Z13+AA13+AB13</f>
        <v>0.5</v>
      </c>
      <c r="P13" s="94">
        <v>0.13</v>
      </c>
      <c r="Q13" s="74">
        <v>0</v>
      </c>
      <c r="R13" s="92">
        <v>0.224</v>
      </c>
      <c r="S13" s="114">
        <v>0.27</v>
      </c>
      <c r="T13" s="105">
        <f t="shared" si="1"/>
        <v>0.49399999999999999</v>
      </c>
      <c r="U13" s="105">
        <f t="shared" si="2"/>
        <v>0.49399999999999999</v>
      </c>
      <c r="V13" s="117">
        <f>+IF(((Q13+R13+S13)/P13)&gt;100%,100%,((Q13+R13+S13)/P13))*L13</f>
        <v>0.25</v>
      </c>
      <c r="W13" s="117">
        <f>+IF(((Q13+R13+S13)/O13)&gt;100%,100%,((Q13+R13+S13)/O13))*L13</f>
        <v>0.247</v>
      </c>
      <c r="X13" s="117">
        <f>+IF(((Q13+R13+S13)/P13)&gt;100%,100%,((Q13+R13+S13)/P13))</f>
        <v>1</v>
      </c>
      <c r="Y13" s="117">
        <f>+IF(((Q13+R13+S13)/O13)&gt;100%,100%,((Q13+R13+S13)/O13))</f>
        <v>0.98799999999999999</v>
      </c>
      <c r="Z13" s="68">
        <v>0.12</v>
      </c>
      <c r="AA13" s="68">
        <v>0.13</v>
      </c>
      <c r="AB13" s="68">
        <v>0.12</v>
      </c>
      <c r="AC13" s="130">
        <f t="shared" si="6"/>
        <v>1</v>
      </c>
      <c r="AE13" s="130">
        <f t="shared" si="7"/>
        <v>0.44800000000000001</v>
      </c>
    </row>
    <row r="14" spans="1:31" ht="42.75">
      <c r="A14" s="211"/>
      <c r="B14" s="212"/>
      <c r="C14" s="61" t="s">
        <v>291</v>
      </c>
      <c r="D14" s="61" t="s">
        <v>297</v>
      </c>
      <c r="E14" s="61" t="s">
        <v>299</v>
      </c>
      <c r="F14" s="71" t="s">
        <v>254</v>
      </c>
      <c r="G14" s="210"/>
      <c r="H14" s="68" t="s">
        <v>299</v>
      </c>
      <c r="I14" s="62" t="s">
        <v>329</v>
      </c>
      <c r="J14" s="68" t="s">
        <v>313</v>
      </c>
      <c r="K14" s="61" t="s">
        <v>321</v>
      </c>
      <c r="L14" s="59">
        <f t="shared" si="0"/>
        <v>0.25</v>
      </c>
      <c r="M14" s="64" t="s">
        <v>190</v>
      </c>
      <c r="N14" s="98" t="s">
        <v>261</v>
      </c>
      <c r="O14" s="97">
        <f>P14+Z14+AA14+AB14</f>
        <v>100000</v>
      </c>
      <c r="P14" s="94">
        <v>25000</v>
      </c>
      <c r="Q14" s="74">
        <v>25761</v>
      </c>
      <c r="R14" s="92">
        <v>9327</v>
      </c>
      <c r="S14" s="114">
        <v>48328</v>
      </c>
      <c r="T14" s="105">
        <f t="shared" si="1"/>
        <v>83416</v>
      </c>
      <c r="U14" s="105">
        <f t="shared" si="2"/>
        <v>83416</v>
      </c>
      <c r="V14" s="117">
        <f>+IF(((Q14+R14+S14)/P14)&gt;100%,100%,((Q14+R14+S14)/P14))*L14</f>
        <v>0.25</v>
      </c>
      <c r="W14" s="117">
        <f>+IF(((Q14+R14+S14)/O14)&gt;100%,100%,((Q14+R14+S14)/O14))*L14</f>
        <v>0.20854</v>
      </c>
      <c r="X14" s="117">
        <f>+IF(((Q14+R14+S14)/P14)&gt;100%,100%,((Q14+R14+S14)/P14))</f>
        <v>1</v>
      </c>
      <c r="Y14" s="117">
        <f>+IF(((Q14+R14+S14)/O14)&gt;100%,100%,((Q14+R14+S14)/O14))</f>
        <v>0.83416000000000001</v>
      </c>
      <c r="Z14" s="68">
        <v>25000</v>
      </c>
      <c r="AA14" s="68">
        <v>25000</v>
      </c>
      <c r="AB14" s="68">
        <v>25000</v>
      </c>
      <c r="AC14" s="130">
        <f t="shared" si="6"/>
        <v>1</v>
      </c>
      <c r="AE14" s="130">
        <f t="shared" si="7"/>
        <v>0.35088000000000003</v>
      </c>
    </row>
    <row r="15" spans="1:31" ht="15">
      <c r="A15" s="163"/>
      <c r="B15" s="212"/>
      <c r="C15" s="165"/>
      <c r="D15" s="165"/>
      <c r="E15" s="165"/>
      <c r="F15" s="198" t="s">
        <v>444</v>
      </c>
      <c r="G15" s="199"/>
      <c r="H15" s="199"/>
      <c r="I15" s="199"/>
      <c r="J15" s="199"/>
      <c r="K15" s="199"/>
      <c r="L15" s="199"/>
      <c r="M15" s="199"/>
      <c r="N15" s="199"/>
      <c r="O15" s="199"/>
      <c r="P15" s="199"/>
      <c r="Q15" s="199"/>
      <c r="R15" s="199"/>
      <c r="S15" s="199"/>
      <c r="T15" s="199"/>
      <c r="U15" s="200"/>
      <c r="V15" s="142">
        <f>+SUM(V13:V14)</f>
        <v>0.5</v>
      </c>
      <c r="W15" s="142">
        <f>SUM(W13:W14)</f>
        <v>0.45554</v>
      </c>
      <c r="X15" s="142">
        <v>1</v>
      </c>
      <c r="Y15" s="142">
        <f>+AVERAGE(Y13:Y14)</f>
        <v>0.91108</v>
      </c>
      <c r="Z15" s="164"/>
      <c r="AA15" s="164"/>
      <c r="AB15" s="164"/>
      <c r="AC15" s="130"/>
      <c r="AE15" s="130"/>
    </row>
    <row r="16" spans="1:31" ht="77.25" customHeight="1">
      <c r="A16" s="74" t="s">
        <v>393</v>
      </c>
      <c r="B16" s="212"/>
      <c r="C16" s="61" t="s">
        <v>291</v>
      </c>
      <c r="D16" s="61" t="s">
        <v>300</v>
      </c>
      <c r="E16" s="61" t="s">
        <v>301</v>
      </c>
      <c r="F16" s="75" t="s">
        <v>255</v>
      </c>
      <c r="G16" s="64" t="s">
        <v>334</v>
      </c>
      <c r="H16" s="68" t="s">
        <v>301</v>
      </c>
      <c r="I16" s="62" t="s">
        <v>330</v>
      </c>
      <c r="J16" s="64" t="s">
        <v>313</v>
      </c>
      <c r="K16" s="61" t="s">
        <v>412</v>
      </c>
      <c r="L16" s="59">
        <f t="shared" si="0"/>
        <v>0.5</v>
      </c>
      <c r="M16" s="64" t="s">
        <v>190</v>
      </c>
      <c r="N16" s="95" t="s">
        <v>259</v>
      </c>
      <c r="O16" s="97">
        <v>8</v>
      </c>
      <c r="P16" s="94">
        <v>4</v>
      </c>
      <c r="Q16" s="74">
        <v>0</v>
      </c>
      <c r="R16" s="92">
        <v>11</v>
      </c>
      <c r="S16" s="105">
        <v>0</v>
      </c>
      <c r="T16" s="105">
        <f t="shared" si="1"/>
        <v>11</v>
      </c>
      <c r="U16" s="105">
        <f t="shared" si="2"/>
        <v>11</v>
      </c>
      <c r="V16" s="117">
        <f>+IF(((Q16+R16+S16)/P16)&gt;100%,100%,((Q16+R16+S16)/P16))*L16</f>
        <v>0.5</v>
      </c>
      <c r="W16" s="117">
        <f>+IF(((Q16+R16+S16)/O16)&gt;100%,100%,((Q16+R16+S16)/O16))*L16</f>
        <v>0.5</v>
      </c>
      <c r="X16" s="117">
        <f>+IF(((Q16+R16+S16)/P16)&gt;100%,100%,((Q16+R16+S16)/P16))</f>
        <v>1</v>
      </c>
      <c r="Y16" s="117">
        <f>+IF(((Q16+R16+S16)/O16)&gt;100%,100%,((Q16+R16+S16)/O16))</f>
        <v>1</v>
      </c>
      <c r="Z16" s="68">
        <v>510</v>
      </c>
      <c r="AA16" s="68">
        <v>510</v>
      </c>
      <c r="AB16" s="68">
        <v>510</v>
      </c>
      <c r="AC16" s="130">
        <f t="shared" si="6"/>
        <v>1</v>
      </c>
      <c r="AE16" s="130">
        <f t="shared" si="7"/>
        <v>1</v>
      </c>
    </row>
    <row r="17" spans="1:31" ht="14.25" customHeight="1">
      <c r="A17" s="100"/>
      <c r="B17" s="212"/>
      <c r="C17" s="104"/>
      <c r="D17" s="104"/>
      <c r="E17" s="104"/>
      <c r="F17" s="198" t="s">
        <v>423</v>
      </c>
      <c r="G17" s="199"/>
      <c r="H17" s="199"/>
      <c r="I17" s="199"/>
      <c r="J17" s="199"/>
      <c r="K17" s="199"/>
      <c r="L17" s="199"/>
      <c r="M17" s="199"/>
      <c r="N17" s="199"/>
      <c r="O17" s="199"/>
      <c r="P17" s="199"/>
      <c r="Q17" s="199"/>
      <c r="R17" s="199"/>
      <c r="S17" s="199"/>
      <c r="T17" s="199"/>
      <c r="U17" s="200"/>
      <c r="V17" s="142">
        <f>+V16</f>
        <v>0.5</v>
      </c>
      <c r="W17" s="124">
        <f>+W16</f>
        <v>0.5</v>
      </c>
      <c r="X17" s="124">
        <f>+AVERAGE(X13:X16)</f>
        <v>1</v>
      </c>
      <c r="Y17" s="124">
        <f>+Y16</f>
        <v>1</v>
      </c>
      <c r="Z17" s="105"/>
      <c r="AA17" s="105"/>
      <c r="AB17" s="105"/>
      <c r="AC17" s="130"/>
      <c r="AE17" s="130"/>
    </row>
    <row r="18" spans="1:31" ht="57">
      <c r="A18" s="208" t="s">
        <v>393</v>
      </c>
      <c r="B18" s="212"/>
      <c r="C18" s="61" t="s">
        <v>291</v>
      </c>
      <c r="D18" s="61" t="s">
        <v>302</v>
      </c>
      <c r="E18" s="61" t="s">
        <v>303</v>
      </c>
      <c r="F18" s="71" t="s">
        <v>271</v>
      </c>
      <c r="G18" s="213" t="s">
        <v>333</v>
      </c>
      <c r="H18" s="56" t="s">
        <v>303</v>
      </c>
      <c r="I18" s="62" t="s">
        <v>331</v>
      </c>
      <c r="J18" s="68" t="s">
        <v>315</v>
      </c>
      <c r="K18" s="61" t="s">
        <v>390</v>
      </c>
      <c r="L18" s="59">
        <f t="shared" si="0"/>
        <v>0.29411764705882354</v>
      </c>
      <c r="M18" s="64" t="s">
        <v>189</v>
      </c>
      <c r="N18" s="99" t="s">
        <v>414</v>
      </c>
      <c r="O18" s="97">
        <v>17</v>
      </c>
      <c r="P18" s="94">
        <v>5</v>
      </c>
      <c r="Q18" s="92">
        <v>6</v>
      </c>
      <c r="R18" s="92">
        <v>0</v>
      </c>
      <c r="S18" s="105">
        <v>0</v>
      </c>
      <c r="T18" s="105">
        <f t="shared" si="1"/>
        <v>6</v>
      </c>
      <c r="U18" s="105">
        <f t="shared" si="2"/>
        <v>6</v>
      </c>
      <c r="V18" s="117">
        <f t="shared" ref="V18:V19" si="8">+IF(((Q18+R18+S18)/P18)&gt;100%,100%,((Q18+R18+S18)/P18))*L18</f>
        <v>0.29411764705882354</v>
      </c>
      <c r="W18" s="117">
        <f t="shared" ref="W18:W19" si="9">+IF(((Q18+R18+S18)/O18)&gt;100%,100%,((Q18+R18+S18)/O18))*L18</f>
        <v>0.10380622837370243</v>
      </c>
      <c r="X18" s="117">
        <f t="shared" ref="X18:X19" si="10">+IF(((Q18+R18+S18)/P18)&gt;100%,100%,((Q18+R18+S18)/P18))</f>
        <v>1</v>
      </c>
      <c r="Y18" s="117">
        <f t="shared" ref="Y18:Y19" si="11">+IF(((Q18+R18+S18)/O18)&gt;100%,100%,((Q18+R18+S18)/O18))</f>
        <v>0.35294117647058826</v>
      </c>
      <c r="Z18" s="92">
        <v>4</v>
      </c>
      <c r="AA18" s="92">
        <v>4</v>
      </c>
      <c r="AB18" s="92">
        <v>4</v>
      </c>
      <c r="AC18" s="130">
        <f>+IF(((Q18+R18)/P18)&gt;100%,100%,((Q18+R18)/P18))</f>
        <v>1</v>
      </c>
      <c r="AE18" s="130">
        <f t="shared" si="7"/>
        <v>0.35294117647058826</v>
      </c>
    </row>
    <row r="19" spans="1:31" ht="57">
      <c r="A19" s="211"/>
      <c r="B19" s="212"/>
      <c r="C19" s="61" t="s">
        <v>291</v>
      </c>
      <c r="D19" s="61" t="s">
        <v>302</v>
      </c>
      <c r="E19" s="61" t="s">
        <v>304</v>
      </c>
      <c r="F19" s="71" t="s">
        <v>271</v>
      </c>
      <c r="G19" s="210"/>
      <c r="H19" s="56" t="s">
        <v>303</v>
      </c>
      <c r="I19" s="62" t="s">
        <v>331</v>
      </c>
      <c r="J19" s="64" t="s">
        <v>313</v>
      </c>
      <c r="K19" s="61" t="s">
        <v>324</v>
      </c>
      <c r="L19" s="59">
        <f>P18/O18</f>
        <v>0.29411764705882354</v>
      </c>
      <c r="M19" s="64" t="s">
        <v>189</v>
      </c>
      <c r="N19" s="99" t="s">
        <v>413</v>
      </c>
      <c r="O19" s="97">
        <v>3</v>
      </c>
      <c r="P19" s="94">
        <v>1</v>
      </c>
      <c r="Q19" s="92">
        <v>0</v>
      </c>
      <c r="R19" s="92">
        <v>1</v>
      </c>
      <c r="S19" s="105">
        <v>0</v>
      </c>
      <c r="T19" s="105">
        <f t="shared" si="1"/>
        <v>1</v>
      </c>
      <c r="U19" s="105">
        <f t="shared" si="2"/>
        <v>1</v>
      </c>
      <c r="V19" s="117">
        <f t="shared" si="8"/>
        <v>0.29411764705882354</v>
      </c>
      <c r="W19" s="117">
        <f t="shared" si="9"/>
        <v>9.8039215686274508E-2</v>
      </c>
      <c r="X19" s="117">
        <f t="shared" si="10"/>
        <v>1</v>
      </c>
      <c r="Y19" s="117">
        <f t="shared" si="11"/>
        <v>0.33333333333333331</v>
      </c>
      <c r="Z19" s="92">
        <v>1</v>
      </c>
      <c r="AA19" s="92">
        <v>1</v>
      </c>
      <c r="AB19" s="92">
        <v>1</v>
      </c>
      <c r="AC19" s="130">
        <f t="shared" si="6"/>
        <v>1</v>
      </c>
      <c r="AE19" s="130">
        <f t="shared" si="7"/>
        <v>0.33333333333333331</v>
      </c>
    </row>
    <row r="20" spans="1:31" ht="14.25" customHeight="1">
      <c r="A20" s="102"/>
      <c r="B20" s="212"/>
      <c r="C20" s="104"/>
      <c r="D20" s="104"/>
      <c r="E20" s="104"/>
      <c r="F20" s="201" t="s">
        <v>424</v>
      </c>
      <c r="G20" s="201"/>
      <c r="H20" s="201"/>
      <c r="I20" s="201"/>
      <c r="J20" s="201"/>
      <c r="K20" s="201"/>
      <c r="L20" s="201"/>
      <c r="M20" s="201"/>
      <c r="N20" s="201"/>
      <c r="O20" s="201"/>
      <c r="P20" s="201"/>
      <c r="Q20" s="201"/>
      <c r="R20" s="201"/>
      <c r="S20" s="201"/>
      <c r="T20" s="201"/>
      <c r="U20" s="201"/>
      <c r="V20" s="124">
        <f>SUM(V18:V19)</f>
        <v>0.58823529411764708</v>
      </c>
      <c r="W20" s="124">
        <f>SUM(W18:W19)</f>
        <v>0.20184544405997695</v>
      </c>
      <c r="X20" s="124">
        <f>+AVERAGE(X18:X19)</f>
        <v>1</v>
      </c>
      <c r="Y20" s="124">
        <f>+AVERAGE(Y18:Y19)</f>
        <v>0.34313725490196079</v>
      </c>
      <c r="Z20" s="105"/>
      <c r="AA20" s="105"/>
      <c r="AB20" s="105"/>
      <c r="AC20" s="130"/>
      <c r="AE20" s="130"/>
    </row>
    <row r="21" spans="1:31" ht="57">
      <c r="A21" s="74" t="s">
        <v>393</v>
      </c>
      <c r="B21" s="212"/>
      <c r="C21" s="61" t="s">
        <v>291</v>
      </c>
      <c r="D21" s="61" t="s">
        <v>305</v>
      </c>
      <c r="E21" s="61" t="s">
        <v>306</v>
      </c>
      <c r="F21" s="136" t="s">
        <v>276</v>
      </c>
      <c r="G21" s="107" t="s">
        <v>335</v>
      </c>
      <c r="H21" s="108" t="s">
        <v>306</v>
      </c>
      <c r="I21" s="137" t="s">
        <v>332</v>
      </c>
      <c r="J21" s="107" t="s">
        <v>313</v>
      </c>
      <c r="K21" s="136" t="s">
        <v>325</v>
      </c>
      <c r="L21" s="138">
        <f t="shared" si="0"/>
        <v>0.25</v>
      </c>
      <c r="M21" s="107" t="s">
        <v>189</v>
      </c>
      <c r="N21" s="112" t="s">
        <v>282</v>
      </c>
      <c r="O21" s="139">
        <f>P21+Z21+AA21+AB21</f>
        <v>14000</v>
      </c>
      <c r="P21" s="140">
        <v>3500</v>
      </c>
      <c r="Q21" s="141">
        <v>0</v>
      </c>
      <c r="R21" s="93">
        <v>1557.3</v>
      </c>
      <c r="S21" s="93">
        <v>0</v>
      </c>
      <c r="T21" s="108">
        <f t="shared" si="1"/>
        <v>1557.3</v>
      </c>
      <c r="U21" s="108">
        <f t="shared" si="2"/>
        <v>1557.3</v>
      </c>
      <c r="V21" s="117">
        <f>+IF(((Q21+R21+S21)/P21)&gt;100%,100%,((Q21+R21+S21)/P21))*L21</f>
        <v>0.11123571428571428</v>
      </c>
      <c r="W21" s="117">
        <f t="shared" ref="W21" si="12">+IF(((Q21+R21+S21)/O21)&gt;100%,100%,((Q21+R21+S21)/O21))*L21</f>
        <v>2.7808928571428571E-2</v>
      </c>
      <c r="X21" s="117">
        <f t="shared" ref="X21" si="13">+IF(((Q21+R21+S21)/P21)&gt;100%,100%,((Q21+R21+S21)/P21))</f>
        <v>0.44494285714285714</v>
      </c>
      <c r="Y21" s="117">
        <f t="shared" ref="Y21" si="14">+IF(((Q21+R21+S21)/O21)&gt;100%,100%,((Q21+R21+S21)/O21))</f>
        <v>0.11123571428571428</v>
      </c>
      <c r="Z21" s="72">
        <v>3500</v>
      </c>
      <c r="AA21" s="72">
        <v>3500</v>
      </c>
      <c r="AB21" s="72">
        <v>3500</v>
      </c>
      <c r="AC21" s="130">
        <f t="shared" si="6"/>
        <v>0.44494285714285714</v>
      </c>
      <c r="AE21" s="130">
        <f t="shared" si="7"/>
        <v>0.11123571428571428</v>
      </c>
    </row>
    <row r="22" spans="1:31" ht="15" customHeight="1">
      <c r="A22" s="105"/>
      <c r="B22" s="212"/>
      <c r="C22" s="104"/>
      <c r="D22" s="104"/>
      <c r="E22" s="104"/>
      <c r="F22" s="201" t="s">
        <v>425</v>
      </c>
      <c r="G22" s="201"/>
      <c r="H22" s="201"/>
      <c r="I22" s="201"/>
      <c r="J22" s="201"/>
      <c r="K22" s="201"/>
      <c r="L22" s="201"/>
      <c r="M22" s="201"/>
      <c r="N22" s="201"/>
      <c r="O22" s="201"/>
      <c r="P22" s="201"/>
      <c r="Q22" s="201"/>
      <c r="R22" s="201"/>
      <c r="S22" s="201"/>
      <c r="T22" s="201"/>
      <c r="U22" s="201"/>
      <c r="V22" s="124">
        <f>+V21</f>
        <v>0.11123571428571428</v>
      </c>
      <c r="W22" s="124">
        <f t="shared" ref="W22:Y22" si="15">+W21</f>
        <v>2.7808928571428571E-2</v>
      </c>
      <c r="X22" s="124">
        <f t="shared" si="15"/>
        <v>0.44494285714285714</v>
      </c>
      <c r="Y22" s="124">
        <f t="shared" si="15"/>
        <v>0.11123571428571428</v>
      </c>
      <c r="Z22" s="72"/>
      <c r="AA22" s="72"/>
      <c r="AB22" s="72"/>
      <c r="AC22" s="130"/>
      <c r="AE22" s="130"/>
    </row>
    <row r="23" spans="1:31" ht="56.25" customHeight="1">
      <c r="A23" s="74" t="s">
        <v>393</v>
      </c>
      <c r="B23" s="211"/>
      <c r="C23" s="61" t="s">
        <v>291</v>
      </c>
      <c r="D23" s="61" t="s">
        <v>292</v>
      </c>
      <c r="E23" s="61" t="s">
        <v>307</v>
      </c>
      <c r="F23" s="75" t="s">
        <v>283</v>
      </c>
      <c r="G23" s="64" t="s">
        <v>336</v>
      </c>
      <c r="H23" s="68" t="s">
        <v>307</v>
      </c>
      <c r="I23" s="62" t="s">
        <v>331</v>
      </c>
      <c r="J23" s="64" t="s">
        <v>313</v>
      </c>
      <c r="K23" s="61" t="s">
        <v>326</v>
      </c>
      <c r="L23" s="59">
        <f t="shared" si="0"/>
        <v>0.2</v>
      </c>
      <c r="M23" s="64" t="s">
        <v>189</v>
      </c>
      <c r="N23" s="95" t="s">
        <v>287</v>
      </c>
      <c r="O23" s="97">
        <f>P23+Z23+AA23+AB23</f>
        <v>10</v>
      </c>
      <c r="P23" s="94">
        <v>2</v>
      </c>
      <c r="Q23" s="74">
        <v>2</v>
      </c>
      <c r="R23" s="92">
        <v>0</v>
      </c>
      <c r="S23" s="105">
        <v>0</v>
      </c>
      <c r="T23" s="105">
        <f t="shared" si="1"/>
        <v>2</v>
      </c>
      <c r="U23" s="105">
        <f t="shared" si="2"/>
        <v>2</v>
      </c>
      <c r="V23" s="117">
        <f>+IF(((Q23+R23+S23)/P23)&gt;100%,100%,((Q23+R23+S23)/P23))*L23</f>
        <v>0.2</v>
      </c>
      <c r="W23" s="117">
        <f t="shared" ref="W23" si="16">+IF(((Q23+R23+S23)/O23)&gt;100%,100%,((Q23+R23+S23)/O23))*L23</f>
        <v>4.0000000000000008E-2</v>
      </c>
      <c r="X23" s="117">
        <f t="shared" ref="X23" si="17">+IF(((Q23+R23+S23)/P23)&gt;100%,100%,((Q23+R23+S23)/P23))</f>
        <v>1</v>
      </c>
      <c r="Y23" s="117">
        <f t="shared" ref="Y23" si="18">+IF(((Q23+R23+S23)/O23)&gt;100%,100%,((Q23+R23+S23)/O23))</f>
        <v>0.2</v>
      </c>
      <c r="Z23" s="68">
        <v>3</v>
      </c>
      <c r="AA23" s="68">
        <v>3</v>
      </c>
      <c r="AB23" s="68">
        <v>2</v>
      </c>
      <c r="AC23" s="130">
        <f t="shared" si="6"/>
        <v>1</v>
      </c>
      <c r="AE23" s="130">
        <f t="shared" si="7"/>
        <v>0.2</v>
      </c>
    </row>
    <row r="24" spans="1:31" ht="14.25" customHeight="1">
      <c r="F24" s="195" t="s">
        <v>426</v>
      </c>
      <c r="G24" s="196"/>
      <c r="H24" s="196"/>
      <c r="I24" s="196"/>
      <c r="J24" s="196"/>
      <c r="K24" s="196"/>
      <c r="L24" s="196"/>
      <c r="M24" s="196"/>
      <c r="N24" s="196"/>
      <c r="O24" s="196"/>
      <c r="P24" s="196"/>
      <c r="Q24" s="196"/>
      <c r="R24" s="196"/>
      <c r="S24" s="196"/>
      <c r="T24" s="196"/>
      <c r="U24" s="197"/>
      <c r="V24" s="143">
        <f>+V23</f>
        <v>0.2</v>
      </c>
      <c r="W24" s="143">
        <f>+W23</f>
        <v>4.0000000000000008E-2</v>
      </c>
      <c r="X24" s="143">
        <f>+X23</f>
        <v>1</v>
      </c>
      <c r="Y24" s="143">
        <f>+Y23/2</f>
        <v>0.1</v>
      </c>
      <c r="AC24" s="131">
        <v>0.93</v>
      </c>
      <c r="AE24" s="131">
        <f>+AVERAGE(AE8:AE23)</f>
        <v>0.39799651387827861</v>
      </c>
    </row>
    <row r="25" spans="1:31" ht="18" customHeight="1">
      <c r="V25" s="125">
        <f>+V23</f>
        <v>0.2</v>
      </c>
      <c r="W25" s="125">
        <f>+W23</f>
        <v>4.0000000000000008E-2</v>
      </c>
      <c r="X25" s="125">
        <f>+X23</f>
        <v>1</v>
      </c>
      <c r="Y25" s="125">
        <f>+Y23/2</f>
        <v>0.1</v>
      </c>
    </row>
    <row r="27" spans="1:31" ht="20.25">
      <c r="V27" s="126">
        <f>+(V12+V17+V20+V22+V24+V15)/6</f>
        <v>0.44157850140056026</v>
      </c>
      <c r="W27" s="126">
        <f>+(W12+W17+W20+W22+W24+W15)/6</f>
        <v>0.27391245496237709</v>
      </c>
      <c r="X27" s="126">
        <f>+(X12+X17+X20+X22+X24+X15)/6</f>
        <v>0.90749047619047618</v>
      </c>
      <c r="Y27" s="126">
        <f>+(Y12+Y17+Y20+Y22+Y24+Y15)/6</f>
        <v>0.48062222105508878</v>
      </c>
    </row>
    <row r="34" ht="18" customHeight="1"/>
  </sheetData>
  <mergeCells count="20">
    <mergeCell ref="A6:AB6"/>
    <mergeCell ref="A8:A11"/>
    <mergeCell ref="A13:A14"/>
    <mergeCell ref="A18:A19"/>
    <mergeCell ref="B8:B23"/>
    <mergeCell ref="G8:G11"/>
    <mergeCell ref="G13:G14"/>
    <mergeCell ref="G18:G19"/>
    <mergeCell ref="F15:U15"/>
    <mergeCell ref="A5:B5"/>
    <mergeCell ref="A1:B4"/>
    <mergeCell ref="C1:AA1"/>
    <mergeCell ref="C2:AA2"/>
    <mergeCell ref="C3:AA3"/>
    <mergeCell ref="C4:AA4"/>
    <mergeCell ref="F24:U24"/>
    <mergeCell ref="F17:U17"/>
    <mergeCell ref="F20:U20"/>
    <mergeCell ref="F22:U22"/>
    <mergeCell ref="F12:U12"/>
  </mergeCells>
  <dataValidations count="1">
    <dataValidation type="list" allowBlank="1" showInputMessage="1" showErrorMessage="1" sqref="M8:M11 M13:M16 M18:M19 M21 M23 M25:M293">
      <formula1>$AD$9:$AD$10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8" zoomScale="50" zoomScaleNormal="50" workbookViewId="0">
      <selection activeCell="A18" sqref="A18"/>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7" s="1" customFormat="1" ht="22.5" customHeight="1">
      <c r="A1" s="224"/>
      <c r="B1" s="225"/>
      <c r="C1" s="230" t="s">
        <v>1</v>
      </c>
      <c r="D1" s="231"/>
      <c r="E1" s="231"/>
      <c r="F1" s="231"/>
      <c r="G1" s="231"/>
      <c r="H1" s="231"/>
      <c r="I1" s="231"/>
      <c r="J1" s="231"/>
      <c r="K1" s="231"/>
      <c r="L1" s="231"/>
      <c r="M1" s="232"/>
      <c r="N1" s="29" t="s">
        <v>223</v>
      </c>
    </row>
    <row r="2" spans="1:17" s="1" customFormat="1" ht="22.5" customHeight="1">
      <c r="A2" s="226"/>
      <c r="B2" s="227"/>
      <c r="C2" s="230" t="s">
        <v>2</v>
      </c>
      <c r="D2" s="231"/>
      <c r="E2" s="231"/>
      <c r="F2" s="231"/>
      <c r="G2" s="231"/>
      <c r="H2" s="231"/>
      <c r="I2" s="231"/>
      <c r="J2" s="231"/>
      <c r="K2" s="231"/>
      <c r="L2" s="231"/>
      <c r="M2" s="232"/>
      <c r="N2" s="29" t="s">
        <v>3</v>
      </c>
    </row>
    <row r="3" spans="1:17" s="1" customFormat="1" ht="22.5" customHeight="1">
      <c r="A3" s="226"/>
      <c r="B3" s="227"/>
      <c r="C3" s="230" t="s">
        <v>4</v>
      </c>
      <c r="D3" s="231"/>
      <c r="E3" s="231"/>
      <c r="F3" s="231"/>
      <c r="G3" s="231"/>
      <c r="H3" s="231"/>
      <c r="I3" s="231"/>
      <c r="J3" s="231"/>
      <c r="K3" s="231"/>
      <c r="L3" s="231"/>
      <c r="M3" s="232"/>
      <c r="N3" s="29" t="s">
        <v>222</v>
      </c>
    </row>
    <row r="4" spans="1:17" s="1" customFormat="1" ht="22.5" customHeight="1">
      <c r="A4" s="228"/>
      <c r="B4" s="229"/>
      <c r="C4" s="230" t="s">
        <v>159</v>
      </c>
      <c r="D4" s="231"/>
      <c r="E4" s="231"/>
      <c r="F4" s="231"/>
      <c r="G4" s="231"/>
      <c r="H4" s="231"/>
      <c r="I4" s="231"/>
      <c r="J4" s="231"/>
      <c r="K4" s="231"/>
      <c r="L4" s="231"/>
      <c r="M4" s="232"/>
      <c r="N4" s="29" t="s">
        <v>224</v>
      </c>
    </row>
    <row r="5" spans="1:17" s="1" customFormat="1" ht="26.25" customHeight="1">
      <c r="A5" s="222" t="s">
        <v>5</v>
      </c>
      <c r="B5" s="223"/>
      <c r="C5" s="222"/>
      <c r="D5" s="233"/>
      <c r="E5" s="233"/>
      <c r="F5" s="233"/>
      <c r="G5" s="233"/>
      <c r="H5" s="233"/>
      <c r="I5" s="233"/>
      <c r="J5" s="233"/>
      <c r="K5" s="233"/>
      <c r="L5" s="233"/>
      <c r="M5" s="233"/>
      <c r="N5" s="233"/>
    </row>
    <row r="6" spans="1:17" s="1" customFormat="1" ht="15" customHeight="1">
      <c r="A6" s="218" t="s">
        <v>155</v>
      </c>
      <c r="B6" s="218"/>
      <c r="C6" s="218"/>
      <c r="D6" s="218"/>
      <c r="E6" s="218"/>
      <c r="F6" s="218"/>
      <c r="G6" s="218"/>
      <c r="H6" s="218"/>
      <c r="I6" s="218"/>
      <c r="J6" s="218"/>
      <c r="K6" s="218"/>
      <c r="L6" s="219"/>
      <c r="M6" s="214" t="s">
        <v>95</v>
      </c>
      <c r="N6" s="215"/>
    </row>
    <row r="7" spans="1:17" s="1" customFormat="1">
      <c r="A7" s="220"/>
      <c r="B7" s="220"/>
      <c r="C7" s="220"/>
      <c r="D7" s="220"/>
      <c r="E7" s="220"/>
      <c r="F7" s="220"/>
      <c r="G7" s="220"/>
      <c r="H7" s="220"/>
      <c r="I7" s="220"/>
      <c r="J7" s="220"/>
      <c r="K7" s="220"/>
      <c r="L7" s="221"/>
      <c r="M7" s="216"/>
      <c r="N7" s="217"/>
    </row>
    <row r="8" spans="1:17" s="22" customFormat="1" ht="66.75" customHeight="1">
      <c r="A8" s="2" t="s">
        <v>99</v>
      </c>
      <c r="B8" s="2" t="s">
        <v>191</v>
      </c>
      <c r="C8" s="2" t="s">
        <v>172</v>
      </c>
      <c r="D8" s="2" t="s">
        <v>85</v>
      </c>
      <c r="E8" s="2" t="s">
        <v>86</v>
      </c>
      <c r="F8" s="2" t="s">
        <v>87</v>
      </c>
      <c r="G8" s="2" t="s">
        <v>167</v>
      </c>
      <c r="H8" s="2" t="s">
        <v>169</v>
      </c>
      <c r="I8" s="2" t="s">
        <v>168</v>
      </c>
      <c r="J8" s="2" t="s">
        <v>158</v>
      </c>
      <c r="K8" s="2" t="s">
        <v>96</v>
      </c>
      <c r="L8" s="2" t="s">
        <v>88</v>
      </c>
      <c r="M8" s="2" t="s">
        <v>26</v>
      </c>
      <c r="N8" s="2" t="s">
        <v>27</v>
      </c>
    </row>
    <row r="9" spans="1:17" ht="42.75" customHeight="1">
      <c r="A9" s="51" t="s">
        <v>293</v>
      </c>
      <c r="B9" s="234" t="s">
        <v>382</v>
      </c>
      <c r="C9" s="234" t="s">
        <v>384</v>
      </c>
      <c r="D9" s="234" t="s">
        <v>383</v>
      </c>
      <c r="E9" s="86" t="s">
        <v>404</v>
      </c>
      <c r="F9" s="234" t="s">
        <v>385</v>
      </c>
      <c r="G9" s="84" t="s">
        <v>405</v>
      </c>
      <c r="H9" s="88">
        <v>0.8</v>
      </c>
      <c r="I9" s="89" t="s">
        <v>406</v>
      </c>
      <c r="J9" s="89" t="s">
        <v>407</v>
      </c>
      <c r="K9" s="89" t="s">
        <v>89</v>
      </c>
      <c r="L9" s="90" t="s">
        <v>408</v>
      </c>
      <c r="M9" s="234" t="s">
        <v>386</v>
      </c>
      <c r="N9" s="234" t="s">
        <v>387</v>
      </c>
    </row>
    <row r="10" spans="1:17" ht="42.75">
      <c r="A10" s="51" t="s">
        <v>294</v>
      </c>
      <c r="B10" s="234"/>
      <c r="C10" s="234"/>
      <c r="D10" s="234"/>
      <c r="E10" s="86" t="s">
        <v>404</v>
      </c>
      <c r="F10" s="234"/>
      <c r="G10" s="84" t="s">
        <v>405</v>
      </c>
      <c r="H10" s="88">
        <v>0.8</v>
      </c>
      <c r="I10" s="89" t="s">
        <v>406</v>
      </c>
      <c r="J10" s="89" t="s">
        <v>407</v>
      </c>
      <c r="K10" s="89" t="s">
        <v>89</v>
      </c>
      <c r="L10" s="90" t="s">
        <v>408</v>
      </c>
      <c r="M10" s="234"/>
      <c r="N10" s="234"/>
      <c r="Q10" t="s">
        <v>89</v>
      </c>
    </row>
    <row r="11" spans="1:17" ht="42.75">
      <c r="A11" s="51" t="s">
        <v>295</v>
      </c>
      <c r="B11" s="234"/>
      <c r="C11" s="234"/>
      <c r="D11" s="234"/>
      <c r="E11" s="86" t="s">
        <v>404</v>
      </c>
      <c r="F11" s="234"/>
      <c r="G11" s="84" t="s">
        <v>405</v>
      </c>
      <c r="H11" s="88">
        <v>0.8</v>
      </c>
      <c r="I11" s="89" t="s">
        <v>406</v>
      </c>
      <c r="J11" s="89" t="s">
        <v>407</v>
      </c>
      <c r="K11" s="89" t="s">
        <v>89</v>
      </c>
      <c r="L11" s="90" t="s">
        <v>408</v>
      </c>
      <c r="M11" s="234"/>
      <c r="N11" s="234"/>
      <c r="Q11" t="s">
        <v>90</v>
      </c>
    </row>
    <row r="12" spans="1:17" ht="42.75">
      <c r="A12" s="51" t="s">
        <v>296</v>
      </c>
      <c r="B12" s="234"/>
      <c r="C12" s="234"/>
      <c r="D12" s="234"/>
      <c r="E12" s="86" t="s">
        <v>404</v>
      </c>
      <c r="F12" s="234"/>
      <c r="G12" s="84" t="s">
        <v>405</v>
      </c>
      <c r="H12" s="88">
        <v>0.8</v>
      </c>
      <c r="I12" s="89" t="s">
        <v>406</v>
      </c>
      <c r="J12" s="89" t="s">
        <v>407</v>
      </c>
      <c r="K12" s="89" t="s">
        <v>89</v>
      </c>
      <c r="L12" s="90" t="s">
        <v>408</v>
      </c>
      <c r="M12" s="234"/>
      <c r="N12" s="234"/>
      <c r="Q12" t="s">
        <v>91</v>
      </c>
    </row>
    <row r="13" spans="1:17" ht="42.75">
      <c r="A13" s="52" t="s">
        <v>298</v>
      </c>
      <c r="B13" s="234"/>
      <c r="C13" s="234"/>
      <c r="D13" s="234"/>
      <c r="E13" s="86" t="s">
        <v>404</v>
      </c>
      <c r="F13" s="234"/>
      <c r="G13" s="84" t="s">
        <v>405</v>
      </c>
      <c r="H13" s="88">
        <v>0.8</v>
      </c>
      <c r="I13" s="89" t="s">
        <v>406</v>
      </c>
      <c r="J13" s="89" t="s">
        <v>407</v>
      </c>
      <c r="K13" s="89" t="s">
        <v>89</v>
      </c>
      <c r="L13" s="90" t="s">
        <v>408</v>
      </c>
      <c r="M13" s="234"/>
      <c r="N13" s="234"/>
      <c r="Q13" t="s">
        <v>92</v>
      </c>
    </row>
    <row r="14" spans="1:17" ht="42.75">
      <c r="A14" s="52" t="s">
        <v>299</v>
      </c>
      <c r="B14" s="234"/>
      <c r="C14" s="234"/>
      <c r="D14" s="234"/>
      <c r="E14" s="86" t="s">
        <v>404</v>
      </c>
      <c r="F14" s="234"/>
      <c r="G14" s="84" t="s">
        <v>405</v>
      </c>
      <c r="H14" s="88">
        <v>0.8</v>
      </c>
      <c r="I14" s="89" t="s">
        <v>406</v>
      </c>
      <c r="J14" s="89" t="s">
        <v>407</v>
      </c>
      <c r="K14" s="89" t="s">
        <v>89</v>
      </c>
      <c r="L14" s="90" t="s">
        <v>408</v>
      </c>
      <c r="M14" s="234"/>
      <c r="N14" s="234"/>
    </row>
    <row r="15" spans="1:17" ht="57" customHeight="1">
      <c r="A15" s="53" t="s">
        <v>301</v>
      </c>
      <c r="B15" s="234"/>
      <c r="C15" s="234"/>
      <c r="D15" s="234"/>
      <c r="E15" s="86" t="s">
        <v>404</v>
      </c>
      <c r="F15" s="234"/>
      <c r="G15" s="84" t="s">
        <v>405</v>
      </c>
      <c r="H15" s="88">
        <v>0.8</v>
      </c>
      <c r="I15" s="89" t="s">
        <v>406</v>
      </c>
      <c r="J15" s="89" t="s">
        <v>407</v>
      </c>
      <c r="K15" s="89" t="s">
        <v>89</v>
      </c>
      <c r="L15" s="90" t="s">
        <v>408</v>
      </c>
      <c r="M15" s="234"/>
      <c r="N15" s="234"/>
    </row>
    <row r="16" spans="1:17" ht="57">
      <c r="A16" s="85" t="s">
        <v>303</v>
      </c>
      <c r="B16" s="234"/>
      <c r="C16" s="234"/>
      <c r="D16" s="234"/>
      <c r="E16" s="91" t="s">
        <v>409</v>
      </c>
      <c r="F16" s="234"/>
      <c r="G16" s="87" t="s">
        <v>410</v>
      </c>
      <c r="H16" s="88">
        <v>0.25</v>
      </c>
      <c r="I16" s="89" t="s">
        <v>406</v>
      </c>
      <c r="J16" s="89" t="s">
        <v>407</v>
      </c>
      <c r="K16" s="89" t="s">
        <v>92</v>
      </c>
      <c r="L16" s="90" t="s">
        <v>408</v>
      </c>
      <c r="M16" s="234"/>
      <c r="N16" s="234"/>
    </row>
    <row r="17" spans="1:14" ht="71.25" customHeight="1">
      <c r="A17" s="85" t="s">
        <v>304</v>
      </c>
      <c r="B17" s="234"/>
      <c r="C17" s="234"/>
      <c r="D17" s="234"/>
      <c r="E17" s="91" t="s">
        <v>409</v>
      </c>
      <c r="F17" s="234"/>
      <c r="G17" s="87" t="s">
        <v>410</v>
      </c>
      <c r="H17" s="88">
        <v>0.25</v>
      </c>
      <c r="I17" s="89" t="s">
        <v>406</v>
      </c>
      <c r="J17" s="89" t="s">
        <v>407</v>
      </c>
      <c r="K17" s="89" t="s">
        <v>92</v>
      </c>
      <c r="L17" s="90" t="s">
        <v>408</v>
      </c>
      <c r="M17" s="234"/>
      <c r="N17" s="234"/>
    </row>
    <row r="18" spans="1:14" ht="57">
      <c r="A18" s="54" t="s">
        <v>306</v>
      </c>
      <c r="B18" s="234"/>
      <c r="C18" s="234"/>
      <c r="D18" s="234"/>
      <c r="E18" s="86" t="s">
        <v>404</v>
      </c>
      <c r="F18" s="234"/>
      <c r="G18" s="84" t="s">
        <v>405</v>
      </c>
      <c r="H18" s="88">
        <v>0.8</v>
      </c>
      <c r="I18" s="89" t="s">
        <v>406</v>
      </c>
      <c r="J18" s="89" t="s">
        <v>407</v>
      </c>
      <c r="K18" s="89" t="s">
        <v>89</v>
      </c>
      <c r="L18" s="90" t="s">
        <v>408</v>
      </c>
      <c r="M18" s="234"/>
      <c r="N18" s="234"/>
    </row>
    <row r="19" spans="1:14" ht="57">
      <c r="A19" s="55" t="s">
        <v>307</v>
      </c>
      <c r="B19" s="234"/>
      <c r="C19" s="234"/>
      <c r="D19" s="234"/>
      <c r="E19" s="86" t="s">
        <v>404</v>
      </c>
      <c r="F19" s="234"/>
      <c r="G19" s="84" t="s">
        <v>405</v>
      </c>
      <c r="H19" s="88">
        <v>0.8</v>
      </c>
      <c r="I19" s="89" t="s">
        <v>406</v>
      </c>
      <c r="J19" s="89" t="s">
        <v>407</v>
      </c>
      <c r="K19" s="89" t="s">
        <v>89</v>
      </c>
      <c r="L19" s="90" t="s">
        <v>408</v>
      </c>
      <c r="M19" s="234"/>
      <c r="N19" s="234"/>
    </row>
    <row r="20" spans="1:14">
      <c r="B20" s="77"/>
      <c r="C20" s="77"/>
      <c r="D20" s="77"/>
      <c r="F20" s="77"/>
      <c r="M20" s="79"/>
      <c r="N20" s="79"/>
    </row>
    <row r="21" spans="1:14">
      <c r="B21" s="77"/>
      <c r="C21" s="77"/>
      <c r="D21" s="77"/>
      <c r="F21" s="77"/>
      <c r="M21" s="79"/>
      <c r="N21" s="79"/>
    </row>
    <row r="22" spans="1:14">
      <c r="B22" s="77"/>
      <c r="C22" s="77"/>
      <c r="D22" s="77"/>
      <c r="F22" s="77"/>
      <c r="M22" s="79"/>
      <c r="N22" s="79"/>
    </row>
    <row r="23" spans="1:14">
      <c r="B23" s="77"/>
      <c r="C23" s="77"/>
      <c r="D23" s="77"/>
      <c r="F23" s="77"/>
      <c r="M23" s="79"/>
      <c r="N23" s="79"/>
    </row>
    <row r="24" spans="1:14">
      <c r="B24" s="77"/>
      <c r="C24" s="77"/>
      <c r="D24" s="77"/>
      <c r="F24" s="77"/>
      <c r="M24" s="79"/>
      <c r="N24" s="79"/>
    </row>
    <row r="25" spans="1:14">
      <c r="B25" s="77"/>
      <c r="C25" s="77"/>
      <c r="D25" s="77"/>
      <c r="F25" s="77"/>
      <c r="M25" s="79"/>
      <c r="N25" s="79"/>
    </row>
    <row r="26" spans="1:14">
      <c r="B26" s="77"/>
      <c r="C26" s="77"/>
      <c r="D26" s="77"/>
      <c r="F26" s="77"/>
      <c r="M26" s="79"/>
      <c r="N26" s="79"/>
    </row>
    <row r="27" spans="1:14">
      <c r="B27" s="77"/>
      <c r="C27" s="77"/>
      <c r="D27" s="77"/>
      <c r="F27" s="77"/>
      <c r="M27" s="79"/>
      <c r="N27" s="79"/>
    </row>
    <row r="28" spans="1:14">
      <c r="B28" s="77"/>
      <c r="C28" s="77"/>
      <c r="D28" s="77"/>
      <c r="F28" s="77"/>
      <c r="M28" s="79"/>
      <c r="N28" s="79"/>
    </row>
    <row r="29" spans="1:14">
      <c r="B29" s="77"/>
      <c r="C29" s="77"/>
      <c r="D29" s="77"/>
      <c r="F29" s="77"/>
      <c r="M29" s="79"/>
      <c r="N29" s="79"/>
    </row>
    <row r="30" spans="1:14">
      <c r="B30" s="77"/>
      <c r="C30" s="77"/>
      <c r="D30" s="77"/>
      <c r="F30" s="77"/>
      <c r="M30" s="79"/>
      <c r="N30" s="79"/>
    </row>
    <row r="31" spans="1:14">
      <c r="B31" s="77"/>
      <c r="C31" s="77"/>
      <c r="D31" s="77"/>
      <c r="F31" s="77"/>
      <c r="M31" s="79"/>
      <c r="N31" s="79"/>
    </row>
    <row r="32" spans="1:14">
      <c r="B32" s="77"/>
      <c r="C32" s="77"/>
      <c r="D32" s="77"/>
      <c r="F32" s="77"/>
      <c r="M32" s="79"/>
      <c r="N32" s="79"/>
    </row>
    <row r="33" spans="2:14">
      <c r="B33" s="77"/>
      <c r="C33" s="77"/>
      <c r="D33" s="77"/>
      <c r="F33" s="77"/>
      <c r="M33" s="79"/>
      <c r="N33" s="79"/>
    </row>
    <row r="34" spans="2:14">
      <c r="B34" s="77"/>
      <c r="C34" s="77"/>
      <c r="D34" s="77"/>
      <c r="F34" s="77"/>
      <c r="M34" s="79"/>
      <c r="N34" s="79"/>
    </row>
    <row r="35" spans="2:14">
      <c r="B35" s="77"/>
      <c r="C35" s="77"/>
      <c r="D35" s="77"/>
      <c r="F35" s="77"/>
      <c r="M35" s="79"/>
      <c r="N35" s="79"/>
    </row>
    <row r="36" spans="2:14">
      <c r="B36" s="77"/>
      <c r="C36" s="77"/>
      <c r="D36" s="77"/>
      <c r="F36" s="77"/>
      <c r="M36" s="79"/>
      <c r="N36" s="79"/>
    </row>
    <row r="37" spans="2:14">
      <c r="B37" s="77"/>
      <c r="C37" s="77"/>
      <c r="D37" s="77"/>
      <c r="F37" s="77"/>
      <c r="M37" s="79"/>
      <c r="N37" s="79"/>
    </row>
    <row r="38" spans="2:14">
      <c r="B38" s="77"/>
      <c r="C38" s="77"/>
      <c r="D38" s="77"/>
      <c r="F38" s="78"/>
      <c r="M38" s="80"/>
      <c r="N38" s="80"/>
    </row>
    <row r="39" spans="2:14">
      <c r="B39" s="77"/>
      <c r="C39" s="77"/>
      <c r="D39" s="77"/>
      <c r="F39" s="78"/>
    </row>
  </sheetData>
  <mergeCells count="15">
    <mergeCell ref="F9:F19"/>
    <mergeCell ref="M9:M19"/>
    <mergeCell ref="N9:N19"/>
    <mergeCell ref="B9:B19"/>
    <mergeCell ref="C9:C19"/>
    <mergeCell ref="D9:D19"/>
    <mergeCell ref="M6:N7"/>
    <mergeCell ref="A6:L7"/>
    <mergeCell ref="A5:B5"/>
    <mergeCell ref="A1:B4"/>
    <mergeCell ref="C1:M1"/>
    <mergeCell ref="C2:M2"/>
    <mergeCell ref="C3:M3"/>
    <mergeCell ref="C4:M4"/>
    <mergeCell ref="C5:N5"/>
  </mergeCells>
  <dataValidations count="1">
    <dataValidation type="list" allowBlank="1" showInputMessage="1" showErrorMessage="1" sqref="K9:K111">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51"/>
  <sheetViews>
    <sheetView topLeftCell="A8" zoomScale="70" zoomScaleNormal="70" workbookViewId="0">
      <pane ySplit="1" topLeftCell="A18" activePane="bottomLeft" state="frozen"/>
      <selection activeCell="A8" sqref="A8"/>
      <selection pane="bottomLeft" activeCell="B18" sqref="B18:B24"/>
    </sheetView>
  </sheetViews>
  <sheetFormatPr baseColWidth="10" defaultColWidth="10.875" defaultRowHeight="14.25"/>
  <cols>
    <col min="1" max="1" width="23.375" style="42" customWidth="1"/>
    <col min="2" max="3" width="23.125" style="42" customWidth="1"/>
    <col min="4" max="4" width="26.125" style="42" bestFit="1" customWidth="1"/>
    <col min="5" max="5" width="29.625" style="42" customWidth="1"/>
    <col min="6" max="6" width="32.625" style="42" bestFit="1" customWidth="1"/>
    <col min="7" max="7" width="41.125" style="42" bestFit="1" customWidth="1"/>
    <col min="8" max="8" width="47" style="42" bestFit="1" customWidth="1"/>
    <col min="9" max="9" width="31.875" style="42" bestFit="1" customWidth="1"/>
    <col min="10" max="10" width="31.875" style="42" customWidth="1"/>
    <col min="11" max="12" width="45.125" style="42" customWidth="1"/>
    <col min="13" max="13" width="19.375" style="4" customWidth="1"/>
    <col min="14" max="16" width="36.125" style="4" customWidth="1"/>
    <col min="17" max="17" width="21.125" style="42" customWidth="1"/>
    <col min="18" max="18" width="21.625" style="42" customWidth="1"/>
    <col min="19" max="19" width="20.875" style="42" customWidth="1"/>
    <col min="20" max="20" width="35.875" style="4" bestFit="1" customWidth="1"/>
    <col min="21" max="21" width="31.625" style="42" bestFit="1" customWidth="1"/>
    <col min="22" max="22" width="32.875" style="42" bestFit="1" customWidth="1"/>
    <col min="23" max="23" width="29" style="42" bestFit="1" customWidth="1"/>
    <col min="24" max="24" width="44.625" style="42" customWidth="1"/>
    <col min="25" max="25" width="31.125" style="42" customWidth="1"/>
    <col min="26" max="26" width="46.125" style="42" bestFit="1" customWidth="1"/>
    <col min="27" max="27" width="46.125" style="42" customWidth="1"/>
    <col min="28" max="28" width="29.375" style="42" bestFit="1" customWidth="1"/>
    <col min="29" max="29" width="27.125" style="42" bestFit="1" customWidth="1"/>
    <col min="30" max="30" width="33.125" style="42" bestFit="1" customWidth="1"/>
    <col min="31" max="31" width="66.125" style="42" bestFit="1" customWidth="1"/>
    <col min="32" max="32" width="41.375" style="42" customWidth="1"/>
    <col min="33" max="33" width="33.75" style="42" customWidth="1"/>
    <col min="34" max="34" width="41" style="42" bestFit="1" customWidth="1"/>
    <col min="35" max="35" width="53.25" style="42" customWidth="1"/>
    <col min="36" max="36" width="28.875" style="42" customWidth="1"/>
    <col min="37" max="37" width="40.5" style="42" customWidth="1"/>
    <col min="38" max="38" width="34.625" style="42" customWidth="1"/>
    <col min="39" max="41" width="10.875" style="42"/>
    <col min="42" max="42" width="56.875" style="42" hidden="1" customWidth="1"/>
    <col min="43" max="16384" width="10.875" style="42"/>
  </cols>
  <sheetData>
    <row r="1" spans="1:42" ht="23.25" customHeight="1">
      <c r="A1" s="302" t="s">
        <v>0</v>
      </c>
      <c r="B1" s="302"/>
      <c r="C1" s="291" t="s">
        <v>1</v>
      </c>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3"/>
      <c r="AH1" s="43" t="s">
        <v>223</v>
      </c>
    </row>
    <row r="2" spans="1:42" ht="23.25" customHeight="1">
      <c r="A2" s="302"/>
      <c r="B2" s="302"/>
      <c r="C2" s="291" t="s">
        <v>2</v>
      </c>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3"/>
      <c r="AH2" s="43" t="s">
        <v>3</v>
      </c>
    </row>
    <row r="3" spans="1:42" ht="23.25" customHeight="1">
      <c r="A3" s="302"/>
      <c r="B3" s="302"/>
      <c r="C3" s="291" t="s">
        <v>4</v>
      </c>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3"/>
      <c r="AH3" s="43" t="s">
        <v>222</v>
      </c>
    </row>
    <row r="4" spans="1:42" ht="23.25" customHeight="1">
      <c r="A4" s="302"/>
      <c r="B4" s="302"/>
      <c r="C4" s="291" t="s">
        <v>159</v>
      </c>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3"/>
      <c r="AH4" s="43" t="s">
        <v>226</v>
      </c>
    </row>
    <row r="5" spans="1:42" ht="26.25" customHeight="1">
      <c r="A5" s="301" t="s">
        <v>5</v>
      </c>
      <c r="B5" s="301"/>
      <c r="C5" s="294"/>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6"/>
    </row>
    <row r="6" spans="1:42" ht="15" customHeight="1">
      <c r="A6" s="297" t="s">
        <v>170</v>
      </c>
      <c r="B6" s="297"/>
      <c r="C6" s="297"/>
      <c r="D6" s="297"/>
      <c r="E6" s="297"/>
      <c r="F6" s="297"/>
      <c r="G6" s="297"/>
      <c r="H6" s="297"/>
      <c r="I6" s="297"/>
      <c r="J6" s="297"/>
      <c r="K6" s="297"/>
      <c r="L6" s="297"/>
      <c r="M6" s="297"/>
      <c r="N6" s="297"/>
      <c r="O6" s="297"/>
      <c r="P6" s="297"/>
      <c r="Q6" s="297"/>
      <c r="R6" s="297"/>
      <c r="S6" s="297"/>
      <c r="T6" s="297"/>
      <c r="U6" s="297"/>
      <c r="V6" s="297"/>
      <c r="W6" s="297"/>
      <c r="X6" s="298"/>
      <c r="Y6" s="303" t="s">
        <v>94</v>
      </c>
      <c r="Z6" s="304"/>
      <c r="AA6" s="304"/>
      <c r="AB6" s="304"/>
      <c r="AC6" s="304"/>
      <c r="AD6" s="304"/>
      <c r="AE6" s="307" t="s">
        <v>6</v>
      </c>
      <c r="AF6" s="307"/>
      <c r="AG6" s="307"/>
      <c r="AH6" s="307"/>
    </row>
    <row r="7" spans="1:42" ht="15" customHeight="1" thickBot="1">
      <c r="A7" s="299"/>
      <c r="B7" s="299"/>
      <c r="C7" s="299"/>
      <c r="D7" s="299"/>
      <c r="E7" s="299"/>
      <c r="F7" s="299"/>
      <c r="G7" s="299"/>
      <c r="H7" s="299"/>
      <c r="I7" s="299"/>
      <c r="J7" s="299"/>
      <c r="K7" s="299"/>
      <c r="L7" s="299"/>
      <c r="M7" s="299"/>
      <c r="N7" s="299"/>
      <c r="O7" s="299"/>
      <c r="P7" s="299"/>
      <c r="Q7" s="299"/>
      <c r="R7" s="299"/>
      <c r="S7" s="299"/>
      <c r="T7" s="299"/>
      <c r="U7" s="299"/>
      <c r="V7" s="299"/>
      <c r="W7" s="299"/>
      <c r="X7" s="300"/>
      <c r="Y7" s="305"/>
      <c r="Z7" s="306"/>
      <c r="AA7" s="306"/>
      <c r="AB7" s="306"/>
      <c r="AC7" s="306"/>
      <c r="AD7" s="306"/>
      <c r="AE7" s="307"/>
      <c r="AF7" s="307"/>
      <c r="AG7" s="307"/>
      <c r="AH7" s="307"/>
    </row>
    <row r="8" spans="1:42" ht="64.5" customHeight="1" thickBot="1">
      <c r="A8" s="39" t="s">
        <v>99</v>
      </c>
      <c r="B8" s="39" t="s">
        <v>7</v>
      </c>
      <c r="C8" s="39" t="s">
        <v>194</v>
      </c>
      <c r="D8" s="40" t="s">
        <v>150</v>
      </c>
      <c r="E8" s="40" t="s">
        <v>10</v>
      </c>
      <c r="F8" s="39" t="s">
        <v>11</v>
      </c>
      <c r="G8" s="40" t="s">
        <v>148</v>
      </c>
      <c r="H8" s="40" t="s">
        <v>198</v>
      </c>
      <c r="I8" s="40" t="s">
        <v>149</v>
      </c>
      <c r="J8" s="40" t="s">
        <v>203</v>
      </c>
      <c r="K8" s="41" t="s">
        <v>192</v>
      </c>
      <c r="L8" s="41" t="s">
        <v>213</v>
      </c>
      <c r="M8" s="65" t="s">
        <v>12</v>
      </c>
      <c r="N8" s="21" t="s">
        <v>196</v>
      </c>
      <c r="O8" s="161" t="s">
        <v>443</v>
      </c>
      <c r="P8" s="161" t="s">
        <v>442</v>
      </c>
      <c r="Q8" s="41" t="s">
        <v>151</v>
      </c>
      <c r="R8" s="41" t="s">
        <v>152</v>
      </c>
      <c r="S8" s="39" t="s">
        <v>16</v>
      </c>
      <c r="T8" s="21" t="s">
        <v>17</v>
      </c>
      <c r="U8" s="39" t="s">
        <v>165</v>
      </c>
      <c r="V8" s="39" t="s">
        <v>36</v>
      </c>
      <c r="W8" s="39" t="s">
        <v>104</v>
      </c>
      <c r="X8" s="39" t="s">
        <v>105</v>
      </c>
      <c r="Y8" s="40" t="s">
        <v>22</v>
      </c>
      <c r="Z8" s="40" t="s">
        <v>154</v>
      </c>
      <c r="AA8" s="40" t="s">
        <v>208</v>
      </c>
      <c r="AB8" s="40" t="s">
        <v>23</v>
      </c>
      <c r="AC8" s="40" t="s">
        <v>24</v>
      </c>
      <c r="AD8" s="40" t="s">
        <v>25</v>
      </c>
      <c r="AE8" s="39" t="s">
        <v>19</v>
      </c>
      <c r="AF8" s="39" t="s">
        <v>153</v>
      </c>
      <c r="AG8" s="39" t="s">
        <v>18</v>
      </c>
      <c r="AH8" s="39" t="s">
        <v>20</v>
      </c>
      <c r="AI8" s="39" t="s">
        <v>438</v>
      </c>
      <c r="AJ8" s="39" t="s">
        <v>439</v>
      </c>
      <c r="AK8" s="39" t="s">
        <v>438</v>
      </c>
      <c r="AL8" s="39" t="s">
        <v>439</v>
      </c>
    </row>
    <row r="9" spans="1:42" ht="128.1" customHeight="1">
      <c r="A9" s="256" t="s">
        <v>293</v>
      </c>
      <c r="B9" s="277" t="s">
        <v>234</v>
      </c>
      <c r="C9" s="270" t="s">
        <v>392</v>
      </c>
      <c r="D9" s="282" t="s">
        <v>316</v>
      </c>
      <c r="E9" s="277" t="s">
        <v>230</v>
      </c>
      <c r="F9" s="277" t="s">
        <v>231</v>
      </c>
      <c r="G9" s="286" t="s">
        <v>232</v>
      </c>
      <c r="H9" s="277" t="s">
        <v>233</v>
      </c>
      <c r="I9" s="50" t="s">
        <v>264</v>
      </c>
      <c r="J9" s="82">
        <v>0.1</v>
      </c>
      <c r="K9" s="44" t="s">
        <v>235</v>
      </c>
      <c r="L9" s="76"/>
      <c r="M9" s="64" t="s">
        <v>380</v>
      </c>
      <c r="N9" s="64">
        <v>5</v>
      </c>
      <c r="O9" s="64">
        <v>5</v>
      </c>
      <c r="P9" s="106">
        <f>+O9/N9</f>
        <v>1</v>
      </c>
      <c r="Q9" s="63" t="s">
        <v>339</v>
      </c>
      <c r="R9" s="63" t="s">
        <v>340</v>
      </c>
      <c r="S9" s="63">
        <v>150</v>
      </c>
      <c r="T9" s="208">
        <v>1059626</v>
      </c>
      <c r="U9" s="63" t="s">
        <v>395</v>
      </c>
      <c r="V9" s="63" t="s">
        <v>341</v>
      </c>
      <c r="W9" s="66" t="s">
        <v>338</v>
      </c>
      <c r="X9" s="57" t="s">
        <v>347</v>
      </c>
      <c r="Y9" s="63" t="s">
        <v>346</v>
      </c>
      <c r="Z9" s="76" t="s">
        <v>396</v>
      </c>
      <c r="AA9" s="236">
        <v>91471835776.539993</v>
      </c>
      <c r="AB9" s="76" t="s">
        <v>55</v>
      </c>
      <c r="AC9" s="76" t="s">
        <v>54</v>
      </c>
      <c r="AD9" s="76" t="s">
        <v>379</v>
      </c>
      <c r="AE9" s="246">
        <v>86928207046</v>
      </c>
      <c r="AF9" s="246">
        <v>138091291024.76999</v>
      </c>
      <c r="AG9" s="236" t="s">
        <v>378</v>
      </c>
      <c r="AH9" s="245" t="s">
        <v>230</v>
      </c>
      <c r="AI9" s="308">
        <v>134390910066.75999</v>
      </c>
      <c r="AJ9" s="310">
        <f>+AI9/AF9</f>
        <v>0.97320337198276874</v>
      </c>
      <c r="AK9" s="308">
        <v>85622746252.230011</v>
      </c>
      <c r="AL9" s="310">
        <f>+AK9/AF9</f>
        <v>0.6200445054632121</v>
      </c>
      <c r="AP9" s="42" t="s">
        <v>214</v>
      </c>
    </row>
    <row r="10" spans="1:42" ht="71.25">
      <c r="A10" s="256"/>
      <c r="B10" s="277"/>
      <c r="C10" s="270"/>
      <c r="D10" s="283"/>
      <c r="E10" s="277"/>
      <c r="F10" s="277"/>
      <c r="G10" s="287"/>
      <c r="H10" s="277"/>
      <c r="I10" s="284" t="s">
        <v>263</v>
      </c>
      <c r="J10" s="82">
        <v>0.2</v>
      </c>
      <c r="K10" s="44" t="s">
        <v>236</v>
      </c>
      <c r="L10" s="76"/>
      <c r="M10" s="64" t="s">
        <v>380</v>
      </c>
      <c r="N10" s="64">
        <v>10</v>
      </c>
      <c r="O10" s="64">
        <v>10</v>
      </c>
      <c r="P10" s="106">
        <f t="shared" ref="P10:P47" si="0">+O10/N10</f>
        <v>1</v>
      </c>
      <c r="Q10" s="63" t="s">
        <v>339</v>
      </c>
      <c r="R10" s="63" t="s">
        <v>340</v>
      </c>
      <c r="S10" s="63">
        <v>150</v>
      </c>
      <c r="T10" s="212"/>
      <c r="U10" s="76" t="s">
        <v>395</v>
      </c>
      <c r="V10" s="63" t="s">
        <v>341</v>
      </c>
      <c r="W10" s="67" t="s">
        <v>345</v>
      </c>
      <c r="X10" s="57" t="s">
        <v>348</v>
      </c>
      <c r="Y10" s="63" t="s">
        <v>346</v>
      </c>
      <c r="Z10" s="76" t="s">
        <v>397</v>
      </c>
      <c r="AA10" s="237"/>
      <c r="AB10" s="76" t="s">
        <v>55</v>
      </c>
      <c r="AC10" s="76" t="s">
        <v>54</v>
      </c>
      <c r="AD10" s="76" t="s">
        <v>379</v>
      </c>
      <c r="AE10" s="248"/>
      <c r="AF10" s="248"/>
      <c r="AG10" s="236"/>
      <c r="AH10" s="245"/>
      <c r="AI10" s="309"/>
      <c r="AJ10" s="310"/>
      <c r="AK10" s="309"/>
      <c r="AL10" s="310"/>
      <c r="AP10" s="42" t="s">
        <v>210</v>
      </c>
    </row>
    <row r="11" spans="1:42" ht="28.5">
      <c r="A11" s="256" t="s">
        <v>294</v>
      </c>
      <c r="B11" s="277"/>
      <c r="C11" s="270"/>
      <c r="D11" s="282" t="s">
        <v>317</v>
      </c>
      <c r="E11" s="277"/>
      <c r="F11" s="277"/>
      <c r="G11" s="287"/>
      <c r="H11" s="277"/>
      <c r="I11" s="284"/>
      <c r="J11" s="82">
        <v>0.05</v>
      </c>
      <c r="K11" s="44" t="s">
        <v>237</v>
      </c>
      <c r="L11" s="76"/>
      <c r="M11" s="64" t="s">
        <v>380</v>
      </c>
      <c r="N11" s="64">
        <v>1</v>
      </c>
      <c r="O11" s="64">
        <v>0</v>
      </c>
      <c r="P11" s="106">
        <f t="shared" si="0"/>
        <v>0</v>
      </c>
      <c r="Q11" s="63" t="s">
        <v>339</v>
      </c>
      <c r="R11" s="63" t="s">
        <v>340</v>
      </c>
      <c r="S11" s="63">
        <v>150</v>
      </c>
      <c r="T11" s="212"/>
      <c r="U11" s="76" t="s">
        <v>395</v>
      </c>
      <c r="V11" s="63" t="s">
        <v>341</v>
      </c>
      <c r="W11" s="241" t="s">
        <v>344</v>
      </c>
      <c r="X11" s="241" t="s">
        <v>349</v>
      </c>
      <c r="Y11" s="63" t="s">
        <v>346</v>
      </c>
      <c r="Z11" s="76" t="s">
        <v>398</v>
      </c>
      <c r="AA11" s="237"/>
      <c r="AB11" s="76" t="s">
        <v>55</v>
      </c>
      <c r="AC11" s="76" t="s">
        <v>54</v>
      </c>
      <c r="AD11" s="76" t="s">
        <v>379</v>
      </c>
      <c r="AE11" s="246">
        <v>32427091302</v>
      </c>
      <c r="AF11" s="246">
        <v>44950044493.190002</v>
      </c>
      <c r="AG11" s="236" t="s">
        <v>433</v>
      </c>
      <c r="AH11" s="245"/>
      <c r="AI11" s="308">
        <v>44599204494.190002</v>
      </c>
      <c r="AJ11" s="310">
        <f>+AI11/AF11</f>
        <v>0.99219489095159508</v>
      </c>
      <c r="AK11" s="308">
        <v>18820794665.799999</v>
      </c>
      <c r="AL11" s="310">
        <f>+AK11/AF11</f>
        <v>0.41870469491195672</v>
      </c>
      <c r="AP11" s="42" t="s">
        <v>218</v>
      </c>
    </row>
    <row r="12" spans="1:42" ht="57">
      <c r="A12" s="256"/>
      <c r="B12" s="277"/>
      <c r="C12" s="270"/>
      <c r="D12" s="283"/>
      <c r="E12" s="277"/>
      <c r="F12" s="277"/>
      <c r="G12" s="287"/>
      <c r="H12" s="277"/>
      <c r="I12" s="285" t="s">
        <v>262</v>
      </c>
      <c r="J12" s="82">
        <v>0.4</v>
      </c>
      <c r="K12" s="44" t="s">
        <v>238</v>
      </c>
      <c r="L12" s="76"/>
      <c r="M12" s="64" t="s">
        <v>380</v>
      </c>
      <c r="N12" s="64">
        <v>15</v>
      </c>
      <c r="O12" s="64">
        <v>31</v>
      </c>
      <c r="P12" s="106">
        <v>1</v>
      </c>
      <c r="Q12" s="63" t="s">
        <v>339</v>
      </c>
      <c r="R12" s="63" t="s">
        <v>340</v>
      </c>
      <c r="S12" s="63">
        <v>150</v>
      </c>
      <c r="T12" s="212"/>
      <c r="U12" s="76" t="s">
        <v>395</v>
      </c>
      <c r="V12" s="63" t="s">
        <v>341</v>
      </c>
      <c r="W12" s="241"/>
      <c r="X12" s="241"/>
      <c r="Y12" s="63" t="s">
        <v>346</v>
      </c>
      <c r="Z12" s="76"/>
      <c r="AA12" s="237"/>
      <c r="AB12" s="76"/>
      <c r="AC12" s="76" t="s">
        <v>54</v>
      </c>
      <c r="AD12" s="76" t="s">
        <v>379</v>
      </c>
      <c r="AE12" s="248"/>
      <c r="AF12" s="248"/>
      <c r="AG12" s="236"/>
      <c r="AH12" s="245"/>
      <c r="AI12" s="309"/>
      <c r="AJ12" s="310"/>
      <c r="AK12" s="309"/>
      <c r="AL12" s="310"/>
      <c r="AP12" s="42" t="s">
        <v>211</v>
      </c>
    </row>
    <row r="13" spans="1:42" ht="45" customHeight="1">
      <c r="A13" s="256" t="s">
        <v>295</v>
      </c>
      <c r="B13" s="277"/>
      <c r="C13" s="270"/>
      <c r="D13" s="282" t="s">
        <v>318</v>
      </c>
      <c r="E13" s="277"/>
      <c r="F13" s="277"/>
      <c r="G13" s="287"/>
      <c r="H13" s="277"/>
      <c r="I13" s="285"/>
      <c r="J13" s="82">
        <v>0.05</v>
      </c>
      <c r="K13" s="44" t="s">
        <v>239</v>
      </c>
      <c r="L13" s="76"/>
      <c r="M13" s="64" t="s">
        <v>380</v>
      </c>
      <c r="N13" s="64">
        <v>3</v>
      </c>
      <c r="O13" s="64">
        <v>3</v>
      </c>
      <c r="P13" s="106">
        <f t="shared" si="0"/>
        <v>1</v>
      </c>
      <c r="Q13" s="63" t="s">
        <v>339</v>
      </c>
      <c r="R13" s="63" t="s">
        <v>340</v>
      </c>
      <c r="S13" s="63">
        <v>150</v>
      </c>
      <c r="T13" s="212"/>
      <c r="U13" s="76" t="s">
        <v>395</v>
      </c>
      <c r="V13" s="63" t="s">
        <v>341</v>
      </c>
      <c r="W13" s="241" t="s">
        <v>343</v>
      </c>
      <c r="X13" s="241" t="s">
        <v>350</v>
      </c>
      <c r="Y13" s="63" t="s">
        <v>346</v>
      </c>
      <c r="Z13" s="76"/>
      <c r="AA13" s="237"/>
      <c r="AB13" s="76"/>
      <c r="AC13" s="76" t="s">
        <v>54</v>
      </c>
      <c r="AD13" s="76" t="s">
        <v>379</v>
      </c>
      <c r="AE13" s="159">
        <v>1000000000</v>
      </c>
      <c r="AF13" s="159">
        <v>6503968137.75</v>
      </c>
      <c r="AG13" s="134" t="s">
        <v>434</v>
      </c>
      <c r="AH13" s="245"/>
      <c r="AI13" s="151">
        <v>6489743362.3299999</v>
      </c>
      <c r="AJ13" s="152">
        <f>+AI13/AF13</f>
        <v>0.99781290819408575</v>
      </c>
      <c r="AK13" s="151">
        <v>71941661.780000001</v>
      </c>
      <c r="AL13" s="152">
        <f>+AK13/AF13</f>
        <v>1.1061195297443092E-2</v>
      </c>
      <c r="AP13" s="42" t="s">
        <v>212</v>
      </c>
    </row>
    <row r="14" spans="1:42" ht="14.25" customHeight="1">
      <c r="A14" s="256"/>
      <c r="B14" s="277"/>
      <c r="C14" s="270"/>
      <c r="D14" s="283"/>
      <c r="E14" s="277"/>
      <c r="F14" s="277"/>
      <c r="G14" s="287"/>
      <c r="H14" s="277"/>
      <c r="I14" s="285"/>
      <c r="J14" s="82">
        <v>0.1</v>
      </c>
      <c r="K14" s="44" t="s">
        <v>240</v>
      </c>
      <c r="L14" s="76"/>
      <c r="M14" s="64" t="s">
        <v>381</v>
      </c>
      <c r="N14" s="64">
        <v>100</v>
      </c>
      <c r="O14" s="64">
        <v>100</v>
      </c>
      <c r="P14" s="106">
        <f t="shared" si="0"/>
        <v>1</v>
      </c>
      <c r="Q14" s="63" t="s">
        <v>339</v>
      </c>
      <c r="R14" s="63" t="s">
        <v>340</v>
      </c>
      <c r="S14" s="63">
        <v>150</v>
      </c>
      <c r="T14" s="212"/>
      <c r="U14" s="76" t="s">
        <v>395</v>
      </c>
      <c r="V14" s="63" t="s">
        <v>341</v>
      </c>
      <c r="W14" s="241"/>
      <c r="X14" s="241"/>
      <c r="Y14" s="63" t="s">
        <v>346</v>
      </c>
      <c r="Z14" s="76"/>
      <c r="AA14" s="237"/>
      <c r="AB14" s="76"/>
      <c r="AC14" s="76" t="s">
        <v>54</v>
      </c>
      <c r="AD14" s="76" t="s">
        <v>379</v>
      </c>
      <c r="AE14" s="160"/>
      <c r="AF14" s="148">
        <v>6102106202.3199997</v>
      </c>
      <c r="AG14" s="150" t="s">
        <v>435</v>
      </c>
      <c r="AH14" s="245"/>
      <c r="AI14" s="151">
        <v>4281860769.6199999</v>
      </c>
      <c r="AJ14" s="82">
        <f>+AI14/AF14</f>
        <v>0.70170210541272637</v>
      </c>
      <c r="AK14" s="151">
        <v>1435643852.28</v>
      </c>
      <c r="AL14" s="162">
        <f>+AK14/AF14</f>
        <v>0.23527021731188047</v>
      </c>
      <c r="AP14" s="42" t="s">
        <v>215</v>
      </c>
    </row>
    <row r="15" spans="1:42" ht="123.75" customHeight="1">
      <c r="A15" s="256" t="s">
        <v>296</v>
      </c>
      <c r="B15" s="277"/>
      <c r="C15" s="270"/>
      <c r="D15" s="282" t="s">
        <v>319</v>
      </c>
      <c r="E15" s="277"/>
      <c r="F15" s="277"/>
      <c r="G15" s="287"/>
      <c r="H15" s="277"/>
      <c r="I15" s="285"/>
      <c r="J15" s="82">
        <v>0.05</v>
      </c>
      <c r="K15" s="44" t="s">
        <v>241</v>
      </c>
      <c r="L15" s="76"/>
      <c r="M15" s="64" t="s">
        <v>380</v>
      </c>
      <c r="N15" s="64">
        <v>1</v>
      </c>
      <c r="O15" s="64">
        <v>3</v>
      </c>
      <c r="P15" s="106">
        <v>1</v>
      </c>
      <c r="Q15" s="63" t="s">
        <v>339</v>
      </c>
      <c r="R15" s="63" t="s">
        <v>340</v>
      </c>
      <c r="S15" s="63">
        <v>150</v>
      </c>
      <c r="T15" s="212"/>
      <c r="U15" s="76" t="s">
        <v>395</v>
      </c>
      <c r="V15" s="63" t="s">
        <v>341</v>
      </c>
      <c r="W15" s="241" t="s">
        <v>342</v>
      </c>
      <c r="X15" s="241" t="s">
        <v>351</v>
      </c>
      <c r="Y15" s="63" t="s">
        <v>346</v>
      </c>
      <c r="Z15" s="76"/>
      <c r="AA15" s="237"/>
      <c r="AB15" s="76"/>
      <c r="AC15" s="76" t="s">
        <v>54</v>
      </c>
      <c r="AD15" s="76" t="s">
        <v>379</v>
      </c>
      <c r="AE15" s="149"/>
      <c r="AF15" s="148">
        <v>6968276417.79</v>
      </c>
      <c r="AG15" s="150" t="s">
        <v>436</v>
      </c>
      <c r="AH15" s="245"/>
      <c r="AI15" s="151">
        <v>6950573229.1000004</v>
      </c>
      <c r="AJ15" s="152">
        <f>+AI15/AF15</f>
        <v>0.99745945946621706</v>
      </c>
      <c r="AK15" s="151">
        <v>1483396733.0999999</v>
      </c>
      <c r="AL15" s="162">
        <f>+AK15/AF15</f>
        <v>0.21287857199707091</v>
      </c>
      <c r="AP15" s="42" t="s">
        <v>216</v>
      </c>
    </row>
    <row r="16" spans="1:42" ht="71.25">
      <c r="A16" s="256"/>
      <c r="B16" s="277"/>
      <c r="C16" s="270"/>
      <c r="D16" s="283"/>
      <c r="E16" s="277"/>
      <c r="F16" s="277"/>
      <c r="G16" s="287"/>
      <c r="H16" s="277"/>
      <c r="I16" s="285"/>
      <c r="J16" s="82">
        <v>0.05</v>
      </c>
      <c r="K16" s="44" t="s">
        <v>242</v>
      </c>
      <c r="L16" s="76"/>
      <c r="M16" s="64" t="s">
        <v>381</v>
      </c>
      <c r="N16" s="64">
        <v>1</v>
      </c>
      <c r="O16" s="64">
        <v>1</v>
      </c>
      <c r="P16" s="106">
        <f t="shared" si="0"/>
        <v>1</v>
      </c>
      <c r="Q16" s="63" t="s">
        <v>339</v>
      </c>
      <c r="R16" s="63" t="s">
        <v>340</v>
      </c>
      <c r="S16" s="63">
        <v>150</v>
      </c>
      <c r="T16" s="212"/>
      <c r="U16" s="76" t="s">
        <v>395</v>
      </c>
      <c r="V16" s="63" t="s">
        <v>341</v>
      </c>
      <c r="W16" s="241"/>
      <c r="X16" s="241"/>
      <c r="Y16" s="63" t="s">
        <v>346</v>
      </c>
      <c r="Z16" s="76"/>
      <c r="AA16" s="237"/>
      <c r="AB16" s="76"/>
      <c r="AC16" s="76" t="s">
        <v>54</v>
      </c>
      <c r="AD16" s="76" t="s">
        <v>379</v>
      </c>
      <c r="AE16" s="149"/>
      <c r="AF16" s="148">
        <v>1554508285.05</v>
      </c>
      <c r="AG16" s="148" t="s">
        <v>437</v>
      </c>
      <c r="AH16" s="245"/>
      <c r="AI16" s="151">
        <v>1447626659.7</v>
      </c>
      <c r="AJ16" s="82">
        <f>+AI16/AF16</f>
        <v>0.93124409411136577</v>
      </c>
      <c r="AK16" s="151">
        <v>1075256338.1900001</v>
      </c>
      <c r="AL16" s="162">
        <f>+AK16/AF16</f>
        <v>0.69170190247999541</v>
      </c>
      <c r="AP16" s="42" t="s">
        <v>217</v>
      </c>
    </row>
    <row r="17" spans="1:38" ht="20.25">
      <c r="A17" s="253" t="s">
        <v>427</v>
      </c>
      <c r="B17" s="254"/>
      <c r="C17" s="254"/>
      <c r="D17" s="254"/>
      <c r="E17" s="254"/>
      <c r="F17" s="254"/>
      <c r="G17" s="254"/>
      <c r="H17" s="254"/>
      <c r="I17" s="254"/>
      <c r="J17" s="254"/>
      <c r="K17" s="254"/>
      <c r="L17" s="254"/>
      <c r="M17" s="254"/>
      <c r="N17" s="254"/>
      <c r="O17" s="255"/>
      <c r="P17" s="144">
        <f>+AVERAGE(P9:P16)</f>
        <v>0.875</v>
      </c>
      <c r="Q17" s="115"/>
      <c r="R17" s="115"/>
      <c r="S17" s="115"/>
      <c r="T17" s="212"/>
      <c r="U17" s="115"/>
      <c r="V17" s="115"/>
      <c r="W17" s="113"/>
      <c r="X17" s="113"/>
      <c r="Y17" s="115"/>
      <c r="Z17" s="115"/>
      <c r="AA17" s="110"/>
      <c r="AB17" s="115"/>
      <c r="AC17" s="115"/>
      <c r="AD17" s="115"/>
      <c r="AE17" s="154">
        <f>+AE9+AE11+AE13</f>
        <v>120355298348</v>
      </c>
      <c r="AF17" s="154">
        <f>+AF9+AF11+AF13+AF14+AF15+AF16</f>
        <v>204170194560.87</v>
      </c>
      <c r="AG17" s="110"/>
      <c r="AH17" s="114"/>
      <c r="AI17" s="154">
        <f>+AI9+AI11+AI13+AI14+AI15+AI16</f>
        <v>198159918581.70001</v>
      </c>
      <c r="AJ17" s="153">
        <f>+AI17/AF17</f>
        <v>0.97056242223750189</v>
      </c>
      <c r="AK17" s="154">
        <f>+AK9+AK11+AK13+AK14+AK15+AK16</f>
        <v>108509779503.38002</v>
      </c>
      <c r="AL17" s="153">
        <f>+AK17/AF17</f>
        <v>0.53146728755763417</v>
      </c>
    </row>
    <row r="18" spans="1:38" ht="96" customHeight="1">
      <c r="A18" s="256" t="s">
        <v>298</v>
      </c>
      <c r="B18" s="261" t="s">
        <v>254</v>
      </c>
      <c r="C18" s="270" t="s">
        <v>337</v>
      </c>
      <c r="D18" s="272" t="s">
        <v>320</v>
      </c>
      <c r="E18" s="261" t="s">
        <v>253</v>
      </c>
      <c r="F18" s="261" t="s">
        <v>243</v>
      </c>
      <c r="G18" s="258" t="s">
        <v>252</v>
      </c>
      <c r="H18" s="288" t="s">
        <v>244</v>
      </c>
      <c r="I18" s="258" t="s">
        <v>261</v>
      </c>
      <c r="J18" s="82">
        <v>0.5</v>
      </c>
      <c r="K18" s="45" t="s">
        <v>246</v>
      </c>
      <c r="L18" s="76"/>
      <c r="M18" s="64" t="s">
        <v>380</v>
      </c>
      <c r="N18" s="64">
        <v>6</v>
      </c>
      <c r="O18" s="64">
        <v>6</v>
      </c>
      <c r="P18" s="106">
        <f t="shared" si="0"/>
        <v>1</v>
      </c>
      <c r="Q18" s="63" t="s">
        <v>339</v>
      </c>
      <c r="R18" s="63" t="s">
        <v>340</v>
      </c>
      <c r="S18" s="63">
        <v>150</v>
      </c>
      <c r="T18" s="212"/>
      <c r="U18" s="76" t="s">
        <v>395</v>
      </c>
      <c r="V18" s="63" t="s">
        <v>341</v>
      </c>
      <c r="W18" s="252" t="s">
        <v>352</v>
      </c>
      <c r="X18" s="241" t="s">
        <v>355</v>
      </c>
      <c r="Y18" s="63" t="s">
        <v>346</v>
      </c>
      <c r="Z18" s="76" t="s">
        <v>400</v>
      </c>
      <c r="AA18" s="236">
        <v>58191044444.709999</v>
      </c>
      <c r="AB18" s="76"/>
      <c r="AC18" s="76" t="s">
        <v>54</v>
      </c>
      <c r="AD18" s="76" t="s">
        <v>379</v>
      </c>
      <c r="AE18" s="134">
        <v>13192647573</v>
      </c>
      <c r="AF18" s="148">
        <v>27480632250.360001</v>
      </c>
      <c r="AG18" s="148" t="s">
        <v>378</v>
      </c>
      <c r="AH18" s="245" t="s">
        <v>253</v>
      </c>
      <c r="AI18" s="151">
        <v>26823876948.860001</v>
      </c>
      <c r="AJ18" s="82">
        <f t="shared" ref="AJ18:AJ23" si="1">+AI18/AF18</f>
        <v>0.97610115751643978</v>
      </c>
      <c r="AK18" s="151">
        <v>16137074713.84</v>
      </c>
      <c r="AL18" s="151">
        <f t="shared" ref="AL18:AL23" si="2">+AK18/AF18</f>
        <v>0.58721628261040471</v>
      </c>
    </row>
    <row r="19" spans="1:38" ht="30">
      <c r="A19" s="256"/>
      <c r="B19" s="261"/>
      <c r="C19" s="270"/>
      <c r="D19" s="273"/>
      <c r="E19" s="261"/>
      <c r="F19" s="261"/>
      <c r="G19" s="258"/>
      <c r="H19" s="289"/>
      <c r="I19" s="258"/>
      <c r="J19" s="82">
        <f t="shared" ref="J19" si="3">N19/100</f>
        <v>0.06</v>
      </c>
      <c r="K19" s="45" t="s">
        <v>247</v>
      </c>
      <c r="L19" s="76"/>
      <c r="M19" s="64" t="s">
        <v>381</v>
      </c>
      <c r="N19" s="64">
        <v>6</v>
      </c>
      <c r="O19" s="64">
        <v>6</v>
      </c>
      <c r="P19" s="106">
        <f t="shared" si="0"/>
        <v>1</v>
      </c>
      <c r="Q19" s="63" t="s">
        <v>339</v>
      </c>
      <c r="R19" s="63" t="s">
        <v>340</v>
      </c>
      <c r="S19" s="63">
        <v>150</v>
      </c>
      <c r="T19" s="212"/>
      <c r="U19" s="76" t="s">
        <v>395</v>
      </c>
      <c r="V19" s="63" t="s">
        <v>341</v>
      </c>
      <c r="W19" s="252"/>
      <c r="X19" s="241"/>
      <c r="Y19" s="63" t="s">
        <v>346</v>
      </c>
      <c r="Z19" s="76" t="s">
        <v>399</v>
      </c>
      <c r="AA19" s="236"/>
      <c r="AB19" s="76"/>
      <c r="AC19" s="76" t="s">
        <v>54</v>
      </c>
      <c r="AD19" s="76" t="s">
        <v>379</v>
      </c>
      <c r="AE19" s="134">
        <v>2807352427.5599999</v>
      </c>
      <c r="AF19" s="148">
        <v>0</v>
      </c>
      <c r="AG19" s="150" t="s">
        <v>435</v>
      </c>
      <c r="AH19" s="245"/>
      <c r="AI19" s="135">
        <v>0</v>
      </c>
      <c r="AJ19" s="82">
        <v>0</v>
      </c>
      <c r="AK19" s="135">
        <v>0</v>
      </c>
      <c r="AL19" s="82">
        <v>0</v>
      </c>
    </row>
    <row r="20" spans="1:38" ht="57">
      <c r="A20" s="256"/>
      <c r="B20" s="261"/>
      <c r="C20" s="270"/>
      <c r="D20" s="274"/>
      <c r="E20" s="261"/>
      <c r="F20" s="261"/>
      <c r="G20" s="258"/>
      <c r="H20" s="289"/>
      <c r="I20" s="258"/>
      <c r="J20" s="82">
        <v>0.15</v>
      </c>
      <c r="K20" s="45" t="s">
        <v>248</v>
      </c>
      <c r="L20" s="76"/>
      <c r="M20" s="64" t="s">
        <v>381</v>
      </c>
      <c r="N20" s="64">
        <v>1</v>
      </c>
      <c r="O20" s="64">
        <v>1</v>
      </c>
      <c r="P20" s="106">
        <f t="shared" si="0"/>
        <v>1</v>
      </c>
      <c r="Q20" s="63" t="s">
        <v>339</v>
      </c>
      <c r="R20" s="63" t="s">
        <v>340</v>
      </c>
      <c r="S20" s="63">
        <v>150</v>
      </c>
      <c r="T20" s="212"/>
      <c r="U20" s="76" t="s">
        <v>395</v>
      </c>
      <c r="V20" s="63" t="s">
        <v>341</v>
      </c>
      <c r="W20" s="241" t="s">
        <v>354</v>
      </c>
      <c r="X20" s="241" t="s">
        <v>356</v>
      </c>
      <c r="Y20" s="63" t="s">
        <v>346</v>
      </c>
      <c r="Z20" s="76" t="s">
        <v>401</v>
      </c>
      <c r="AA20" s="236"/>
      <c r="AB20" s="76"/>
      <c r="AC20" s="76" t="s">
        <v>54</v>
      </c>
      <c r="AD20" s="76" t="s">
        <v>379</v>
      </c>
      <c r="AE20" s="134">
        <v>3500000000</v>
      </c>
      <c r="AF20" s="148">
        <v>7719367750.1999998</v>
      </c>
      <c r="AG20" s="134" t="s">
        <v>434</v>
      </c>
      <c r="AH20" s="245"/>
      <c r="AI20" s="151">
        <v>7716836007.6199999</v>
      </c>
      <c r="AJ20" s="82">
        <f t="shared" si="1"/>
        <v>0.9996720272097499</v>
      </c>
      <c r="AK20" s="151">
        <v>7716836007.6199999</v>
      </c>
      <c r="AL20" s="151">
        <f t="shared" si="2"/>
        <v>0.9996720272097499</v>
      </c>
    </row>
    <row r="21" spans="1:38" ht="42.75">
      <c r="A21" s="256" t="s">
        <v>299</v>
      </c>
      <c r="B21" s="261"/>
      <c r="C21" s="270"/>
      <c r="D21" s="272" t="s">
        <v>321</v>
      </c>
      <c r="E21" s="261"/>
      <c r="F21" s="261"/>
      <c r="G21" s="258"/>
      <c r="H21" s="290"/>
      <c r="I21" s="258"/>
      <c r="J21" s="82">
        <v>0.1</v>
      </c>
      <c r="K21" s="45" t="s">
        <v>249</v>
      </c>
      <c r="L21" s="76"/>
      <c r="M21" s="64" t="s">
        <v>381</v>
      </c>
      <c r="N21" s="64">
        <v>50</v>
      </c>
      <c r="O21" s="64">
        <v>50</v>
      </c>
      <c r="P21" s="106">
        <f t="shared" si="0"/>
        <v>1</v>
      </c>
      <c r="Q21" s="63" t="s">
        <v>339</v>
      </c>
      <c r="R21" s="63" t="s">
        <v>340</v>
      </c>
      <c r="S21" s="63">
        <v>150</v>
      </c>
      <c r="T21" s="212"/>
      <c r="U21" s="76" t="s">
        <v>395</v>
      </c>
      <c r="V21" s="63" t="s">
        <v>341</v>
      </c>
      <c r="W21" s="241"/>
      <c r="X21" s="241"/>
      <c r="Y21" s="63" t="s">
        <v>346</v>
      </c>
      <c r="Z21" s="76"/>
      <c r="AA21" s="236"/>
      <c r="AB21" s="76"/>
      <c r="AC21" s="76" t="s">
        <v>54</v>
      </c>
      <c r="AD21" s="76" t="s">
        <v>379</v>
      </c>
      <c r="AE21" s="134">
        <v>500000000</v>
      </c>
      <c r="AF21" s="148">
        <v>500000000</v>
      </c>
      <c r="AG21" s="150" t="s">
        <v>436</v>
      </c>
      <c r="AH21" s="245"/>
      <c r="AI21" s="151">
        <v>500000000</v>
      </c>
      <c r="AJ21" s="82">
        <f t="shared" si="1"/>
        <v>1</v>
      </c>
      <c r="AK21" s="151">
        <v>500000000</v>
      </c>
      <c r="AL21" s="151">
        <f t="shared" si="2"/>
        <v>1</v>
      </c>
    </row>
    <row r="22" spans="1:38" ht="42.75">
      <c r="A22" s="256"/>
      <c r="B22" s="261"/>
      <c r="C22" s="270"/>
      <c r="D22" s="273"/>
      <c r="E22" s="261"/>
      <c r="F22" s="261"/>
      <c r="G22" s="258"/>
      <c r="H22" s="288" t="s">
        <v>245</v>
      </c>
      <c r="I22" s="258" t="s">
        <v>260</v>
      </c>
      <c r="J22" s="82">
        <v>0.02</v>
      </c>
      <c r="K22" s="45" t="s">
        <v>250</v>
      </c>
      <c r="L22" s="76"/>
      <c r="M22" s="64" t="s">
        <v>380</v>
      </c>
      <c r="N22" s="64">
        <v>1</v>
      </c>
      <c r="O22" s="64">
        <v>1</v>
      </c>
      <c r="P22" s="106">
        <f t="shared" si="0"/>
        <v>1</v>
      </c>
      <c r="Q22" s="63" t="s">
        <v>339</v>
      </c>
      <c r="R22" s="63" t="s">
        <v>340</v>
      </c>
      <c r="S22" s="63">
        <v>150</v>
      </c>
      <c r="T22" s="212"/>
      <c r="U22" s="76" t="s">
        <v>395</v>
      </c>
      <c r="V22" s="63" t="s">
        <v>341</v>
      </c>
      <c r="W22" s="267" t="s">
        <v>353</v>
      </c>
      <c r="X22" s="241" t="s">
        <v>357</v>
      </c>
      <c r="Y22" s="63" t="s">
        <v>346</v>
      </c>
      <c r="Z22" s="76"/>
      <c r="AA22" s="236"/>
      <c r="AB22" s="76"/>
      <c r="AC22" s="76" t="s">
        <v>54</v>
      </c>
      <c r="AD22" s="76" t="s">
        <v>379</v>
      </c>
      <c r="AE22" s="134">
        <v>0</v>
      </c>
      <c r="AF22" s="148">
        <v>5081203716</v>
      </c>
      <c r="AG22" s="148" t="s">
        <v>440</v>
      </c>
      <c r="AH22" s="245"/>
      <c r="AI22" s="151">
        <v>5081203716</v>
      </c>
      <c r="AJ22" s="82">
        <f t="shared" si="1"/>
        <v>1</v>
      </c>
      <c r="AK22" s="151">
        <v>5081203716</v>
      </c>
      <c r="AL22" s="151">
        <f t="shared" si="2"/>
        <v>1</v>
      </c>
    </row>
    <row r="23" spans="1:38" ht="28.5">
      <c r="A23" s="256"/>
      <c r="B23" s="261"/>
      <c r="C23" s="270"/>
      <c r="D23" s="273"/>
      <c r="E23" s="261"/>
      <c r="F23" s="261"/>
      <c r="G23" s="258"/>
      <c r="H23" s="289"/>
      <c r="I23" s="258"/>
      <c r="J23" s="82">
        <v>0.02</v>
      </c>
      <c r="K23" s="45" t="s">
        <v>235</v>
      </c>
      <c r="L23" s="76"/>
      <c r="M23" s="64" t="s">
        <v>381</v>
      </c>
      <c r="N23" s="64">
        <v>1</v>
      </c>
      <c r="O23" s="64">
        <v>1</v>
      </c>
      <c r="P23" s="106">
        <f t="shared" si="0"/>
        <v>1</v>
      </c>
      <c r="Q23" s="63" t="s">
        <v>339</v>
      </c>
      <c r="R23" s="63" t="s">
        <v>340</v>
      </c>
      <c r="S23" s="63">
        <v>150</v>
      </c>
      <c r="T23" s="212"/>
      <c r="U23" s="76" t="s">
        <v>395</v>
      </c>
      <c r="V23" s="63" t="s">
        <v>341</v>
      </c>
      <c r="W23" s="267"/>
      <c r="X23" s="241"/>
      <c r="Y23" s="63" t="s">
        <v>346</v>
      </c>
      <c r="Z23" s="76"/>
      <c r="AA23" s="236"/>
      <c r="AB23" s="76"/>
      <c r="AC23" s="76" t="s">
        <v>54</v>
      </c>
      <c r="AD23" s="76" t="s">
        <v>379</v>
      </c>
      <c r="AE23" s="246">
        <v>0</v>
      </c>
      <c r="AF23" s="246">
        <v>8130868.3799999999</v>
      </c>
      <c r="AG23" s="246" t="s">
        <v>441</v>
      </c>
      <c r="AH23" s="245"/>
      <c r="AI23" s="308">
        <v>8130868.3799999999</v>
      </c>
      <c r="AJ23" s="311">
        <f t="shared" si="1"/>
        <v>1</v>
      </c>
      <c r="AK23" s="313">
        <v>8130868.3799999999</v>
      </c>
      <c r="AL23" s="315">
        <f t="shared" si="2"/>
        <v>1</v>
      </c>
    </row>
    <row r="24" spans="1:38" ht="20.25">
      <c r="A24" s="256"/>
      <c r="B24" s="261"/>
      <c r="C24" s="270"/>
      <c r="D24" s="274"/>
      <c r="E24" s="261"/>
      <c r="F24" s="261"/>
      <c r="G24" s="258"/>
      <c r="H24" s="290"/>
      <c r="I24" s="258"/>
      <c r="J24" s="82">
        <v>0.15</v>
      </c>
      <c r="K24" s="45" t="s">
        <v>251</v>
      </c>
      <c r="L24" s="76"/>
      <c r="M24" s="64" t="s">
        <v>381</v>
      </c>
      <c r="N24" s="64">
        <v>35</v>
      </c>
      <c r="O24" s="64">
        <v>35</v>
      </c>
      <c r="P24" s="106">
        <f t="shared" si="0"/>
        <v>1</v>
      </c>
      <c r="Q24" s="63" t="s">
        <v>339</v>
      </c>
      <c r="R24" s="63" t="s">
        <v>340</v>
      </c>
      <c r="S24" s="63">
        <v>150</v>
      </c>
      <c r="T24" s="212"/>
      <c r="U24" s="76" t="s">
        <v>395</v>
      </c>
      <c r="V24" s="63" t="s">
        <v>341</v>
      </c>
      <c r="W24" s="267"/>
      <c r="X24" s="241"/>
      <c r="Y24" s="63" t="s">
        <v>346</v>
      </c>
      <c r="Z24" s="76"/>
      <c r="AA24" s="236"/>
      <c r="AB24" s="76"/>
      <c r="AC24" s="76" t="s">
        <v>54</v>
      </c>
      <c r="AD24" s="76" t="s">
        <v>379</v>
      </c>
      <c r="AE24" s="248"/>
      <c r="AF24" s="248"/>
      <c r="AG24" s="248"/>
      <c r="AH24" s="245"/>
      <c r="AI24" s="309"/>
      <c r="AJ24" s="312"/>
      <c r="AK24" s="314"/>
      <c r="AL24" s="315"/>
    </row>
    <row r="25" spans="1:38" ht="20.25">
      <c r="A25" s="253" t="s">
        <v>428</v>
      </c>
      <c r="B25" s="254"/>
      <c r="C25" s="254"/>
      <c r="D25" s="254"/>
      <c r="E25" s="254"/>
      <c r="F25" s="254"/>
      <c r="G25" s="254"/>
      <c r="H25" s="254"/>
      <c r="I25" s="254"/>
      <c r="J25" s="254"/>
      <c r="K25" s="254"/>
      <c r="L25" s="254"/>
      <c r="M25" s="254"/>
      <c r="N25" s="254"/>
      <c r="O25" s="255"/>
      <c r="P25" s="144">
        <f>+AVERAGE(P18:P24)</f>
        <v>1</v>
      </c>
      <c r="Q25" s="115"/>
      <c r="R25" s="115"/>
      <c r="S25" s="115"/>
      <c r="T25" s="212"/>
      <c r="U25" s="115"/>
      <c r="V25" s="115"/>
      <c r="W25" s="113"/>
      <c r="X25" s="113"/>
      <c r="Y25" s="115"/>
      <c r="Z25" s="115"/>
      <c r="AA25" s="110"/>
      <c r="AB25" s="115"/>
      <c r="AC25" s="115"/>
      <c r="AD25" s="115"/>
      <c r="AE25" s="154">
        <f>SUM(AE18:AE24)</f>
        <v>20000000000.559998</v>
      </c>
      <c r="AF25" s="154">
        <f>SUM(AF18:AF24)</f>
        <v>40789334584.939995</v>
      </c>
      <c r="AG25" s="110"/>
      <c r="AH25" s="114"/>
      <c r="AI25" s="154">
        <f>SUM(AI18:AI24)</f>
        <v>40130047540.860001</v>
      </c>
      <c r="AJ25" s="153">
        <f>+AI25/AF25</f>
        <v>0.98383677863861474</v>
      </c>
      <c r="AK25" s="154">
        <f>SUM(AK18:AK24)</f>
        <v>29443245305.84</v>
      </c>
      <c r="AL25" s="153">
        <f>+AK25/AF25</f>
        <v>0.72183686263690283</v>
      </c>
    </row>
    <row r="26" spans="1:38" ht="111.95" customHeight="1">
      <c r="A26" s="256" t="s">
        <v>301</v>
      </c>
      <c r="B26" s="260" t="s">
        <v>255</v>
      </c>
      <c r="C26" s="270" t="s">
        <v>334</v>
      </c>
      <c r="D26" s="275" t="s">
        <v>322</v>
      </c>
      <c r="E26" s="260" t="s">
        <v>256</v>
      </c>
      <c r="F26" s="264" t="s">
        <v>268</v>
      </c>
      <c r="G26" s="260" t="s">
        <v>257</v>
      </c>
      <c r="H26" s="260" t="s">
        <v>258</v>
      </c>
      <c r="I26" s="259" t="s">
        <v>259</v>
      </c>
      <c r="J26" s="82">
        <v>0.5</v>
      </c>
      <c r="K26" s="46" t="s">
        <v>265</v>
      </c>
      <c r="L26" s="76"/>
      <c r="M26" s="64" t="s">
        <v>380</v>
      </c>
      <c r="N26" s="64">
        <v>4</v>
      </c>
      <c r="O26" s="64">
        <v>11</v>
      </c>
      <c r="P26" s="106">
        <v>1</v>
      </c>
      <c r="Q26" s="63" t="s">
        <v>339</v>
      </c>
      <c r="R26" s="63" t="s">
        <v>340</v>
      </c>
      <c r="S26" s="63">
        <v>150</v>
      </c>
      <c r="T26" s="212"/>
      <c r="U26" s="76" t="s">
        <v>395</v>
      </c>
      <c r="V26" s="63" t="s">
        <v>341</v>
      </c>
      <c r="W26" s="241" t="s">
        <v>358</v>
      </c>
      <c r="X26" s="241" t="s">
        <v>361</v>
      </c>
      <c r="Y26" s="63" t="s">
        <v>346</v>
      </c>
      <c r="Z26" s="238"/>
      <c r="AA26" s="236">
        <v>3934831644.23</v>
      </c>
      <c r="AB26" s="76"/>
      <c r="AC26" s="76" t="s">
        <v>54</v>
      </c>
      <c r="AD26" s="76" t="s">
        <v>379</v>
      </c>
      <c r="AE26" s="246">
        <v>1200000000</v>
      </c>
      <c r="AF26" s="246">
        <v>12466851689</v>
      </c>
      <c r="AG26" s="246" t="s">
        <v>378</v>
      </c>
      <c r="AH26" s="245" t="s">
        <v>256</v>
      </c>
      <c r="AI26" s="308">
        <v>12352769139.74</v>
      </c>
      <c r="AJ26" s="310">
        <f>+AI26/AF26</f>
        <v>0.99084912918626766</v>
      </c>
      <c r="AK26" s="308">
        <v>12351485806.74</v>
      </c>
      <c r="AL26" s="310">
        <f>+AK26/AF26</f>
        <v>0.99074618956429938</v>
      </c>
    </row>
    <row r="27" spans="1:38" ht="28.5">
      <c r="A27" s="256"/>
      <c r="B27" s="260"/>
      <c r="C27" s="270"/>
      <c r="D27" s="276"/>
      <c r="E27" s="260"/>
      <c r="F27" s="265"/>
      <c r="G27" s="260"/>
      <c r="H27" s="260"/>
      <c r="I27" s="259"/>
      <c r="J27" s="82">
        <v>0.1</v>
      </c>
      <c r="K27" s="46" t="s">
        <v>266</v>
      </c>
      <c r="L27" s="76"/>
      <c r="M27" s="64" t="s">
        <v>381</v>
      </c>
      <c r="N27" s="64">
        <v>1</v>
      </c>
      <c r="O27" s="64">
        <v>1</v>
      </c>
      <c r="P27" s="106">
        <f t="shared" si="0"/>
        <v>1</v>
      </c>
      <c r="Q27" s="63" t="s">
        <v>339</v>
      </c>
      <c r="R27" s="63" t="s">
        <v>340</v>
      </c>
      <c r="S27" s="63">
        <v>150</v>
      </c>
      <c r="T27" s="212"/>
      <c r="U27" s="76" t="s">
        <v>395</v>
      </c>
      <c r="V27" s="63" t="s">
        <v>341</v>
      </c>
      <c r="W27" s="241"/>
      <c r="X27" s="241"/>
      <c r="Y27" s="63" t="s">
        <v>346</v>
      </c>
      <c r="Z27" s="239"/>
      <c r="AA27" s="237"/>
      <c r="AB27" s="76"/>
      <c r="AC27" s="76" t="s">
        <v>54</v>
      </c>
      <c r="AD27" s="76" t="s">
        <v>379</v>
      </c>
      <c r="AE27" s="247"/>
      <c r="AF27" s="247"/>
      <c r="AG27" s="247"/>
      <c r="AH27" s="245"/>
      <c r="AI27" s="316"/>
      <c r="AJ27" s="310"/>
      <c r="AK27" s="316"/>
      <c r="AL27" s="310"/>
    </row>
    <row r="28" spans="1:38" ht="71.25">
      <c r="A28" s="256"/>
      <c r="B28" s="260"/>
      <c r="C28" s="270"/>
      <c r="D28" s="276"/>
      <c r="E28" s="260"/>
      <c r="F28" s="265"/>
      <c r="G28" s="260"/>
      <c r="H28" s="260"/>
      <c r="I28" s="259"/>
      <c r="J28" s="82">
        <v>0.1</v>
      </c>
      <c r="K28" s="46" t="s">
        <v>236</v>
      </c>
      <c r="L28" s="76"/>
      <c r="M28" s="64" t="s">
        <v>380</v>
      </c>
      <c r="N28" s="64">
        <v>2</v>
      </c>
      <c r="O28" s="64">
        <v>1</v>
      </c>
      <c r="P28" s="106">
        <f t="shared" si="0"/>
        <v>0.5</v>
      </c>
      <c r="Q28" s="63" t="s">
        <v>339</v>
      </c>
      <c r="R28" s="63" t="s">
        <v>340</v>
      </c>
      <c r="S28" s="63">
        <v>150</v>
      </c>
      <c r="T28" s="212"/>
      <c r="U28" s="76" t="s">
        <v>395</v>
      </c>
      <c r="V28" s="63" t="s">
        <v>341</v>
      </c>
      <c r="W28" s="241" t="s">
        <v>360</v>
      </c>
      <c r="X28" s="241" t="s">
        <v>362</v>
      </c>
      <c r="Y28" s="63" t="s">
        <v>346</v>
      </c>
      <c r="Z28" s="239"/>
      <c r="AA28" s="237"/>
      <c r="AB28" s="76"/>
      <c r="AC28" s="76" t="s">
        <v>54</v>
      </c>
      <c r="AD28" s="76" t="s">
        <v>379</v>
      </c>
      <c r="AE28" s="247"/>
      <c r="AF28" s="247"/>
      <c r="AG28" s="247"/>
      <c r="AH28" s="245"/>
      <c r="AI28" s="316"/>
      <c r="AJ28" s="310"/>
      <c r="AK28" s="316"/>
      <c r="AL28" s="310"/>
    </row>
    <row r="29" spans="1:38" ht="42.75">
      <c r="A29" s="256"/>
      <c r="B29" s="260"/>
      <c r="C29" s="270"/>
      <c r="D29" s="276"/>
      <c r="E29" s="260"/>
      <c r="F29" s="265"/>
      <c r="G29" s="260"/>
      <c r="H29" s="260"/>
      <c r="I29" s="259"/>
      <c r="J29" s="82">
        <v>0.1</v>
      </c>
      <c r="K29" s="46" t="s">
        <v>239</v>
      </c>
      <c r="L29" s="76"/>
      <c r="M29" s="64" t="s">
        <v>381</v>
      </c>
      <c r="N29" s="64">
        <v>1</v>
      </c>
      <c r="O29" s="64">
        <v>1</v>
      </c>
      <c r="P29" s="106">
        <f t="shared" si="0"/>
        <v>1</v>
      </c>
      <c r="Q29" s="63" t="s">
        <v>339</v>
      </c>
      <c r="R29" s="63" t="s">
        <v>340</v>
      </c>
      <c r="S29" s="63">
        <v>150</v>
      </c>
      <c r="T29" s="212"/>
      <c r="U29" s="76" t="s">
        <v>395</v>
      </c>
      <c r="V29" s="63" t="s">
        <v>341</v>
      </c>
      <c r="W29" s="241"/>
      <c r="X29" s="241"/>
      <c r="Y29" s="63" t="s">
        <v>346</v>
      </c>
      <c r="Z29" s="239"/>
      <c r="AA29" s="237"/>
      <c r="AB29" s="76"/>
      <c r="AC29" s="76" t="s">
        <v>54</v>
      </c>
      <c r="AD29" s="76" t="s">
        <v>379</v>
      </c>
      <c r="AE29" s="247"/>
      <c r="AF29" s="247"/>
      <c r="AG29" s="247"/>
      <c r="AH29" s="245"/>
      <c r="AI29" s="316"/>
      <c r="AJ29" s="310"/>
      <c r="AK29" s="316"/>
      <c r="AL29" s="310"/>
    </row>
    <row r="30" spans="1:38" ht="71.25">
      <c r="A30" s="256"/>
      <c r="B30" s="260"/>
      <c r="C30" s="270"/>
      <c r="D30" s="276"/>
      <c r="E30" s="260"/>
      <c r="F30" s="265"/>
      <c r="G30" s="260"/>
      <c r="H30" s="260"/>
      <c r="I30" s="259"/>
      <c r="J30" s="82">
        <v>0.05</v>
      </c>
      <c r="K30" s="46" t="s">
        <v>242</v>
      </c>
      <c r="L30" s="76"/>
      <c r="M30" s="64" t="s">
        <v>381</v>
      </c>
      <c r="N30" s="64">
        <v>1</v>
      </c>
      <c r="O30" s="64">
        <v>1</v>
      </c>
      <c r="P30" s="106">
        <f t="shared" si="0"/>
        <v>1</v>
      </c>
      <c r="Q30" s="63" t="s">
        <v>339</v>
      </c>
      <c r="R30" s="63" t="s">
        <v>340</v>
      </c>
      <c r="S30" s="63">
        <v>150</v>
      </c>
      <c r="T30" s="212"/>
      <c r="U30" s="76" t="s">
        <v>395</v>
      </c>
      <c r="V30" s="63" t="s">
        <v>341</v>
      </c>
      <c r="W30" s="241" t="s">
        <v>359</v>
      </c>
      <c r="X30" s="241" t="s">
        <v>363</v>
      </c>
      <c r="Y30" s="63" t="s">
        <v>346</v>
      </c>
      <c r="Z30" s="239"/>
      <c r="AA30" s="237"/>
      <c r="AB30" s="76"/>
      <c r="AC30" s="76" t="s">
        <v>54</v>
      </c>
      <c r="AD30" s="76" t="s">
        <v>379</v>
      </c>
      <c r="AE30" s="248"/>
      <c r="AF30" s="248"/>
      <c r="AG30" s="248"/>
      <c r="AH30" s="245"/>
      <c r="AI30" s="309"/>
      <c r="AJ30" s="310"/>
      <c r="AK30" s="309"/>
      <c r="AL30" s="310"/>
    </row>
    <row r="31" spans="1:38" ht="15" customHeight="1">
      <c r="A31" s="256"/>
      <c r="B31" s="260"/>
      <c r="C31" s="270"/>
      <c r="D31" s="276"/>
      <c r="E31" s="260"/>
      <c r="F31" s="266"/>
      <c r="G31" s="260"/>
      <c r="H31" s="260"/>
      <c r="I31" s="259"/>
      <c r="J31" s="82">
        <v>0.15</v>
      </c>
      <c r="K31" s="46" t="s">
        <v>267</v>
      </c>
      <c r="L31" s="76"/>
      <c r="M31" s="64" t="s">
        <v>381</v>
      </c>
      <c r="N31" s="64">
        <v>30</v>
      </c>
      <c r="O31" s="64">
        <v>30</v>
      </c>
      <c r="P31" s="106">
        <f t="shared" si="0"/>
        <v>1</v>
      </c>
      <c r="Q31" s="63" t="s">
        <v>339</v>
      </c>
      <c r="R31" s="63" t="s">
        <v>340</v>
      </c>
      <c r="S31" s="63">
        <v>150</v>
      </c>
      <c r="T31" s="212"/>
      <c r="U31" s="76" t="s">
        <v>395</v>
      </c>
      <c r="V31" s="63" t="s">
        <v>341</v>
      </c>
      <c r="W31" s="241"/>
      <c r="X31" s="241"/>
      <c r="Y31" s="63" t="s">
        <v>346</v>
      </c>
      <c r="Z31" s="240"/>
      <c r="AA31" s="237"/>
      <c r="AB31" s="76"/>
      <c r="AC31" s="76" t="s">
        <v>54</v>
      </c>
      <c r="AD31" s="76" t="s">
        <v>379</v>
      </c>
      <c r="AE31" s="134">
        <v>800000000</v>
      </c>
      <c r="AF31" s="155"/>
      <c r="AG31" s="155" t="s">
        <v>434</v>
      </c>
      <c r="AH31" s="245"/>
      <c r="AI31" s="135">
        <v>0</v>
      </c>
      <c r="AJ31" s="135"/>
      <c r="AK31" s="135">
        <v>0</v>
      </c>
      <c r="AL31" s="135"/>
    </row>
    <row r="32" spans="1:38" ht="20.25">
      <c r="A32" s="253" t="s">
        <v>429</v>
      </c>
      <c r="B32" s="254"/>
      <c r="C32" s="254"/>
      <c r="D32" s="254"/>
      <c r="E32" s="254"/>
      <c r="F32" s="254"/>
      <c r="G32" s="254"/>
      <c r="H32" s="254"/>
      <c r="I32" s="254"/>
      <c r="J32" s="254"/>
      <c r="K32" s="254"/>
      <c r="L32" s="254"/>
      <c r="M32" s="254"/>
      <c r="N32" s="254"/>
      <c r="O32" s="255"/>
      <c r="P32" s="144">
        <f>+AVERAGE(P26:P31)</f>
        <v>0.91666666666666663</v>
      </c>
      <c r="Q32" s="115"/>
      <c r="R32" s="115"/>
      <c r="S32" s="115"/>
      <c r="T32" s="212"/>
      <c r="U32" s="115"/>
      <c r="V32" s="115"/>
      <c r="W32" s="113"/>
      <c r="X32" s="113"/>
      <c r="Y32" s="115"/>
      <c r="Z32" s="115"/>
      <c r="AA32" s="110"/>
      <c r="AB32" s="115"/>
      <c r="AC32" s="115"/>
      <c r="AD32" s="115"/>
      <c r="AE32" s="154">
        <f>SUM(AE26:AE31)</f>
        <v>2000000000</v>
      </c>
      <c r="AF32" s="154">
        <f>SUM(AF26:AF31)</f>
        <v>12466851689</v>
      </c>
      <c r="AG32" s="110"/>
      <c r="AH32" s="133"/>
      <c r="AI32" s="154">
        <f>SUM(AI26:AI31)</f>
        <v>12352769139.74</v>
      </c>
      <c r="AJ32" s="153">
        <f>+AI32/AF32</f>
        <v>0.99084912918626766</v>
      </c>
      <c r="AK32" s="154">
        <f>SUM(AK26:AK31)</f>
        <v>12351485806.74</v>
      </c>
      <c r="AL32" s="153">
        <f>+AK32/AF32</f>
        <v>0.99074618956429938</v>
      </c>
    </row>
    <row r="33" spans="1:38" ht="117.95" customHeight="1">
      <c r="A33" s="256" t="s">
        <v>303</v>
      </c>
      <c r="B33" s="242" t="s">
        <v>271</v>
      </c>
      <c r="C33" s="270" t="s">
        <v>333</v>
      </c>
      <c r="D33" s="271" t="s">
        <v>323</v>
      </c>
      <c r="E33" s="262" t="s">
        <v>270</v>
      </c>
      <c r="F33" s="262" t="s">
        <v>269</v>
      </c>
      <c r="G33" s="244" t="s">
        <v>290</v>
      </c>
      <c r="H33" s="262" t="s">
        <v>272</v>
      </c>
      <c r="I33" s="262" t="s">
        <v>273</v>
      </c>
      <c r="J33" s="82">
        <v>0.5</v>
      </c>
      <c r="K33" s="47" t="s">
        <v>288</v>
      </c>
      <c r="L33" s="76"/>
      <c r="M33" s="64" t="s">
        <v>380</v>
      </c>
      <c r="N33" s="64">
        <v>5</v>
      </c>
      <c r="O33" s="64">
        <v>6</v>
      </c>
      <c r="P33" s="106">
        <v>1</v>
      </c>
      <c r="Q33" s="63" t="s">
        <v>339</v>
      </c>
      <c r="R33" s="63" t="s">
        <v>340</v>
      </c>
      <c r="S33" s="63">
        <v>150</v>
      </c>
      <c r="T33" s="212"/>
      <c r="U33" s="76" t="s">
        <v>395</v>
      </c>
      <c r="V33" s="63" t="s">
        <v>341</v>
      </c>
      <c r="W33" s="241" t="s">
        <v>364</v>
      </c>
      <c r="X33" s="241" t="s">
        <v>367</v>
      </c>
      <c r="Y33" s="63" t="s">
        <v>346</v>
      </c>
      <c r="Z33" s="238" t="s">
        <v>403</v>
      </c>
      <c r="AA33" s="236">
        <v>5000000000</v>
      </c>
      <c r="AB33" s="76"/>
      <c r="AC33" s="76" t="s">
        <v>54</v>
      </c>
      <c r="AD33" s="76" t="s">
        <v>379</v>
      </c>
      <c r="AE33" s="246">
        <v>5000000000</v>
      </c>
      <c r="AF33" s="246">
        <v>5731806626.9300003</v>
      </c>
      <c r="AG33" s="246" t="s">
        <v>378</v>
      </c>
      <c r="AH33" s="245" t="s">
        <v>270</v>
      </c>
      <c r="AI33" s="308">
        <v>3430779536.4499998</v>
      </c>
      <c r="AJ33" s="310">
        <f>+AI33/AF33</f>
        <v>0.59855116540935227</v>
      </c>
      <c r="AK33" s="308">
        <v>951123037.62</v>
      </c>
      <c r="AL33" s="310">
        <f>+AK33/AF33</f>
        <v>0.16593773997037803</v>
      </c>
    </row>
    <row r="34" spans="1:38" ht="28.5">
      <c r="A34" s="256"/>
      <c r="B34" s="242"/>
      <c r="C34" s="270"/>
      <c r="D34" s="271"/>
      <c r="E34" s="262"/>
      <c r="F34" s="262"/>
      <c r="G34" s="244"/>
      <c r="H34" s="262"/>
      <c r="I34" s="262"/>
      <c r="J34" s="82">
        <v>0.2</v>
      </c>
      <c r="K34" s="47" t="s">
        <v>266</v>
      </c>
      <c r="L34" s="76"/>
      <c r="M34" s="64" t="s">
        <v>381</v>
      </c>
      <c r="N34" s="64">
        <v>1</v>
      </c>
      <c r="O34" s="64">
        <v>1</v>
      </c>
      <c r="P34" s="106">
        <f t="shared" si="0"/>
        <v>1</v>
      </c>
      <c r="Q34" s="63" t="s">
        <v>339</v>
      </c>
      <c r="R34" s="63" t="s">
        <v>340</v>
      </c>
      <c r="S34" s="63">
        <v>150</v>
      </c>
      <c r="T34" s="212"/>
      <c r="U34" s="76" t="s">
        <v>395</v>
      </c>
      <c r="V34" s="63" t="s">
        <v>341</v>
      </c>
      <c r="W34" s="241"/>
      <c r="X34" s="241"/>
      <c r="Y34" s="63" t="s">
        <v>346</v>
      </c>
      <c r="Z34" s="239"/>
      <c r="AA34" s="237"/>
      <c r="AB34" s="76"/>
      <c r="AC34" s="76" t="s">
        <v>54</v>
      </c>
      <c r="AD34" s="76" t="s">
        <v>379</v>
      </c>
      <c r="AE34" s="247"/>
      <c r="AF34" s="247"/>
      <c r="AG34" s="247"/>
      <c r="AH34" s="245"/>
      <c r="AI34" s="316"/>
      <c r="AJ34" s="310"/>
      <c r="AK34" s="316"/>
      <c r="AL34" s="310"/>
    </row>
    <row r="35" spans="1:38" ht="42.75">
      <c r="A35" s="256"/>
      <c r="B35" s="242"/>
      <c r="C35" s="270"/>
      <c r="D35" s="271"/>
      <c r="E35" s="262"/>
      <c r="F35" s="262"/>
      <c r="G35" s="244"/>
      <c r="H35" s="262"/>
      <c r="I35" s="262"/>
      <c r="J35" s="82">
        <v>0</v>
      </c>
      <c r="K35" s="47" t="s">
        <v>274</v>
      </c>
      <c r="L35" s="76"/>
      <c r="M35" s="64" t="s">
        <v>381</v>
      </c>
      <c r="N35" s="64">
        <v>1</v>
      </c>
      <c r="O35" s="64">
        <v>1</v>
      </c>
      <c r="P35" s="106">
        <f t="shared" si="0"/>
        <v>1</v>
      </c>
      <c r="Q35" s="63" t="s">
        <v>339</v>
      </c>
      <c r="R35" s="63" t="s">
        <v>340</v>
      </c>
      <c r="S35" s="63">
        <v>150</v>
      </c>
      <c r="T35" s="212"/>
      <c r="U35" s="76" t="s">
        <v>395</v>
      </c>
      <c r="V35" s="63" t="s">
        <v>341</v>
      </c>
      <c r="W35" s="241" t="s">
        <v>366</v>
      </c>
      <c r="X35" s="241" t="s">
        <v>368</v>
      </c>
      <c r="Y35" s="63" t="s">
        <v>346</v>
      </c>
      <c r="Z35" s="239"/>
      <c r="AA35" s="237"/>
      <c r="AB35" s="76"/>
      <c r="AC35" s="76" t="s">
        <v>54</v>
      </c>
      <c r="AD35" s="76" t="s">
        <v>379</v>
      </c>
      <c r="AE35" s="248"/>
      <c r="AF35" s="248"/>
      <c r="AG35" s="248"/>
      <c r="AH35" s="245"/>
      <c r="AI35" s="309"/>
      <c r="AJ35" s="310"/>
      <c r="AK35" s="309"/>
      <c r="AL35" s="310"/>
    </row>
    <row r="36" spans="1:38" ht="28.5">
      <c r="A36" s="256" t="s">
        <v>304</v>
      </c>
      <c r="B36" s="242"/>
      <c r="C36" s="270"/>
      <c r="D36" s="271" t="s">
        <v>324</v>
      </c>
      <c r="E36" s="262"/>
      <c r="F36" s="262"/>
      <c r="G36" s="244"/>
      <c r="H36" s="262"/>
      <c r="I36" s="262"/>
      <c r="J36" s="82">
        <v>0</v>
      </c>
      <c r="K36" s="47" t="s">
        <v>247</v>
      </c>
      <c r="L36" s="76"/>
      <c r="M36" s="64" t="s">
        <v>381</v>
      </c>
      <c r="N36" s="64">
        <v>1</v>
      </c>
      <c r="O36" s="64">
        <v>1</v>
      </c>
      <c r="P36" s="106">
        <f t="shared" si="0"/>
        <v>1</v>
      </c>
      <c r="Q36" s="63" t="s">
        <v>339</v>
      </c>
      <c r="R36" s="63" t="s">
        <v>340</v>
      </c>
      <c r="S36" s="63">
        <v>150</v>
      </c>
      <c r="T36" s="212"/>
      <c r="U36" s="76" t="s">
        <v>395</v>
      </c>
      <c r="V36" s="63" t="s">
        <v>341</v>
      </c>
      <c r="W36" s="241"/>
      <c r="X36" s="241"/>
      <c r="Y36" s="63" t="s">
        <v>346</v>
      </c>
      <c r="Z36" s="239"/>
      <c r="AA36" s="237"/>
      <c r="AB36" s="76"/>
      <c r="AC36" s="76" t="s">
        <v>54</v>
      </c>
      <c r="AD36" s="76" t="s">
        <v>379</v>
      </c>
      <c r="AE36" s="246">
        <v>0</v>
      </c>
      <c r="AF36" s="246">
        <v>8368193373.0699997</v>
      </c>
      <c r="AG36" s="249" t="s">
        <v>434</v>
      </c>
      <c r="AH36" s="245"/>
      <c r="AI36" s="308">
        <v>8368193373.0699997</v>
      </c>
      <c r="AJ36" s="310">
        <f>+AI36/AF36</f>
        <v>1</v>
      </c>
      <c r="AK36" s="308">
        <v>8368193373.0699997</v>
      </c>
      <c r="AL36" s="310">
        <f>+AK36/AF36</f>
        <v>1</v>
      </c>
    </row>
    <row r="37" spans="1:38" ht="28.5">
      <c r="A37" s="256"/>
      <c r="B37" s="242"/>
      <c r="C37" s="270"/>
      <c r="D37" s="271"/>
      <c r="E37" s="262"/>
      <c r="F37" s="262"/>
      <c r="G37" s="244"/>
      <c r="H37" s="262"/>
      <c r="I37" s="262"/>
      <c r="J37" s="82">
        <v>0.3</v>
      </c>
      <c r="K37" s="47" t="s">
        <v>275</v>
      </c>
      <c r="L37" s="76"/>
      <c r="M37" s="64" t="s">
        <v>380</v>
      </c>
      <c r="N37" s="64">
        <v>3</v>
      </c>
      <c r="O37" s="64">
        <v>0</v>
      </c>
      <c r="P37" s="106">
        <f t="shared" si="0"/>
        <v>0</v>
      </c>
      <c r="Q37" s="63" t="s">
        <v>339</v>
      </c>
      <c r="R37" s="63" t="s">
        <v>340</v>
      </c>
      <c r="S37" s="63">
        <v>150</v>
      </c>
      <c r="T37" s="212"/>
      <c r="U37" s="76" t="s">
        <v>395</v>
      </c>
      <c r="V37" s="63" t="s">
        <v>341</v>
      </c>
      <c r="W37" s="241" t="s">
        <v>365</v>
      </c>
      <c r="X37" s="241" t="s">
        <v>369</v>
      </c>
      <c r="Y37" s="63" t="s">
        <v>346</v>
      </c>
      <c r="Z37" s="239"/>
      <c r="AA37" s="237"/>
      <c r="AB37" s="76"/>
      <c r="AC37" s="76" t="s">
        <v>54</v>
      </c>
      <c r="AD37" s="76" t="s">
        <v>379</v>
      </c>
      <c r="AE37" s="247"/>
      <c r="AF37" s="247"/>
      <c r="AG37" s="250"/>
      <c r="AH37" s="245"/>
      <c r="AI37" s="316"/>
      <c r="AJ37" s="310"/>
      <c r="AK37" s="316"/>
      <c r="AL37" s="310"/>
    </row>
    <row r="38" spans="1:38" ht="57" customHeight="1">
      <c r="A38" s="257"/>
      <c r="B38" s="243"/>
      <c r="C38" s="238"/>
      <c r="D38" s="275"/>
      <c r="E38" s="263"/>
      <c r="F38" s="263"/>
      <c r="G38" s="244"/>
      <c r="H38" s="263"/>
      <c r="I38" s="263"/>
      <c r="J38" s="145">
        <v>0</v>
      </c>
      <c r="K38" s="146" t="s">
        <v>248</v>
      </c>
      <c r="L38" s="111"/>
      <c r="M38" s="109" t="s">
        <v>381</v>
      </c>
      <c r="N38" s="109">
        <v>1</v>
      </c>
      <c r="O38" s="109">
        <v>1</v>
      </c>
      <c r="P38" s="106">
        <f t="shared" si="0"/>
        <v>1</v>
      </c>
      <c r="Q38" s="63" t="s">
        <v>339</v>
      </c>
      <c r="R38" s="63" t="s">
        <v>340</v>
      </c>
      <c r="S38" s="63">
        <v>150</v>
      </c>
      <c r="T38" s="212"/>
      <c r="U38" s="76" t="s">
        <v>395</v>
      </c>
      <c r="V38" s="63" t="s">
        <v>341</v>
      </c>
      <c r="W38" s="241"/>
      <c r="X38" s="241"/>
      <c r="Y38" s="63" t="s">
        <v>346</v>
      </c>
      <c r="Z38" s="240"/>
      <c r="AA38" s="237"/>
      <c r="AB38" s="76"/>
      <c r="AC38" s="76" t="s">
        <v>54</v>
      </c>
      <c r="AD38" s="76" t="s">
        <v>379</v>
      </c>
      <c r="AE38" s="248"/>
      <c r="AF38" s="248"/>
      <c r="AG38" s="251"/>
      <c r="AH38" s="245"/>
      <c r="AI38" s="309"/>
      <c r="AJ38" s="310"/>
      <c r="AK38" s="309"/>
      <c r="AL38" s="310"/>
    </row>
    <row r="39" spans="1:38" ht="20.25">
      <c r="A39" s="235" t="s">
        <v>430</v>
      </c>
      <c r="B39" s="235"/>
      <c r="C39" s="235"/>
      <c r="D39" s="235"/>
      <c r="E39" s="235"/>
      <c r="F39" s="235"/>
      <c r="G39" s="235"/>
      <c r="H39" s="235"/>
      <c r="I39" s="235"/>
      <c r="J39" s="235"/>
      <c r="K39" s="235"/>
      <c r="L39" s="235"/>
      <c r="M39" s="235"/>
      <c r="N39" s="235"/>
      <c r="O39" s="235"/>
      <c r="P39" s="144">
        <f>+AVERAGE(P33:P38)</f>
        <v>0.83333333333333337</v>
      </c>
      <c r="Q39" s="115"/>
      <c r="R39" s="115"/>
      <c r="S39" s="115"/>
      <c r="T39" s="212"/>
      <c r="U39" s="115"/>
      <c r="V39" s="115"/>
      <c r="W39" s="113"/>
      <c r="X39" s="113"/>
      <c r="Y39" s="115"/>
      <c r="Z39" s="115"/>
      <c r="AA39" s="110"/>
      <c r="AB39" s="115"/>
      <c r="AC39" s="115"/>
      <c r="AD39" s="115"/>
      <c r="AE39" s="154">
        <f>SUM(AE33:AE38)</f>
        <v>5000000000</v>
      </c>
      <c r="AF39" s="154">
        <f>SUM(AF33:AF38)</f>
        <v>14100000000</v>
      </c>
      <c r="AG39" s="110"/>
      <c r="AH39" s="132"/>
      <c r="AI39" s="154">
        <f>SUM(AI33:AI38)</f>
        <v>11798972909.52</v>
      </c>
      <c r="AJ39" s="156">
        <f>+AI39/AF39</f>
        <v>0.83680658932765961</v>
      </c>
      <c r="AK39" s="154">
        <f>SUM(AK33:AK38)</f>
        <v>9319316410.6900005</v>
      </c>
      <c r="AL39" s="153">
        <f>+AK39/AF39</f>
        <v>0.660944426290071</v>
      </c>
    </row>
    <row r="40" spans="1:38" ht="63.95" customHeight="1">
      <c r="A40" s="256" t="s">
        <v>306</v>
      </c>
      <c r="B40" s="269" t="s">
        <v>276</v>
      </c>
      <c r="C40" s="270" t="s">
        <v>335</v>
      </c>
      <c r="D40" s="271" t="s">
        <v>325</v>
      </c>
      <c r="E40" s="269" t="s">
        <v>277</v>
      </c>
      <c r="F40" s="268">
        <v>2024130010088</v>
      </c>
      <c r="G40" s="269" t="s">
        <v>278</v>
      </c>
      <c r="H40" s="269" t="s">
        <v>279</v>
      </c>
      <c r="I40" s="281" t="s">
        <v>282</v>
      </c>
      <c r="J40" s="83">
        <v>0.5</v>
      </c>
      <c r="K40" s="48" t="s">
        <v>280</v>
      </c>
      <c r="L40" s="76"/>
      <c r="M40" s="64" t="s">
        <v>380</v>
      </c>
      <c r="N40" s="64">
        <v>1</v>
      </c>
      <c r="O40" s="64">
        <v>1</v>
      </c>
      <c r="P40" s="106">
        <f t="shared" si="0"/>
        <v>1</v>
      </c>
      <c r="Q40" s="63" t="s">
        <v>339</v>
      </c>
      <c r="R40" s="63" t="s">
        <v>340</v>
      </c>
      <c r="S40" s="63">
        <v>150</v>
      </c>
      <c r="T40" s="212"/>
      <c r="U40" s="76" t="s">
        <v>395</v>
      </c>
      <c r="V40" s="67" t="s">
        <v>341</v>
      </c>
      <c r="W40" s="57" t="s">
        <v>364</v>
      </c>
      <c r="X40" s="57" t="s">
        <v>367</v>
      </c>
      <c r="Y40" s="67" t="s">
        <v>346</v>
      </c>
      <c r="Z40" s="238"/>
      <c r="AA40" s="236">
        <v>1000000000</v>
      </c>
      <c r="AB40" s="76"/>
      <c r="AC40" s="76" t="s">
        <v>54</v>
      </c>
      <c r="AD40" s="76" t="s">
        <v>379</v>
      </c>
      <c r="AE40" s="236">
        <v>0</v>
      </c>
      <c r="AF40" s="236">
        <v>0</v>
      </c>
      <c r="AG40" s="236" t="s">
        <v>378</v>
      </c>
      <c r="AH40" s="245" t="s">
        <v>277</v>
      </c>
      <c r="AI40" s="236">
        <v>0</v>
      </c>
      <c r="AJ40" s="317">
        <v>0</v>
      </c>
      <c r="AK40" s="236">
        <v>0</v>
      </c>
      <c r="AL40" s="317">
        <v>0</v>
      </c>
    </row>
    <row r="41" spans="1:38" ht="28.5">
      <c r="A41" s="256"/>
      <c r="B41" s="269"/>
      <c r="C41" s="270"/>
      <c r="D41" s="271"/>
      <c r="E41" s="269"/>
      <c r="F41" s="268"/>
      <c r="G41" s="269"/>
      <c r="H41" s="269"/>
      <c r="I41" s="281"/>
      <c r="J41" s="82">
        <v>0.3</v>
      </c>
      <c r="K41" s="48" t="s">
        <v>235</v>
      </c>
      <c r="L41" s="76"/>
      <c r="M41" s="64" t="s">
        <v>381</v>
      </c>
      <c r="N41" s="64">
        <v>1</v>
      </c>
      <c r="O41" s="64">
        <v>1</v>
      </c>
      <c r="P41" s="106">
        <f t="shared" si="0"/>
        <v>1</v>
      </c>
      <c r="Q41" s="63" t="s">
        <v>339</v>
      </c>
      <c r="R41" s="63" t="s">
        <v>340</v>
      </c>
      <c r="S41" s="63">
        <v>150</v>
      </c>
      <c r="T41" s="212"/>
      <c r="U41" s="76" t="s">
        <v>395</v>
      </c>
      <c r="V41" s="67" t="s">
        <v>341</v>
      </c>
      <c r="W41" s="241" t="s">
        <v>370</v>
      </c>
      <c r="X41" s="241" t="s">
        <v>371</v>
      </c>
      <c r="Y41" s="67" t="s">
        <v>346</v>
      </c>
      <c r="Z41" s="239"/>
      <c r="AA41" s="237"/>
      <c r="AB41" s="76"/>
      <c r="AC41" s="76" t="s">
        <v>54</v>
      </c>
      <c r="AD41" s="76" t="s">
        <v>379</v>
      </c>
      <c r="AE41" s="237"/>
      <c r="AF41" s="237"/>
      <c r="AG41" s="237"/>
      <c r="AH41" s="245"/>
      <c r="AI41" s="237"/>
      <c r="AJ41" s="317"/>
      <c r="AK41" s="237"/>
      <c r="AL41" s="317"/>
    </row>
    <row r="42" spans="1:38" ht="28.5">
      <c r="A42" s="256"/>
      <c r="B42" s="269"/>
      <c r="C42" s="270"/>
      <c r="D42" s="271"/>
      <c r="E42" s="269"/>
      <c r="F42" s="268"/>
      <c r="G42" s="269"/>
      <c r="H42" s="269"/>
      <c r="I42" s="281"/>
      <c r="J42" s="82">
        <v>0.1</v>
      </c>
      <c r="K42" s="48" t="s">
        <v>281</v>
      </c>
      <c r="L42" s="76"/>
      <c r="M42" s="64" t="s">
        <v>381</v>
      </c>
      <c r="N42" s="64">
        <v>1</v>
      </c>
      <c r="O42" s="64">
        <v>1</v>
      </c>
      <c r="P42" s="106">
        <f t="shared" si="0"/>
        <v>1</v>
      </c>
      <c r="Q42" s="63" t="s">
        <v>339</v>
      </c>
      <c r="R42" s="63" t="s">
        <v>340</v>
      </c>
      <c r="S42" s="63">
        <v>150</v>
      </c>
      <c r="T42" s="212"/>
      <c r="U42" s="76" t="s">
        <v>395</v>
      </c>
      <c r="V42" s="67" t="s">
        <v>341</v>
      </c>
      <c r="W42" s="241"/>
      <c r="X42" s="241"/>
      <c r="Y42" s="67" t="s">
        <v>346</v>
      </c>
      <c r="Z42" s="239"/>
      <c r="AA42" s="237"/>
      <c r="AB42" s="76"/>
      <c r="AC42" s="76" t="s">
        <v>54</v>
      </c>
      <c r="AD42" s="76" t="s">
        <v>379</v>
      </c>
      <c r="AE42" s="237"/>
      <c r="AF42" s="237"/>
      <c r="AG42" s="237"/>
      <c r="AH42" s="245"/>
      <c r="AI42" s="237"/>
      <c r="AJ42" s="317"/>
      <c r="AK42" s="237"/>
      <c r="AL42" s="317"/>
    </row>
    <row r="43" spans="1:38" ht="57" customHeight="1">
      <c r="A43" s="256"/>
      <c r="B43" s="269"/>
      <c r="C43" s="270"/>
      <c r="D43" s="271"/>
      <c r="E43" s="269"/>
      <c r="F43" s="268"/>
      <c r="G43" s="269"/>
      <c r="H43" s="269"/>
      <c r="I43" s="281"/>
      <c r="J43" s="82">
        <v>0.1</v>
      </c>
      <c r="K43" s="48" t="s">
        <v>248</v>
      </c>
      <c r="L43" s="76"/>
      <c r="M43" s="64" t="s">
        <v>381</v>
      </c>
      <c r="N43" s="64">
        <v>1</v>
      </c>
      <c r="O43" s="64">
        <v>1</v>
      </c>
      <c r="P43" s="106">
        <f t="shared" si="0"/>
        <v>1</v>
      </c>
      <c r="Q43" s="63" t="s">
        <v>339</v>
      </c>
      <c r="R43" s="63" t="s">
        <v>340</v>
      </c>
      <c r="S43" s="63">
        <v>150</v>
      </c>
      <c r="T43" s="212"/>
      <c r="U43" s="76" t="s">
        <v>395</v>
      </c>
      <c r="V43" s="67" t="s">
        <v>341</v>
      </c>
      <c r="W43" s="57" t="s">
        <v>365</v>
      </c>
      <c r="X43" s="57" t="s">
        <v>369</v>
      </c>
      <c r="Y43" s="67" t="s">
        <v>346</v>
      </c>
      <c r="Z43" s="240"/>
      <c r="AA43" s="237"/>
      <c r="AB43" s="76"/>
      <c r="AC43" s="76" t="s">
        <v>54</v>
      </c>
      <c r="AD43" s="76" t="s">
        <v>379</v>
      </c>
      <c r="AE43" s="237"/>
      <c r="AF43" s="237"/>
      <c r="AG43" s="237"/>
      <c r="AH43" s="245"/>
      <c r="AI43" s="237"/>
      <c r="AJ43" s="317"/>
      <c r="AK43" s="237"/>
      <c r="AL43" s="317"/>
    </row>
    <row r="44" spans="1:38" ht="20.25">
      <c r="A44" s="235" t="s">
        <v>431</v>
      </c>
      <c r="B44" s="235"/>
      <c r="C44" s="235"/>
      <c r="D44" s="235"/>
      <c r="E44" s="235"/>
      <c r="F44" s="235"/>
      <c r="G44" s="235"/>
      <c r="H44" s="235"/>
      <c r="I44" s="235"/>
      <c r="J44" s="235"/>
      <c r="K44" s="235"/>
      <c r="L44" s="235"/>
      <c r="M44" s="235"/>
      <c r="N44" s="235"/>
      <c r="O44" s="235"/>
      <c r="P44" s="144">
        <f>+AVERAGE(P40:P43)</f>
        <v>1</v>
      </c>
      <c r="Q44" s="115"/>
      <c r="R44" s="115"/>
      <c r="S44" s="115"/>
      <c r="T44" s="212"/>
      <c r="U44" s="115"/>
      <c r="V44" s="115"/>
      <c r="W44" s="113"/>
      <c r="X44" s="113"/>
      <c r="Y44" s="115"/>
      <c r="Z44" s="115"/>
      <c r="AA44" s="110"/>
      <c r="AB44" s="115"/>
      <c r="AC44" s="115"/>
      <c r="AD44" s="115"/>
      <c r="AE44" s="154">
        <f>SUM(AE40)</f>
        <v>0</v>
      </c>
      <c r="AF44" s="154">
        <f>SUM(AF40)</f>
        <v>0</v>
      </c>
      <c r="AG44" s="110"/>
      <c r="AH44" s="114"/>
      <c r="AI44" s="154">
        <f>SUM(AI40)</f>
        <v>0</v>
      </c>
      <c r="AJ44" s="156">
        <v>0</v>
      </c>
      <c r="AK44" s="154">
        <f>SUM(AK40)</f>
        <v>0</v>
      </c>
      <c r="AL44" s="156">
        <v>0</v>
      </c>
    </row>
    <row r="45" spans="1:38" ht="111.95" customHeight="1">
      <c r="A45" s="256" t="s">
        <v>307</v>
      </c>
      <c r="B45" s="279" t="s">
        <v>283</v>
      </c>
      <c r="C45" s="270" t="s">
        <v>336</v>
      </c>
      <c r="D45" s="271" t="s">
        <v>326</v>
      </c>
      <c r="E45" s="279" t="s">
        <v>284</v>
      </c>
      <c r="F45" s="280">
        <v>2024130010140</v>
      </c>
      <c r="G45" s="279" t="s">
        <v>285</v>
      </c>
      <c r="H45" s="279" t="s">
        <v>286</v>
      </c>
      <c r="I45" s="278" t="s">
        <v>287</v>
      </c>
      <c r="J45" s="82">
        <v>0.6</v>
      </c>
      <c r="K45" s="49" t="s">
        <v>289</v>
      </c>
      <c r="L45" s="76"/>
      <c r="M45" s="64" t="s">
        <v>380</v>
      </c>
      <c r="N45" s="64">
        <v>2</v>
      </c>
      <c r="O45" s="64">
        <v>2</v>
      </c>
      <c r="P45" s="106">
        <f t="shared" si="0"/>
        <v>1</v>
      </c>
      <c r="Q45" s="63" t="s">
        <v>339</v>
      </c>
      <c r="R45" s="63" t="s">
        <v>340</v>
      </c>
      <c r="S45" s="63">
        <v>150</v>
      </c>
      <c r="T45" s="212"/>
      <c r="U45" s="76" t="s">
        <v>395</v>
      </c>
      <c r="V45" s="67" t="s">
        <v>341</v>
      </c>
      <c r="W45" s="57" t="s">
        <v>374</v>
      </c>
      <c r="X45" s="57" t="s">
        <v>375</v>
      </c>
      <c r="Y45" s="67" t="s">
        <v>346</v>
      </c>
      <c r="Z45" s="238" t="s">
        <v>402</v>
      </c>
      <c r="AA45" s="236">
        <v>18000000000</v>
      </c>
      <c r="AB45" s="76"/>
      <c r="AC45" s="76" t="s">
        <v>54</v>
      </c>
      <c r="AD45" s="76" t="s">
        <v>379</v>
      </c>
      <c r="AE45" s="236">
        <v>0</v>
      </c>
      <c r="AF45" s="246">
        <v>8000000000</v>
      </c>
      <c r="AG45" s="236" t="s">
        <v>378</v>
      </c>
      <c r="AH45" s="245" t="s">
        <v>284</v>
      </c>
      <c r="AI45" s="246">
        <v>6675705289.2399998</v>
      </c>
      <c r="AJ45" s="317">
        <f>+AI45/AF45</f>
        <v>0.83446316115499997</v>
      </c>
      <c r="AK45" s="246">
        <v>38266666</v>
      </c>
      <c r="AL45" s="318">
        <f>+AK45/AF45</f>
        <v>4.7833332499999997E-3</v>
      </c>
    </row>
    <row r="46" spans="1:38" ht="30" customHeight="1">
      <c r="A46" s="256"/>
      <c r="B46" s="279"/>
      <c r="C46" s="270"/>
      <c r="D46" s="271"/>
      <c r="E46" s="279"/>
      <c r="F46" s="280"/>
      <c r="G46" s="279"/>
      <c r="H46" s="279"/>
      <c r="I46" s="278"/>
      <c r="J46" s="82">
        <v>0.2</v>
      </c>
      <c r="K46" s="49" t="s">
        <v>235</v>
      </c>
      <c r="L46" s="76"/>
      <c r="M46" s="64" t="s">
        <v>381</v>
      </c>
      <c r="N46" s="64">
        <v>1</v>
      </c>
      <c r="O46" s="64">
        <v>1</v>
      </c>
      <c r="P46" s="106">
        <f t="shared" si="0"/>
        <v>1</v>
      </c>
      <c r="Q46" s="63" t="s">
        <v>339</v>
      </c>
      <c r="R46" s="63" t="s">
        <v>340</v>
      </c>
      <c r="S46" s="63">
        <v>150</v>
      </c>
      <c r="T46" s="212"/>
      <c r="U46" s="76" t="s">
        <v>395</v>
      </c>
      <c r="V46" s="67" t="s">
        <v>341</v>
      </c>
      <c r="W46" s="241" t="s">
        <v>373</v>
      </c>
      <c r="X46" s="241" t="s">
        <v>376</v>
      </c>
      <c r="Y46" s="67" t="s">
        <v>346</v>
      </c>
      <c r="Z46" s="239"/>
      <c r="AA46" s="237"/>
      <c r="AB46" s="76"/>
      <c r="AC46" s="76" t="s">
        <v>54</v>
      </c>
      <c r="AD46" s="76" t="s">
        <v>379</v>
      </c>
      <c r="AE46" s="237"/>
      <c r="AF46" s="247"/>
      <c r="AG46" s="237"/>
      <c r="AH46" s="245"/>
      <c r="AI46" s="247"/>
      <c r="AJ46" s="317"/>
      <c r="AK46" s="247"/>
      <c r="AL46" s="318"/>
    </row>
    <row r="47" spans="1:38" ht="42.75">
      <c r="A47" s="256"/>
      <c r="B47" s="279"/>
      <c r="C47" s="270"/>
      <c r="D47" s="271"/>
      <c r="E47" s="279"/>
      <c r="F47" s="280"/>
      <c r="G47" s="279"/>
      <c r="H47" s="279"/>
      <c r="I47" s="278"/>
      <c r="J47" s="82">
        <v>0.2</v>
      </c>
      <c r="K47" s="49" t="s">
        <v>239</v>
      </c>
      <c r="L47" s="76"/>
      <c r="M47" s="64" t="s">
        <v>381</v>
      </c>
      <c r="N47" s="64">
        <v>1</v>
      </c>
      <c r="O47" s="64">
        <v>1</v>
      </c>
      <c r="P47" s="106">
        <f t="shared" si="0"/>
        <v>1</v>
      </c>
      <c r="Q47" s="63" t="s">
        <v>339</v>
      </c>
      <c r="R47" s="63" t="s">
        <v>340</v>
      </c>
      <c r="S47" s="63">
        <v>150</v>
      </c>
      <c r="T47" s="212"/>
      <c r="U47" s="76" t="s">
        <v>395</v>
      </c>
      <c r="V47" s="67" t="s">
        <v>341</v>
      </c>
      <c r="W47" s="241"/>
      <c r="X47" s="241"/>
      <c r="Y47" s="67" t="s">
        <v>346</v>
      </c>
      <c r="Z47" s="239"/>
      <c r="AA47" s="237"/>
      <c r="AB47" s="76"/>
      <c r="AC47" s="76" t="s">
        <v>54</v>
      </c>
      <c r="AD47" s="76" t="s">
        <v>379</v>
      </c>
      <c r="AE47" s="237"/>
      <c r="AF47" s="247"/>
      <c r="AG47" s="237"/>
      <c r="AH47" s="245"/>
      <c r="AI47" s="247"/>
      <c r="AJ47" s="317"/>
      <c r="AK47" s="247"/>
      <c r="AL47" s="318"/>
    </row>
    <row r="48" spans="1:38" ht="71.25">
      <c r="A48" s="256"/>
      <c r="B48" s="279"/>
      <c r="C48" s="270"/>
      <c r="D48" s="271"/>
      <c r="E48" s="279"/>
      <c r="F48" s="280"/>
      <c r="G48" s="279"/>
      <c r="H48" s="279"/>
      <c r="I48" s="278"/>
      <c r="J48" s="82">
        <v>0</v>
      </c>
      <c r="K48" s="49" t="s">
        <v>242</v>
      </c>
      <c r="L48" s="76"/>
      <c r="M48" s="64" t="s">
        <v>381</v>
      </c>
      <c r="N48" s="64">
        <v>0</v>
      </c>
      <c r="O48" s="64">
        <v>0</v>
      </c>
      <c r="P48" s="106">
        <v>0</v>
      </c>
      <c r="Q48" s="63" t="s">
        <v>339</v>
      </c>
      <c r="R48" s="63" t="s">
        <v>340</v>
      </c>
      <c r="S48" s="63">
        <v>150</v>
      </c>
      <c r="T48" s="211"/>
      <c r="U48" s="76" t="s">
        <v>395</v>
      </c>
      <c r="V48" s="67" t="s">
        <v>341</v>
      </c>
      <c r="W48" s="73" t="s">
        <v>372</v>
      </c>
      <c r="X48" s="57" t="s">
        <v>377</v>
      </c>
      <c r="Y48" s="67" t="s">
        <v>346</v>
      </c>
      <c r="Z48" s="240"/>
      <c r="AA48" s="237"/>
      <c r="AB48" s="76"/>
      <c r="AC48" s="76" t="s">
        <v>54</v>
      </c>
      <c r="AD48" s="76" t="s">
        <v>379</v>
      </c>
      <c r="AE48" s="237"/>
      <c r="AF48" s="248"/>
      <c r="AG48" s="237"/>
      <c r="AH48" s="245"/>
      <c r="AI48" s="248"/>
      <c r="AJ48" s="317"/>
      <c r="AK48" s="248"/>
      <c r="AL48" s="318"/>
    </row>
    <row r="49" spans="1:38" ht="20.25">
      <c r="A49" s="235" t="s">
        <v>432</v>
      </c>
      <c r="B49" s="235"/>
      <c r="C49" s="235"/>
      <c r="D49" s="235"/>
      <c r="E49" s="235"/>
      <c r="F49" s="235"/>
      <c r="G49" s="235"/>
      <c r="H49" s="235"/>
      <c r="I49" s="235"/>
      <c r="J49" s="235"/>
      <c r="K49" s="235"/>
      <c r="L49" s="235"/>
      <c r="M49" s="235"/>
      <c r="N49" s="235"/>
      <c r="O49" s="235"/>
      <c r="P49" s="144">
        <f>+AVERAGE(P45:P48)</f>
        <v>0.75</v>
      </c>
      <c r="Q49" s="115"/>
      <c r="R49" s="115"/>
      <c r="S49" s="115"/>
      <c r="U49" s="115"/>
      <c r="V49" s="115"/>
      <c r="W49" s="113"/>
      <c r="X49" s="113"/>
      <c r="Y49" s="115"/>
      <c r="Z49" s="115"/>
      <c r="AA49" s="110"/>
      <c r="AB49" s="115"/>
      <c r="AC49" s="115"/>
      <c r="AD49" s="115"/>
      <c r="AE49" s="154">
        <f>+AE45</f>
        <v>0</v>
      </c>
      <c r="AF49" s="154">
        <f>+AF45</f>
        <v>8000000000</v>
      </c>
      <c r="AG49" s="110"/>
      <c r="AH49" s="114"/>
      <c r="AI49" s="154">
        <f>+AI45</f>
        <v>6675705289.2399998</v>
      </c>
      <c r="AJ49" s="156">
        <f>+AI49/AF49</f>
        <v>0.83446316115499997</v>
      </c>
      <c r="AK49" s="154">
        <f>+AK45</f>
        <v>38266666</v>
      </c>
      <c r="AL49" s="156">
        <f>+AK49/AF49</f>
        <v>4.7833332499999997E-3</v>
      </c>
    </row>
    <row r="50" spans="1:38" ht="23.25">
      <c r="P50" s="147">
        <f>+(P17+P25+P32+P39+P44+P49)/6</f>
        <v>0.89583333333333337</v>
      </c>
    </row>
    <row r="51" spans="1:38" ht="43.5" customHeight="1">
      <c r="AE51" s="157">
        <f>+AE17+AE25+AE32+AE39+AE44+AE49</f>
        <v>147355298348.56</v>
      </c>
      <c r="AF51" s="157">
        <f>+AF17+AF25+AF32+AF39+AF44+AF49</f>
        <v>279526380834.81</v>
      </c>
      <c r="AI51" s="157">
        <f>+AI17+AI25+AI32+AI39+AI44+AI49</f>
        <v>269117413461.05997</v>
      </c>
      <c r="AJ51" s="158">
        <f>+AI51/AF51</f>
        <v>0.96276212877416623</v>
      </c>
      <c r="AK51" s="157">
        <f>+AK17+AK25+AK32+AK39+AK44+AK49</f>
        <v>159662093692.65002</v>
      </c>
      <c r="AL51" s="158">
        <f>+AK51/AF51</f>
        <v>0.57118792586165434</v>
      </c>
    </row>
  </sheetData>
  <mergeCells count="184">
    <mergeCell ref="AI40:AI43"/>
    <mergeCell ref="AJ40:AJ43"/>
    <mergeCell ref="AK40:AK43"/>
    <mergeCell ref="AL40:AL43"/>
    <mergeCell ref="AI45:AI48"/>
    <mergeCell ref="AJ45:AJ48"/>
    <mergeCell ref="AK45:AK48"/>
    <mergeCell ref="AL45:AL48"/>
    <mergeCell ref="AI33:AI35"/>
    <mergeCell ref="AJ33:AJ35"/>
    <mergeCell ref="AK33:AK35"/>
    <mergeCell ref="AI36:AI38"/>
    <mergeCell ref="AK36:AK38"/>
    <mergeCell ref="AJ36:AJ38"/>
    <mergeCell ref="AL33:AL35"/>
    <mergeCell ref="AL36:AL38"/>
    <mergeCell ref="AE23:AE24"/>
    <mergeCell ref="AF23:AF24"/>
    <mergeCell ref="AG23:AG24"/>
    <mergeCell ref="AI23:AI24"/>
    <mergeCell ref="AJ23:AJ24"/>
    <mergeCell ref="AK23:AK24"/>
    <mergeCell ref="AL23:AL24"/>
    <mergeCell ref="AE26:AE30"/>
    <mergeCell ref="AF26:AF30"/>
    <mergeCell ref="AG26:AG30"/>
    <mergeCell ref="AI26:AI30"/>
    <mergeCell ref="AJ26:AJ30"/>
    <mergeCell ref="AK26:AK30"/>
    <mergeCell ref="AL26:AL30"/>
    <mergeCell ref="AH18:AH24"/>
    <mergeCell ref="AH26:AH31"/>
    <mergeCell ref="AI9:AI10"/>
    <mergeCell ref="AI11:AI12"/>
    <mergeCell ref="AJ9:AJ10"/>
    <mergeCell ref="AK9:AK10"/>
    <mergeCell ref="AL9:AL10"/>
    <mergeCell ref="AJ11:AJ12"/>
    <mergeCell ref="AK11:AK12"/>
    <mergeCell ref="AL11:AL12"/>
    <mergeCell ref="AH9:AH16"/>
    <mergeCell ref="X11:X12"/>
    <mergeCell ref="X13:X14"/>
    <mergeCell ref="AA9:AA16"/>
    <mergeCell ref="AE9:AE10"/>
    <mergeCell ref="AF9:AF10"/>
    <mergeCell ref="AG9:AG10"/>
    <mergeCell ref="AE11:AE12"/>
    <mergeCell ref="AF11:AF12"/>
    <mergeCell ref="AG11:AG12"/>
    <mergeCell ref="C3:AG3"/>
    <mergeCell ref="C4:AG4"/>
    <mergeCell ref="C5:AH5"/>
    <mergeCell ref="A6:X7"/>
    <mergeCell ref="A5:B5"/>
    <mergeCell ref="A1:B4"/>
    <mergeCell ref="Y6:AD7"/>
    <mergeCell ref="AE6:AH7"/>
    <mergeCell ref="C1:AG1"/>
    <mergeCell ref="C2:AG2"/>
    <mergeCell ref="C9:C16"/>
    <mergeCell ref="C18:C24"/>
    <mergeCell ref="D15:D16"/>
    <mergeCell ref="D13:D14"/>
    <mergeCell ref="D9:D10"/>
    <mergeCell ref="D11:D12"/>
    <mergeCell ref="A17:O17"/>
    <mergeCell ref="I10:I11"/>
    <mergeCell ref="H9:H16"/>
    <mergeCell ref="I12:I16"/>
    <mergeCell ref="G9:G16"/>
    <mergeCell ref="F9:F16"/>
    <mergeCell ref="A9:A10"/>
    <mergeCell ref="B9:B16"/>
    <mergeCell ref="H18:H21"/>
    <mergeCell ref="H22:H24"/>
    <mergeCell ref="I45:I48"/>
    <mergeCell ref="H45:H48"/>
    <mergeCell ref="G45:G48"/>
    <mergeCell ref="F45:F48"/>
    <mergeCell ref="E45:E48"/>
    <mergeCell ref="B45:B48"/>
    <mergeCell ref="I40:I43"/>
    <mergeCell ref="H40:H43"/>
    <mergeCell ref="G40:G43"/>
    <mergeCell ref="A40:A43"/>
    <mergeCell ref="A45:A48"/>
    <mergeCell ref="A15:A16"/>
    <mergeCell ref="A13:A14"/>
    <mergeCell ref="A11:A12"/>
    <mergeCell ref="F40:F43"/>
    <mergeCell ref="E40:E43"/>
    <mergeCell ref="C40:C43"/>
    <mergeCell ref="C45:C48"/>
    <mergeCell ref="D45:D48"/>
    <mergeCell ref="D40:D43"/>
    <mergeCell ref="E26:E31"/>
    <mergeCell ref="B26:B31"/>
    <mergeCell ref="A21:A24"/>
    <mergeCell ref="A18:A20"/>
    <mergeCell ref="D21:D24"/>
    <mergeCell ref="D18:D20"/>
    <mergeCell ref="D26:D31"/>
    <mergeCell ref="D36:D38"/>
    <mergeCell ref="D33:D35"/>
    <mergeCell ref="E9:E16"/>
    <mergeCell ref="B40:B43"/>
    <mergeCell ref="C26:C31"/>
    <mergeCell ref="C33:C38"/>
    <mergeCell ref="X37:X38"/>
    <mergeCell ref="A25:O25"/>
    <mergeCell ref="A32:O32"/>
    <mergeCell ref="A26:A31"/>
    <mergeCell ref="A36:A38"/>
    <mergeCell ref="A33:A35"/>
    <mergeCell ref="W11:W12"/>
    <mergeCell ref="I18:I21"/>
    <mergeCell ref="I22:I24"/>
    <mergeCell ref="I26:I31"/>
    <mergeCell ref="H26:H31"/>
    <mergeCell ref="G26:G31"/>
    <mergeCell ref="G18:G24"/>
    <mergeCell ref="F18:F24"/>
    <mergeCell ref="E18:E24"/>
    <mergeCell ref="W13:W14"/>
    <mergeCell ref="I33:I38"/>
    <mergeCell ref="H33:H38"/>
    <mergeCell ref="F33:F38"/>
    <mergeCell ref="E33:E38"/>
    <mergeCell ref="B18:B24"/>
    <mergeCell ref="F26:F31"/>
    <mergeCell ref="X15:X16"/>
    <mergeCell ref="W22:W24"/>
    <mergeCell ref="W18:W19"/>
    <mergeCell ref="W20:W21"/>
    <mergeCell ref="X18:X19"/>
    <mergeCell ref="X20:X21"/>
    <mergeCell ref="X22:X24"/>
    <mergeCell ref="W15:W16"/>
    <mergeCell ref="W26:W27"/>
    <mergeCell ref="W30:W31"/>
    <mergeCell ref="W28:W29"/>
    <mergeCell ref="X26:X27"/>
    <mergeCell ref="X28:X29"/>
    <mergeCell ref="X30:X31"/>
    <mergeCell ref="AH40:AH43"/>
    <mergeCell ref="AH45:AH48"/>
    <mergeCell ref="AF40:AF43"/>
    <mergeCell ref="AF45:AF48"/>
    <mergeCell ref="AG45:AG48"/>
    <mergeCell ref="AG40:AG43"/>
    <mergeCell ref="AE45:AE48"/>
    <mergeCell ref="AE40:AE43"/>
    <mergeCell ref="AE33:AE35"/>
    <mergeCell ref="AE36:AE38"/>
    <mergeCell ref="AF33:AF35"/>
    <mergeCell ref="AF36:AF38"/>
    <mergeCell ref="AG33:AG35"/>
    <mergeCell ref="AG36:AG38"/>
    <mergeCell ref="AH33:AH38"/>
    <mergeCell ref="A39:O39"/>
    <mergeCell ref="A44:O44"/>
    <mergeCell ref="A49:O49"/>
    <mergeCell ref="AA18:AA24"/>
    <mergeCell ref="AA26:AA31"/>
    <mergeCell ref="AA33:AA38"/>
    <mergeCell ref="AA40:AA43"/>
    <mergeCell ref="AA45:AA48"/>
    <mergeCell ref="T9:T48"/>
    <mergeCell ref="Z45:Z48"/>
    <mergeCell ref="Z40:Z43"/>
    <mergeCell ref="Z33:Z38"/>
    <mergeCell ref="Z26:Z31"/>
    <mergeCell ref="W41:W42"/>
    <mergeCell ref="X41:X42"/>
    <mergeCell ref="W46:W47"/>
    <mergeCell ref="X46:X47"/>
    <mergeCell ref="W33:W34"/>
    <mergeCell ref="W37:W38"/>
    <mergeCell ref="W35:W36"/>
    <mergeCell ref="X33:X34"/>
    <mergeCell ref="X35:X36"/>
    <mergeCell ref="B33:B38"/>
    <mergeCell ref="G33:G38"/>
  </mergeCells>
  <dataValidations count="1">
    <dataValidation type="list" allowBlank="1" showInputMessage="1" showErrorMessage="1" sqref="L9:L16 L18:L24 L26:L31 L33:L38 L40:L43 L45:L48 L50:L124">
      <formula1>$AP$9:$AP$16</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ANEXO1!$A$2:$A$21</xm:f>
          </x14:formula1>
          <xm:sqref>AB9:AB79</xm:sqref>
        </x14:dataValidation>
        <x14:dataValidation type="list" allowBlank="1" showInputMessage="1" showErrorMessage="1">
          <x14:formula1>
            <xm:f>ANEXO1!$F$2:$F$7</xm:f>
          </x14:formula1>
          <xm:sqref>AC9:AC88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320" t="s">
        <v>37</v>
      </c>
      <c r="B2" s="321"/>
      <c r="C2" s="321"/>
      <c r="D2" s="321"/>
      <c r="E2" s="321"/>
      <c r="F2" s="321"/>
      <c r="G2" s="322"/>
    </row>
    <row r="3" spans="1:7" s="7" customFormat="1">
      <c r="A3" s="30" t="s">
        <v>38</v>
      </c>
      <c r="B3" s="323" t="s">
        <v>39</v>
      </c>
      <c r="C3" s="323"/>
      <c r="D3" s="323"/>
      <c r="E3" s="323"/>
      <c r="F3" s="323"/>
      <c r="G3" s="32" t="s">
        <v>40</v>
      </c>
    </row>
    <row r="4" spans="1:7" ht="12.75" customHeight="1">
      <c r="A4" s="33">
        <v>45489</v>
      </c>
      <c r="B4" s="324" t="s">
        <v>227</v>
      </c>
      <c r="C4" s="324"/>
      <c r="D4" s="324"/>
      <c r="E4" s="324"/>
      <c r="F4" s="324"/>
      <c r="G4" s="34" t="s">
        <v>228</v>
      </c>
    </row>
    <row r="5" spans="1:7" ht="12.75" customHeight="1">
      <c r="A5" s="35"/>
      <c r="B5" s="324"/>
      <c r="C5" s="324"/>
      <c r="D5" s="324"/>
      <c r="E5" s="324"/>
      <c r="F5" s="324"/>
      <c r="G5" s="34"/>
    </row>
    <row r="6" spans="1:7">
      <c r="A6" s="35"/>
      <c r="B6" s="319"/>
      <c r="C6" s="319"/>
      <c r="D6" s="319"/>
      <c r="E6" s="319"/>
      <c r="F6" s="319"/>
      <c r="G6" s="37"/>
    </row>
    <row r="7" spans="1:7">
      <c r="A7" s="35"/>
      <c r="B7" s="319"/>
      <c r="C7" s="319"/>
      <c r="D7" s="319"/>
      <c r="E7" s="319"/>
      <c r="F7" s="319"/>
      <c r="G7" s="37"/>
    </row>
    <row r="8" spans="1:7">
      <c r="A8" s="35"/>
      <c r="B8" s="36"/>
      <c r="C8" s="36"/>
      <c r="D8" s="36"/>
      <c r="E8" s="36"/>
      <c r="F8" s="36"/>
      <c r="G8" s="37"/>
    </row>
    <row r="9" spans="1:7">
      <c r="A9" s="325" t="s">
        <v>229</v>
      </c>
      <c r="B9" s="326"/>
      <c r="C9" s="326"/>
      <c r="D9" s="326"/>
      <c r="E9" s="326"/>
      <c r="F9" s="326"/>
      <c r="G9" s="327"/>
    </row>
    <row r="10" spans="1:7" s="7" customFormat="1">
      <c r="A10" s="31"/>
      <c r="B10" s="323" t="s">
        <v>41</v>
      </c>
      <c r="C10" s="323"/>
      <c r="D10" s="323" t="s">
        <v>42</v>
      </c>
      <c r="E10" s="323"/>
      <c r="F10" s="31" t="s">
        <v>38</v>
      </c>
      <c r="G10" s="31" t="s">
        <v>43</v>
      </c>
    </row>
    <row r="11" spans="1:7">
      <c r="A11" s="38" t="s">
        <v>44</v>
      </c>
      <c r="B11" s="324" t="s">
        <v>45</v>
      </c>
      <c r="C11" s="324"/>
      <c r="D11" s="328" t="s">
        <v>46</v>
      </c>
      <c r="E11" s="328"/>
      <c r="F11" s="35" t="s">
        <v>79</v>
      </c>
      <c r="G11" s="37"/>
    </row>
    <row r="12" spans="1:7">
      <c r="A12" s="38" t="s">
        <v>47</v>
      </c>
      <c r="B12" s="328" t="s">
        <v>48</v>
      </c>
      <c r="C12" s="328"/>
      <c r="D12" s="328" t="s">
        <v>80</v>
      </c>
      <c r="E12" s="328"/>
      <c r="F12" s="35" t="s">
        <v>79</v>
      </c>
      <c r="G12" s="37"/>
    </row>
    <row r="13" spans="1:7">
      <c r="A13" s="38" t="s">
        <v>49</v>
      </c>
      <c r="B13" s="328" t="s">
        <v>48</v>
      </c>
      <c r="C13" s="328"/>
      <c r="D13" s="328" t="s">
        <v>80</v>
      </c>
      <c r="E13" s="328"/>
      <c r="F13" s="35" t="s">
        <v>79</v>
      </c>
      <c r="G13" s="3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625" customWidth="1"/>
  </cols>
  <sheetData>
    <row r="1" spans="1:6" ht="52.5" customHeight="1">
      <c r="A1" s="28" t="s">
        <v>50</v>
      </c>
      <c r="E1" s="8" t="s">
        <v>51</v>
      </c>
      <c r="F1" s="8" t="s">
        <v>52</v>
      </c>
    </row>
    <row r="2" spans="1:6" ht="25.5" customHeight="1">
      <c r="A2" s="27" t="s">
        <v>53</v>
      </c>
      <c r="E2" s="9">
        <v>0</v>
      </c>
      <c r="F2" s="10" t="s">
        <v>54</v>
      </c>
    </row>
    <row r="3" spans="1:6" ht="45" customHeight="1">
      <c r="A3" s="27" t="s">
        <v>55</v>
      </c>
      <c r="E3" s="9">
        <v>1</v>
      </c>
      <c r="F3" s="10" t="s">
        <v>56</v>
      </c>
    </row>
    <row r="4" spans="1:6" ht="45" customHeight="1">
      <c r="A4" s="27" t="s">
        <v>57</v>
      </c>
      <c r="E4" s="9">
        <v>2</v>
      </c>
      <c r="F4" s="10" t="s">
        <v>58</v>
      </c>
    </row>
    <row r="5" spans="1:6" ht="45" customHeight="1">
      <c r="A5" s="27" t="s">
        <v>59</v>
      </c>
      <c r="E5" s="9">
        <v>3</v>
      </c>
      <c r="F5" s="10" t="s">
        <v>60</v>
      </c>
    </row>
    <row r="6" spans="1:6" ht="45" customHeight="1">
      <c r="A6" s="27" t="s">
        <v>61</v>
      </c>
      <c r="E6" s="9">
        <v>4</v>
      </c>
      <c r="F6" s="10" t="s">
        <v>62</v>
      </c>
    </row>
    <row r="7" spans="1:6" ht="45" customHeight="1">
      <c r="A7" s="27" t="s">
        <v>63</v>
      </c>
      <c r="E7" s="9">
        <v>5</v>
      </c>
      <c r="F7" s="10" t="s">
        <v>64</v>
      </c>
    </row>
    <row r="8" spans="1:6" ht="45" customHeight="1">
      <c r="A8" s="27" t="s">
        <v>65</v>
      </c>
    </row>
    <row r="9" spans="1:6" ht="45" customHeight="1">
      <c r="A9" s="27" t="s">
        <v>66</v>
      </c>
    </row>
    <row r="10" spans="1:6" ht="45" customHeight="1">
      <c r="A10" s="27" t="s">
        <v>67</v>
      </c>
    </row>
    <row r="11" spans="1:6" ht="45" customHeight="1">
      <c r="A11" s="27" t="s">
        <v>68</v>
      </c>
    </row>
    <row r="12" spans="1:6" ht="45" customHeight="1">
      <c r="A12" s="27" t="s">
        <v>69</v>
      </c>
    </row>
    <row r="13" spans="1:6" ht="45" customHeight="1">
      <c r="A13" s="27" t="s">
        <v>70</v>
      </c>
    </row>
    <row r="14" spans="1:6" ht="45" customHeight="1">
      <c r="A14" s="27" t="s">
        <v>71</v>
      </c>
    </row>
    <row r="15" spans="1:6" ht="45" customHeight="1">
      <c r="A15" s="27" t="s">
        <v>72</v>
      </c>
    </row>
    <row r="16" spans="1:6" ht="45" customHeight="1">
      <c r="A16" s="27" t="s">
        <v>73</v>
      </c>
    </row>
    <row r="17" spans="1:1" ht="45" customHeight="1">
      <c r="A17" s="27" t="s">
        <v>74</v>
      </c>
    </row>
    <row r="18" spans="1:1" ht="45" customHeight="1">
      <c r="A18" s="27" t="s">
        <v>75</v>
      </c>
    </row>
    <row r="19" spans="1:1" ht="45" customHeight="1">
      <c r="A19" s="27" t="s">
        <v>76</v>
      </c>
    </row>
    <row r="20" spans="1:1" ht="45" customHeight="1">
      <c r="A20" s="27" t="s">
        <v>77</v>
      </c>
    </row>
    <row r="21" spans="1:1" ht="45" customHeight="1">
      <c r="A21" s="27"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Lans</cp:lastModifiedBy>
  <dcterms:created xsi:type="dcterms:W3CDTF">2024-07-04T17:50:33Z</dcterms:created>
  <dcterms:modified xsi:type="dcterms:W3CDTF">2025-01-17T21:09:11Z</dcterms:modified>
</cp:coreProperties>
</file>