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dinson\Desktop\"/>
    </mc:Choice>
  </mc:AlternateContent>
  <bookViews>
    <workbookView xWindow="0" yWindow="0" windowWidth="20490" windowHeight="7500" activeTab="1"/>
  </bookViews>
  <sheets>
    <sheet name="INSTRUCTIVO" sheetId="3" r:id="rId1"/>
    <sheet name="PLAN DE ACCIÓN" sheetId="1" r:id="rId2"/>
  </sheets>
  <definedNames>
    <definedName name="_xlnm._FilterDatabase" localSheetId="1" hidden="1">'PLAN DE ACCIÓN'!$A$9:$BR$95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7" i="1" l="1"/>
  <c r="AA97" i="1"/>
  <c r="AS97" i="1"/>
  <c r="AT97" i="1"/>
  <c r="AU82" i="1"/>
  <c r="AP82" i="1" l="1"/>
  <c r="AA82" i="1"/>
  <c r="Z82" i="1"/>
  <c r="Y81" i="1"/>
  <c r="Y77" i="1"/>
  <c r="AU75" i="1"/>
  <c r="AA75" i="1"/>
  <c r="Z75" i="1"/>
  <c r="AA73" i="1"/>
  <c r="Z73" i="1"/>
  <c r="Z66" i="1"/>
  <c r="AU40" i="1"/>
  <c r="AU55" i="1"/>
  <c r="AA55" i="1"/>
  <c r="Z55" i="1"/>
  <c r="AU97" i="1" l="1"/>
  <c r="AU15" i="1"/>
  <c r="AP75" i="1"/>
  <c r="AU56" i="1" l="1"/>
  <c r="AU41" i="1"/>
  <c r="AO97" i="1" l="1"/>
  <c r="AP55" i="1"/>
  <c r="AP40" i="1"/>
  <c r="AA24" i="1"/>
  <c r="AA40" i="1" s="1"/>
  <c r="Z24" i="1"/>
  <c r="Z40" i="1" s="1"/>
  <c r="X20" i="1"/>
  <c r="BM16" i="1"/>
  <c r="AJ16" i="1"/>
  <c r="BI28" i="1"/>
  <c r="BH28" i="1"/>
  <c r="BE81" i="1" l="1"/>
  <c r="BE80" i="1"/>
  <c r="BE79" i="1"/>
  <c r="BJ71" i="1"/>
  <c r="BI65" i="1"/>
  <c r="BI71" i="1" s="1"/>
  <c r="BI72" i="1" s="1"/>
  <c r="BI52" i="1"/>
  <c r="BI53" i="1" s="1"/>
  <c r="BJ52" i="1"/>
  <c r="BJ53" i="1" s="1"/>
  <c r="BH52" i="1"/>
  <c r="BH53" i="1" s="1"/>
  <c r="BE51" i="1"/>
  <c r="BE45" i="1"/>
  <c r="BE41" i="1"/>
  <c r="BE32" i="1"/>
  <c r="BA28" i="1" l="1"/>
  <c r="BB28" i="1"/>
  <c r="BC28" i="1"/>
  <c r="AZ28" i="1"/>
  <c r="U30" i="1"/>
  <c r="V30" i="1" s="1"/>
  <c r="BG26" i="1" l="1"/>
  <c r="BG27" i="1"/>
  <c r="BG25" i="1"/>
  <c r="BN57" i="1" l="1"/>
  <c r="BH63" i="1"/>
  <c r="BH64" i="1" s="1"/>
  <c r="BH65" i="1" s="1"/>
  <c r="BH71" i="1" s="1"/>
  <c r="BH72" i="1" s="1"/>
  <c r="BM29" i="1" l="1"/>
  <c r="BN20" i="1"/>
  <c r="BM28" i="1"/>
  <c r="U10" i="1"/>
  <c r="V10" i="1" s="1"/>
  <c r="BE54" i="1"/>
  <c r="BE47" i="1"/>
  <c r="U81" i="1"/>
  <c r="U76" i="1"/>
  <c r="BF95" i="1"/>
  <c r="BN79" i="1"/>
  <c r="BN62" i="1"/>
  <c r="BN73" i="1"/>
  <c r="BN74" i="1"/>
  <c r="BN56" i="1"/>
  <c r="BM56" i="1"/>
  <c r="BM73" i="1"/>
  <c r="BM74" i="1"/>
  <c r="BM54" i="1"/>
  <c r="BM47" i="1"/>
  <c r="BM46" i="1"/>
  <c r="BC44" i="1"/>
  <c r="BB44" i="1"/>
  <c r="BA44" i="1"/>
  <c r="AZ44" i="1"/>
  <c r="BM41" i="1"/>
  <c r="BN17" i="1"/>
  <c r="BA15" i="1"/>
  <c r="BA17" i="1" s="1"/>
  <c r="BB15" i="1"/>
  <c r="BB17" i="1" s="1"/>
  <c r="BC15" i="1"/>
  <c r="BC17" i="1" s="1"/>
  <c r="AZ15" i="1"/>
  <c r="AZ17" i="1" s="1"/>
  <c r="BN10" i="1"/>
  <c r="BG42" i="1" l="1"/>
  <c r="BG43" i="1" s="1"/>
  <c r="S20" i="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8" authorId="0" shapeId="0">
      <text>
        <r>
          <rPr>
            <b/>
            <sz val="9"/>
            <color indexed="81"/>
            <rFont val="Tahoma"/>
            <family val="2"/>
          </rPr>
          <t>USUARIO:
1. BIEN
2. SERVICIO</t>
        </r>
        <r>
          <rPr>
            <sz val="9"/>
            <color indexed="81"/>
            <rFont val="Tahoma"/>
            <family val="2"/>
          </rPr>
          <t xml:space="preserve">
</t>
        </r>
      </text>
    </comment>
    <comment ref="AJ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V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G8" authorId="1" shapeId="0">
      <text>
        <r>
          <rPr>
            <b/>
            <sz val="9"/>
            <color indexed="81"/>
            <rFont val="Tahoma"/>
            <family val="2"/>
          </rPr>
          <t>Luz Marlene Andrade:</t>
        </r>
        <r>
          <rPr>
            <sz val="9"/>
            <color indexed="81"/>
            <rFont val="Tahoma"/>
            <family val="2"/>
          </rPr>
          <t xml:space="preserve">
1. Recursos Propios - ICLD
2. SGP
3. Donaciones
</t>
        </r>
      </text>
    </comment>
    <comment ref="BL8" authorId="2" shapeId="0">
      <text>
        <r>
          <rPr>
            <sz val="9"/>
            <color indexed="81"/>
            <rFont val="Tahoma"/>
            <family val="2"/>
          </rPr>
          <t xml:space="preserve">VER ANEXO 1
</t>
        </r>
      </text>
    </comment>
    <comment ref="BM8"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<sst xmlns="http://schemas.openxmlformats.org/spreadsheetml/2006/main" count="1194" uniqueCount="443">
  <si>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</si>
  <si>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</si>
  <si>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</si>
  <si>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</si>
  <si>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</si>
  <si>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</si>
  <si>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</si>
  <si>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</si>
  <si>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</si>
  <si>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</si>
  <si>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</si>
  <si>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</si>
  <si>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</si>
  <si>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</si>
  <si>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</si>
  <si>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</si>
  <si>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</si>
  <si>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</si>
  <si>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</si>
  <si>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</si>
  <si>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</si>
  <si>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</si>
  <si>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</si>
  <si>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</si>
  <si>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</si>
  <si>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</si>
  <si>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</si>
  <si>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</si>
  <si>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</si>
  <si>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</si>
  <si>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</si>
  <si>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</si>
  <si>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</si>
  <si>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</si>
  <si>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</si>
  <si>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</si>
  <si>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</si>
  <si>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</si>
  <si>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</si>
  <si>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</si>
  <si>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</si>
  <si>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</si>
  <si>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</si>
  <si>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</si>
  <si>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</si>
  <si>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</si>
  <si>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</si>
  <si>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</si>
  <si>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</si>
  <si>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</si>
  <si>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</si>
  <si>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</si>
  <si>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</si>
  <si>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</si>
  <si>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</si>
  <si>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</si>
  <si>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</si>
  <si>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</si>
  <si>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</si>
  <si>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</si>
  <si>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</si>
  <si>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</si>
  <si>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</si>
  <si>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</si>
  <si>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</si>
  <si>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</si>
  <si>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</si>
  <si>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</si>
  <si>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</si>
  <si>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</si>
  <si>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</si>
  <si>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</si>
  <si>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</si>
  <si>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</si>
  <si>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</si>
  <si>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</si>
  <si>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</si>
  <si>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</si>
  <si>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</si>
  <si>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</si>
  <si>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</si>
  <si>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</si>
  <si>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</si>
  <si>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</si>
  <si>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</si>
  <si>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</si>
  <si>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</si>
  <si>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</si>
  <si>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</si>
  <si>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</si>
  <si>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</si>
  <si>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</si>
  <si>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</si>
  <si>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</si>
  <si>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</si>
  <si>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</si>
  <si>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</si>
  <si>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</si>
  <si>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</si>
  <si>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</si>
  <si>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</si>
  <si>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</si>
  <si>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</si>
  <si>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</si>
  <si>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</si>
  <si>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</si>
  <si>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</si>
  <si>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</si>
  <si>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</si>
  <si>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</si>
  <si>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</si>
  <si>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</si>
  <si>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</si>
  <si>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</si>
  <si>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</si>
  <si>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</si>
  <si>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</si>
  <si>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</si>
  <si>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</si>
  <si>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</si>
  <si>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</si>
  <si>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</si>
  <si>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</si>
  <si>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</si>
  <si>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</si>
  <si>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</si>
  <si>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</si>
  <si>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</si>
  <si>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</si>
  <si>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</si>
  <si>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</si>
  <si>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</si>
  <si>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</si>
  <si>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</si>
  <si>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</si>
  <si>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</si>
  <si>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</si>
  <si>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</si>
  <si>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</si>
  <si>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</si>
  <si>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</si>
  <si>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</si>
  <si>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</si>
  <si>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</si>
  <si>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</si>
  <si>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</si>
  <si>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</si>
  <si>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</si>
  <si>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</si>
  <si>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</si>
  <si>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</si>
  <si>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</si>
  <si>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</si>
  <si>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</si>
  <si>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</si>
  <si>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</si>
  <si>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</si>
  <si>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</si>
  <si>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</si>
  <si>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</si>
  <si>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</si>
  <si>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</si>
  <si>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</si>
  <si>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</si>
  <si>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</si>
  <si>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</si>
  <si>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</si>
  <si>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</si>
  <si>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</si>
  <si>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</si>
  <si>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</si>
  <si>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</si>
  <si>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</si>
  <si>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</si>
  <si>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</si>
  <si>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</si>
  <si>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AUMENTAR LA CAPACIDAD DE RESPUESTA DE LOS ORGANISMOS DE SEGURIDAD DEL DISTRITO DE CARTAGENA</t>
  </si>
  <si>
    <t>Mantenimiento Preventivo Y correctivo Realizado</t>
  </si>
  <si>
    <t>Diciembre</t>
  </si>
  <si>
    <t>Realizar el pago de la Energía de Cámaras de Video Vigilancia</t>
  </si>
  <si>
    <t>Energía de las cámaras de Video Vigilancias pagadas mensualmente</t>
  </si>
  <si>
    <t>Enero</t>
  </si>
  <si>
    <t>Junio</t>
  </si>
  <si>
    <t>Julio</t>
  </si>
  <si>
    <t>Equipos de comunicación entregados</t>
  </si>
  <si>
    <t>Febrero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</si>
  <si>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</si>
  <si>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Apoyo a la gestión y Servicios profesionales contratados</t>
  </si>
  <si>
    <t>Realizar el pago de los planes de datos de los sistemas de Alarmas Comunitarias en el Distrito de Cartagena</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</si>
  <si>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</si>
  <si>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</si>
  <si>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</si>
  <si>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</si>
  <si>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</si>
  <si>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</si>
  <si>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</si>
  <si>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</si>
  <si>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</si>
  <si>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</si>
  <si>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Derechos de tránsito pagados</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</si>
  <si>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</si>
  <si>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</si>
  <si>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</si>
  <si>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Construcción, sostenimiento y mantenimiento preventivo y correctivo de la infraestructura y señalización en playas del distrito de Cartagena ejecutada</t>
  </si>
  <si>
    <t>Adquisición de seguros de los activos de Distriseguridad</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</si>
  <si>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</si>
  <si>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</si>
  <si>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</si>
  <si>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</si>
  <si>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Suministro de elementos inherentes a la aplicación del proyecto realizada</t>
  </si>
  <si>
    <t>Actividad 2: 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</si>
  <si>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NA</t>
  </si>
  <si>
    <t>ARTICULAR LOS PLANES DEL DECRETO 612 DE 2018</t>
  </si>
  <si>
    <t>Elaborar, ejecutar y hacer seguimiento de las actividades del programa 2023 del Plan Institucional de Archivos de la Entidad ­PINAR</t>
  </si>
  <si>
    <t>PINAR 2023 ELABORADO</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</si>
  <si>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</si>
  <si>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</si>
  <si>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</si>
  <si>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</si>
  <si>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</si>
  <si>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</si>
  <si>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</si>
  <si>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</si>
  <si>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</si>
  <si>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</si>
  <si>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</si>
  <si>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</si>
  <si>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</si>
  <si>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</si>
  <si>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</si>
  <si>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</si>
  <si>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</si>
  <si>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</si>
  <si>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</si>
  <si>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</si>
  <si>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</si>
  <si>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</si>
  <si>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</si>
  <si>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</si>
  <si>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</si>
  <si>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LUIS ENRIQUE ROA MERCHÁN</t>
  </si>
  <si>
    <t>1.3.2.3.11-037 - RF ICLD</t>
  </si>
  <si>
    <t>1.2.2.0.00-085 - ICDE DISTRISEGURIDAD 10% DELINEACIÓN URBANA</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</si>
  <si>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</si>
  <si>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</si>
  <si>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</si>
  <si>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</si>
  <si>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</si>
  <si>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</si>
  <si>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</si>
  <si>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</si>
  <si>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CONTRATACIÓN DIRECTA</t>
  </si>
  <si>
    <t>CONTRATOS DE PRESTACIÓN DE SERVICIOS</t>
  </si>
  <si>
    <t>Se suministrará Link de Colombia Compra Eficiente de cada Contratación</t>
  </si>
  <si>
    <t>Objetivo 16. Promover sociedades pacíficas e inclusivas para el desarrollo sostenible, proveer acceso a la justicia para todos y construir instituciones efectivas, responsables e inclusivas en todos los niveles</t>
  </si>
  <si>
    <t>CONTRATOS DE ARRENDAMIENTO</t>
  </si>
  <si>
    <t>Se realizará pago de servicios públicos a la infraestructura de la Policía Metropolitana de Cartagena en arriendo por Distriseguridad.</t>
  </si>
  <si>
    <t>Septiembre</t>
  </si>
  <si>
    <t>INFORMES DE INTERVENTOR{IA
INFORMES DE SUPERVISI´N
REGISTRO FOTOGRÁFICO
ACTA DE ENREGA DEL BIEN INMUEBLE</t>
  </si>
  <si>
    <t xml:space="preserve">Garantizar el pago de los derechos de tránsito de los vehículos de Distrseguridad en el marco del proyecto Fortalecimiento Logístico Para La Seguridad, Convivencia, Justicia Y Socorro En Cartagena De Indias con BPIN 2021130010192 </t>
  </si>
  <si>
    <t>SELECCIÓN ABREVIADA DE MENOR CUANTÍA</t>
  </si>
  <si>
    <t>PROCESO COMPETITIVO</t>
  </si>
  <si>
    <t>ACUERDO MARCO DE PRECIOS - TVEC</t>
  </si>
  <si>
    <t>ORDEN DE COMPRA</t>
  </si>
  <si>
    <t>1.2.2.0.00-076 - ICDE TELEFONÍA CONMUTADA</t>
  </si>
  <si>
    <t>SE REALIZARÁ CONTRATACIÓN DIRECTA</t>
  </si>
  <si>
    <t>PRESTACIÓN DE SERVICIOS</t>
  </si>
  <si>
    <t>SE REALIZARÁ UN PROCESO COMPETITIVO</t>
  </si>
  <si>
    <t>Pago por convenio de recuado de la Telefonía básica conmutada</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</si>
  <si>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</si>
  <si>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</si>
  <si>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</si>
  <si>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</si>
  <si>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</si>
  <si>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</si>
  <si>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</si>
  <si>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</si>
  <si>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</si>
  <si>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</si>
  <si>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</si>
  <si>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</si>
  <si>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</si>
  <si>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</si>
  <si>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</si>
  <si>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</si>
  <si>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</si>
  <si>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</si>
  <si>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</si>
  <si>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</si>
  <si>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</si>
  <si>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</si>
  <si>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</si>
  <si>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</si>
  <si>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</si>
  <si>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</si>
  <si>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</si>
  <si>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</si>
  <si>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</si>
  <si>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</si>
  <si>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</si>
  <si>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</si>
  <si>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</si>
  <si>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</si>
  <si>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</si>
  <si>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</si>
  <si>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</si>
  <si>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</si>
  <si>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Este Plan Institucional fue socializado y aprobado mediante acta de Comité de Gestión y Desempeño – MIPG realizado los días 23 y 26 de enero de la presente vigencia.</t>
  </si>
  <si>
    <t>Modernizar una (1) línea de atención y emergencia 123 como componente del SIES Cartagena</t>
  </si>
  <si>
    <t>REPORTE ACTIVIDAD DE PROYECTO
EJECUTADO DE ENERO 1 A MARZO 31 DE 2023</t>
  </si>
  <si>
    <t>REPORTE META PRODUCTO
EJECUTADO DE ENERO 1 A MARZO 31 DE 2023</t>
  </si>
  <si>
    <t xml:space="preserve">REPORTE EJECUCIÓN PRESUPUESTAL </t>
  </si>
  <si>
    <t>Codigo: FDEYP - 002</t>
  </si>
  <si>
    <t>Version: 2.1</t>
  </si>
  <si>
    <t>Fecha: 13/01/2024</t>
  </si>
  <si>
    <t>OBSERVACIONES</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</si>
  <si>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</si>
  <si>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Se garantizó en el primer trimestre el arriendo de infraestructura para la seguridad y convivencia en el Distrito de Cartagena en las Zonas Insulares y otros.</t>
  </si>
  <si>
    <t>Se realizó Orden de compra Número OD 105603, cuyo objeto es SUMINISTROS No. OD 105603 de 2023. SUMINISTRO DE COMBUSTIBLE EN LA MODALIDAD DE PRECIOS UNITARIOS CONSISTENTE EN GASOLINA CORRIENTE Y ACPM PARA EL PARQUE AUTOMOTOR DE DISTRISEGURIDAD Y LOS VEHÍCULOS DE SEGURIDAD, SOCORRO Y SALVAMENTO DEL DISTRITO DE CARTAGENA DE INDIAS EN LA VIGENCIA 2023. DURACION HASTA 31 DE DICIEMBRE DE 20223.</t>
  </si>
  <si>
    <t>Se realizó el pago de los derechos de tránsito de la siguiene forma OTROS No. RES 010-2023 de 2023. ARTICULO PRIMERO: Ordenar en favor del  Departamento Administrativo de Tránsito y Transporte de Cartagena-DATT y con cargo al Certificado de Disponibilidad Presupuestal CDP N.º 29-2023, el pago de la ULTIMA CUOTA, correspondiente a saldos adeudados  por conceptos de derechos de tránsito de los vehículos que pertenecen DISTRISEGURIDAD vigencia 2015-2020, por la suma  de CIENTO VEINTICINCO MILLONES  OCHOCIENTOS SEIS MIL SEISCIENTOS SETENTA Y CUATRO PESOS</t>
  </si>
  <si>
    <t>Contratar el servicio de Mantenimiento Preventivo Y Correctivo Del Sistema CCTV Ciudadano, que incluya bolsa de repuestos y equipos, como componente Del Sistema SIES Cartagena, En El Marco Del Proyecto “Implementación Y Sostenimiento De Herramientas Tecnológicas Para Seguridad Y Socorro”, Con Código Bpin 2021130010180”</t>
  </si>
  <si>
    <t>REPORTE ACTIVIDAD DE PROYECTO
EJECUTADO DE ABRIL 1 A JUNIO 30 DE 2023</t>
  </si>
  <si>
    <t>1.3.3.2.00-93-037 RB RENDIMIENTOS FINANCIEROS ICLD</t>
  </si>
  <si>
    <t>Se efectua pago mensual de la factura de energía de cada mes del funcionamiento y operativiad del sistema CCTV del Distrito de Cartagea la cual se evidenciará mediante conpendio de Registros presupuestales una vez se termine la vigencia y la actividad.</t>
  </si>
  <si>
    <t>Contratar los estudios, diseños, adquisición, implementación, prueba y puesta en funcionamiento del Circuito cerrado de televisión CCTV del Centro Histórico y Getsemaní, como componente del Proyecto “Implementación Y Sostenimiento De Herramientas Tecnológicas Para Seguridad Y Socorro”, Con Código Bpin 2021130010180”</t>
  </si>
  <si>
    <t>Proyecto de CCTV Implementado</t>
  </si>
  <si>
    <t>LICITACIÓN</t>
  </si>
  <si>
    <t>REPORTE META PRODUCTO EJECUTADO DE ABRIL 1 A JUNIO 30 DE 2023</t>
  </si>
  <si>
    <t>Adquisición de computadores de escritorio, licencias e instalación destinado a los organismos de seguridad y Convivencia del Distrito de Cartagena “Implementación Y Sostenimiento De Herramientas Tecnológicas Para Seguridad Y Socorro”, Con Código Bpin 2021130010180”</t>
  </si>
  <si>
    <t>Equipos Adquiridos y entregados a la Policía</t>
  </si>
  <si>
    <t>TIENDA VIRTUAL DEL ESTADO</t>
  </si>
  <si>
    <t>Se realizará adquisición por la tienda virtual una vez se realice se anexará la evidencia en el siguiente corte</t>
  </si>
  <si>
    <t>Segunda fase de  ENTORNOS SEGUROS implementada</t>
  </si>
  <si>
    <t>1.3.2.3.11-084 RF DISTRISEGURIDAD</t>
  </si>
  <si>
    <t>Adquisición, configuración, prueba y puesta en operatividad de Equipos de comunicación para los organismos de Seguridad, socorro y justicia en el Distrito de Cartagena, En El Marco Del Proyecto “Implementación Y Sostenimiento De Herramientas Tecnológicas Para Seguridad Y Socorro”, Con Código Bpin 2021130010180”</t>
  </si>
  <si>
    <t>Octubre</t>
  </si>
  <si>
    <t>CONRATOS DE PRESTACIÓN DE SRVICIOS APOYOA LA GESTIÓN Y PROFESIONAL</t>
  </si>
  <si>
    <t xml:space="preserve">Estudio, diseño y Construcción de Infraestructura para seguridad y convivencia Ciudadana tipo CAI BLINDADO para los organismos de Seguridad y Convivencia Ciudadana en el marco del proyecto Fortalecimiento Logístico Para La Seguridad, Convivencia, Justicia Y Socorro En Cartagena De Indias con BPIN 2021130010192 </t>
  </si>
  <si>
    <t>JJUNIO</t>
  </si>
  <si>
    <t>SE REALIZÓ CONTRATO DE SUMINISTROS No. CO1.PCCNTR.4941452 de 2023. SUMINISTRO DE ALIMENTACIÓN BAJO LA MODALIDAD DE PRECIOS UNITARIOS FIJOS A LOS MIEMBROS INTEGRANTES DEL ESQUEMA DE SEGURIDAD DEL ALCALDE MAYOR EN MARCO DEL  PROYECTO DE INVERSION FORTALECIMIENTO LOGÍSTICO PARA LA SEGURIDAD, CONVIVENCIA, JUSTICIA Y SOCORRO EN CARTAGENA DE INDIAS. DURACION HASTA 31 DE DICIEMBRE DE 2023.</t>
  </si>
  <si>
    <t>INFORMES DE SUPEVISIÓN
REGISTRO FOTOGRÁFICO
 CONTRATO SECOP 2</t>
  </si>
  <si>
    <t>ÓRDENES DE COMPRA</t>
  </si>
  <si>
    <t xml:space="preserve">Adquisición de Vehículos Uniformados y no uniformados con destino a los organismos de seguridad, justicia y socorro del Distrito de Cartagena de Indias, como componente del  proyecto Fortalecimiento Logístico Para La Seguridad, Convivencia, Justicia Y Socorro En Cartagena De Indias con BPIN 2021130010192  </t>
  </si>
  <si>
    <t>Vehículos Adquiridos y entregados</t>
  </si>
  <si>
    <t>1.3.3.11.03-95-138 RB DIVIDENDOS SOCIEDAD PORTUARIA</t>
  </si>
  <si>
    <t>SE ANEXA ORDENES DE COMPRA</t>
  </si>
  <si>
    <t>Se está ejecutando dicho proyecto con diferentes actividades las cuales se ha ejecutado el pago de agua de Playa azul se Contratos de Seguimiento y otras</t>
  </si>
  <si>
    <t>1.3.3.2.00-93-085 RB DELINEACION 10% DISTRISEGURIDAD</t>
  </si>
  <si>
    <t>1.3.3.2.00-95-085 RB DELINEACION 10% DISTRISEGURIDAD</t>
  </si>
  <si>
    <t>1.3.3.2.00-95-051 RB IPU 1% DISTRISEGURIDAD</t>
  </si>
  <si>
    <t>Elaborado en un 100% y ejecutado en un 50%</t>
  </si>
  <si>
    <t>REPORTE META PRODUCTO EJECUTADO DE JULIO 1 A SEPTIEMBRE 30 DE 2023</t>
  </si>
  <si>
    <t>EXCEDENTES DISTRISEGURIDAD  1.3.1.1. 02-01</t>
  </si>
  <si>
    <t>Se contrató La actividad en Junio de 2023 Se envía Contrato de lo propio Por un vaor de TRES MIL NOVECIENTOS OCHENTA Y CINCO MILLONES CIENTO CUARENTA Y CUATRO MIL SEISCIENTOS SETENTA Y SIETE PESOS ($3.985.144.677), La cual se encuentra en ejecución.</t>
  </si>
  <si>
    <t>REPORTE ACTIVIDAD DE PROYECTO
EJECUTADO DE JULIO 1 A SEPTIEMBRE 30 DE 2023</t>
  </si>
  <si>
    <t>Se contrató La actividad en Junio de 2023 Se envía Contrato de lo propio, Contrato se encuentra en ejecución.</t>
  </si>
  <si>
    <t>Se contrató La actividad en Junio de 2023 Se envía Contrato de lo propio, se entregaran en Octubre de 2023</t>
  </si>
  <si>
    <t>ADQUISICION DE RADIOS DE COMUNICACIÓN DESTINADOS AL Modelo Nacional de Vigilancia Comunitaria por cuadrantes de la Policía Metropolitana de Cartagena de Indias como componente del proyecto de inversión IMPLEMENTACION Y SOSTENIMIENTO DE HERRAMIENTAS TECNOLOGICAS PARA SEGURIDAD Y SOCORRO EN CARTAGENA DE INDIAS BPIN 2021130010180</t>
  </si>
  <si>
    <t>PAGO</t>
  </si>
  <si>
    <t>Pago de ARL del personal de apoyo a la gestión y profesional perteneciente a los niveles de riesgos 4 y 5 En El Marco Del Proyecto “Implementación Y Sostenimiento De Herramientas Tecnológicas Para Seguridad Y Socorro”, Con Código BPIN 2021130010180”</t>
  </si>
  <si>
    <t>enero</t>
  </si>
  <si>
    <t>febrero</t>
  </si>
  <si>
    <t>Implementación de un sistema de Alarmas Comunitarias Inteligentes Fase II en el marco de la estrategia entornos seguros del proyecto “Implementación y Sostenimiento de Herramientas Tecnológicas para Seguridad y Socorro en Cartagena de Indias”, con código BPIN 2021130010180</t>
  </si>
  <si>
    <t>SELECCIÓN ABREVIADA SUBASTA INVERSA</t>
  </si>
  <si>
    <t>Pago de ARL del personal de apoyo a la gestión y profesional perteneciente a los niveles de riesgos 4 y 5</t>
  </si>
  <si>
    <t>Actualización de licencias del Software de gestión documental de Distriseguridad en el marco del proyecto Implementación Y Sostenimiento De Herramientas Tecnológicas Para Seguridad Y Socorro En Cartagena De Indias con BPIN 2021130010180</t>
  </si>
  <si>
    <t>Prestación de servicios para la depuración, organización y valoración del sistema de gestión documental de Distriseguridad en el marco del proyecto Implementación Y Sostenimiento De Herramientas Tecnológicas Para Seguridad Y Socorro En Cartagena De Indias con BPIN 2021130010180</t>
  </si>
  <si>
    <t>Licencias Actualizadas</t>
  </si>
  <si>
    <t xml:space="preserve"> Servicios para la depuración, organización y valoración del sistema de gestión documental de Distriseguridad realizadas</t>
  </si>
  <si>
    <t>1.3.3.2.00-94-085 RB DELINEACION 10% DISTRISEGURIDAD</t>
  </si>
  <si>
    <t>Contratar el servicio de desintegración del parque automotor fuera de servicio por estado de desgaste, deterioro y obsolescencia y el trámite ante el departamento administrativo de tránsito y transporte DATT para realizar cancelación de matrículas y traspasos a personas indeterminadas de los vehículos en el proceso de desintegración que adelanta Distriseguridad</t>
  </si>
  <si>
    <t>Garantizar el pago ante el departamento administrativo de tránsito y transporte de Cartagena de las tarifas por concepto de tramites de cancelación de matrículas y traspasos a personas indeterminadas del parque automotor fuera de servicio incluidos en el proceso de desintegración que adelanta Distriseguridad</t>
  </si>
  <si>
    <t>Se realizará e el sostenimiento y reinversión en el Sub - proyecto playa azul la boquilla.</t>
  </si>
  <si>
    <t>Se pretende contratar en el Cuarto trimestre del 2023</t>
  </si>
  <si>
    <t>Pago de ARL del personal de apoyo a la gestión y profesional perteneciente a los niveles de riesgos 4 y 5 En El Marco del Proyecto “implementación del programa de vigilancia de las playas del distrito de Cartagena de indias” Código BPIN 2021130010279.</t>
  </si>
  <si>
    <t>Seleccionar al oferente que se encargue de las obras a precios unitarios sin formula de reajuste para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</si>
  <si>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Se realiza dicha compensación en todo el año de 2023m mes a mes…</t>
  </si>
  <si>
    <t>Adquisición de Vehículos Uniformados y no uniformados con destino a los organismos de seguridad, justicia y socorro del Distrito de Cartagena de Indias, como componente del  proyecto  Implementación Del Programa Vigilancia De Las Playas Del Distrito De Cartagena De Indias con BPIN 2021130010279</t>
  </si>
  <si>
    <t xml:space="preserve">1.3.1.1.02-01 - EXCEDENTES DISTRISEGURIDAD;                                                                                          </t>
  </si>
  <si>
    <t xml:space="preserve">1.3.3.1.00-94-001 RB ICLD;                                                                                                                                   </t>
  </si>
  <si>
    <t xml:space="preserve">1.3.3.2.0094-037 RB RENDIMIENTOS FINANCIEROS ICLD;                                                                        </t>
  </si>
  <si>
    <t>Fotos y actas de viehículos adquiridos y entregados</t>
  </si>
  <si>
    <t>Interventoría técnica, juridica, administrativa, financiera, legal, ambiental y social al contrato de obra a precios unitarios sin formula de reajuste para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</si>
  <si>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CONCURSO DE MÉRITOS</t>
  </si>
  <si>
    <t>Garantizar el Pago de conciliaciones de procesos conexos al proyecto Implementación Del Programa Vigilancia De Las Playas Del Distrito De Cartagena De Indias con BPIN 2021130010279</t>
  </si>
  <si>
    <t>Adquisición de Elementos de asepsia y bioseguridad destinados al fortalecimiento del programa playa azul la Boquilla en marco del proyecto implementación vigilancia en las playas del distrito de Cartagena</t>
  </si>
  <si>
    <t>COMPETITIVO</t>
  </si>
  <si>
    <t>MÍNIMA CUANTÍA</t>
  </si>
  <si>
    <t>Se suministrará DOCUMENTOS DEL PAGO</t>
  </si>
  <si>
    <t>Implementación del programa Salvemos juntos a Cartagena con seguridad, cultura y convivencia, con la difusión de las normas de Conducta y Convivencia y comportamientos favorables en el Distrito de Cartagena en el Marco del Proyecto Construcción de Convivencia para la seguridad con BPIN 2021130010176.</t>
  </si>
  <si>
    <t>CONVENIO</t>
  </si>
  <si>
    <t>NOVIEMBRE</t>
  </si>
  <si>
    <t>Servicio de desintegración del parque automotor fuera de servicio Contratado</t>
  </si>
  <si>
    <t>Pago Garantizado</t>
  </si>
  <si>
    <t>Interventoría contratada</t>
  </si>
  <si>
    <t>Pago efectuado</t>
  </si>
  <si>
    <t>Elementos Adquiridos</t>
  </si>
  <si>
    <t>REPORTE META PRODUCTO
EJECUTADO DE OCTUBRE 1 A DICIEMBRE 31 DE 2023</t>
  </si>
  <si>
    <t>REPORTE ACTIVIDAD DE PROYECTO
EJECUTADO DE OCTUBRE 1 A DICIEMBRE 31 DE 2023</t>
  </si>
  <si>
    <t>Se adquirieron 75 radios de comunicación a la Policía Metropolitana de Cartagena</t>
  </si>
  <si>
    <t>Contrato ejecutado</t>
  </si>
  <si>
    <t>No se pudo contratar esta actividad</t>
  </si>
  <si>
    <t>NO SE ALCANZÓ A CONTRATAR</t>
  </si>
  <si>
    <t>ACTIVIDAD EJECUTADA</t>
  </si>
  <si>
    <t>Se realizó el pago de los planes de datos de los sistemas de Alarmas Comunitarias en el Distrito de Cartagena</t>
  </si>
  <si>
    <t>Se aquirieron 80 computadores licenciados para la Policía Metropolitana de Cartagena.</t>
  </si>
  <si>
    <t>Adquisicion, Implementación y puesta en funcionamiento de Circuito Cerrado de Television en Distriseguridad como componente del proyecto “Implementación y Sostenimiento de Herramientas Tecnológicas para Seguridad y Socorro en Cartagena de Indias”, con código BPIN 2021130010180</t>
  </si>
  <si>
    <t>Se realizó el pago de los meses de Enero a dicembre de la vigencia 2023, Se anexa Evidencia de Relación de RP</t>
  </si>
  <si>
    <t>Se realizó el pago de los meses de Enero a diciembre de la vigencia 2023, Se anexa Evidencia de Relación de RP</t>
  </si>
  <si>
    <t>Se realizó el pago de los meses de Enero a Diciembre de la vigencia 2023, Se anexa Evidencia de Relación de RP</t>
  </si>
  <si>
    <t>Se cosntruyeron los CAI de Ceballos, Daniel Lemaitre y de San Francisco, lo cual se evidencia en los anexos del informe, Este año se proyecta la construcció de 6 más, para lograr meta del Plan de Desarrollo por medio de esta actividad, se firmó convenio para la construcción de 7 CAI Adicionales. SE ANEXA CONTRATO DE LOS 7 ADICIONALES SE ENTREGAN ÉSTOS ULTIMOS EL DÍIA 30 DE DICIEMBRE DE 2023</t>
  </si>
  <si>
    <t>SE REALIZARON ORDENES DE COMPRA CON LAS CUALES SE ADQUIRIERON VEHÍCULOS TIPO MOTOCICLETAS PARA LA POLICÍA E IMPEC, y se adquiieron carros tipo camioneta y sedan . SE ANEXA ORDENES DE COMPRA,</t>
  </si>
  <si>
    <t>RECURSOS NO EJECUTADOS</t>
  </si>
  <si>
    <t>SE CONTRATÓ PERO NO AFECTÓ EL GASTO DE LA ENTIDAD. SE ANEXA CONTRATO</t>
  </si>
  <si>
    <t>SE DECLARÓ DESIERTA LA CONTRATACIÓN</t>
  </si>
  <si>
    <t>NO HUBO NECESIDAD DE REALIZAR LA INTERVENTORÍA YA QUE EL CONTRATO MAYOR NO SE REALIZÓ</t>
  </si>
  <si>
    <t>se efectúa més a Mes desde Octubre como lo dice el consolidado de RP Anexo a este</t>
  </si>
  <si>
    <t>CONTRATO CELEBRADO VER CARPETA DEL CONTRATO</t>
  </si>
  <si>
    <t>SE ADQUIRIERON VEHÍCULOS ENTREGADOS EN DICIEMBRE DE 2023 EN EL INFORME PARECEN FOTOS DE LA ENTREGA</t>
  </si>
  <si>
    <t>NO REALIZADA</t>
  </si>
  <si>
    <t>Contratar la implementación de la estrategia y campaña audiovisual "CARTAGENA CUENTA CONTIGO" en el Marco del Proyecto Construcción de Convivencia para la seguridad con BPIN 2021130010176</t>
  </si>
  <si>
    <t>ACTIVIDAD NO EJECUTADA</t>
  </si>
  <si>
    <t>AVANCE METAS PRODUCTOS AL CUATRIENIO 2020 2023</t>
  </si>
  <si>
    <t>ACUMULADO METAS PRODUCTOS A A DICIEMBRE 31 DE 2023</t>
  </si>
  <si>
    <t>AVANCE METAS PRODUCTOS A DICIEMBRE 31 DE 2023</t>
  </si>
  <si>
    <t>AVANCE DEL PROGRAMA IMPLEMENTACIÓN Y SOSTENIMIENTO DE LAS HERRAMIENTAS TECNOLÓGICAS PARA LA SEGURIDAD Y SOCORRO</t>
  </si>
  <si>
    <t>AVANCE DEL PROGRAMA OPTIMIZACIÓN DE LA INFRAESTRUCTURA Y MOVILIDAD DE LOS ORGANISMOS DE SEGURIDAD Y SOCORRO</t>
  </si>
  <si>
    <t>AVANCE DEL PROGRAMA VIGILANCIA DE LAS PLAYAS DEL DISTRITO DE CARTAGENAA</t>
  </si>
  <si>
    <t>AVANCE DEL PROGRAMA CONVIVENCIA PARA LA SEGURIDAD</t>
  </si>
  <si>
    <t>AVANCE PLAN DE DESARROLLO A DICIEMBRE 31 DE 2023</t>
  </si>
  <si>
    <t>CODIGO</t>
  </si>
  <si>
    <t>RUBRO</t>
  </si>
  <si>
    <t>APROPIACION DEFINITIVA</t>
  </si>
  <si>
    <t>EJECUCCION PRESUPUESTAL(PAGOS)</t>
  </si>
  <si>
    <t>EJECUTADO</t>
  </si>
  <si>
    <t>AVANCE DE LAS ACTIVIDADES DE LOS PROYECTOS A DICIEMBRE 31 DE 2023</t>
  </si>
  <si>
    <t>AVANCE DEL PROYECTO IMPLEMENTACIÓN Y SOSTENIMIENTO DE HERRAMIENTAS TECNOLÓGICAS PARA SEGURIDAD Y SOCORRO EN CARTAGENA DE INDIAS</t>
  </si>
  <si>
    <t>AVANCE DEL PROYECTO FORTALECIMIENTO LOGÍSTICO PARA LA SEGURIDAD, CONVIVENCIA, JUSTICIA Y SOCORRO EN  CARTAGENA DE INDIAS</t>
  </si>
  <si>
    <t>AVANCE DEL PROYECTO IMPLEMENTACIÓN DEL PROGRAMA VIGILANCIA DE LAS PLAYAS DEL DISTRITO DE  CARTAGENA DE INDIAS</t>
  </si>
  <si>
    <t>AVANCE DEL PROYECTO CONSTRUCCIÓN DE CONVIVENCIA PARA LA SEGURIDAD EN CARTAGENA DE INDIAS</t>
  </si>
  <si>
    <t>AVANCE PLAN DE ACCION A DICIEMBRE 31 DE 2023</t>
  </si>
  <si>
    <t>EJECUCCION PRESUPUESTAL</t>
  </si>
  <si>
    <t>EJECUCION PRESUPUESTAL A DICIEMBRE 31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</si>
</sst>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4" formatCode="_-&quot;$&quot;\ * #,##0.00_-;\-&quot;$&quot;\ * #,##0.00_-;_-&quot;$&quot;\ * &quot;-&quot;??_-;_-@_-"/>
    <numFmt numFmtId="164" formatCode="0;[Red]0"/>
    <numFmt numFmtId="165" formatCode="&quot;$&quot;\ #,##0.00"/>
    <numFmt numFmtId="166" formatCode="_(&quot;$&quot;\ * #,##0.00_);_(&quot;$&quot;\ * \(#,##0.00\);_(&quot;$&quot;\ * &quot;-&quot;??_);_(@_)"/>
    <numFmt numFmtId="167" formatCode="&quot;$&quot;#,##0.00"/>
  </numFmts>
  <fonts count="56"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sz val="16"/>
      <color rgb="FF444444"/>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
      <sz val="12"/>
      <color theme="1"/>
      <name val="Calibri"/>
      <family val="2"/>
      <scheme val="minor"/>
    </font>
    <font>
      <b/>
      <sz val="22"/>
      <color theme="1"/>
      <name val="Calibri"/>
      <family val="2"/>
      <scheme val="minor"/>
    </font>
  </fonts>
  <fills count="13">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rgb="FFC00000"/>
        <bgColor indexed="64"/>
      </patternFill>
    </fill>
    <fill>
      <patternFill patternType="solid">
        <fgColor rgb="FFFFC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8">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9" fillId="0" borderId="0" applyFont="0" applyFill="0" applyBorder="0" applyAlignment="0" applyProtection="0"/>
    <xf numFmtId="166" fontId="49" fillId="0" borderId="0" applyFont="0" applyFill="0" applyBorder="0" applyAlignment="0" applyProtection="0"/>
    <xf numFmtId="44" fontId="49" fillId="0" borderId="0" applyFont="0" applyFill="0" applyBorder="0" applyAlignment="0" applyProtection="0"/>
  </cellStyleXfs>
  <cellXfs count="499">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4"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4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 fontId="35" fillId="0" borderId="1"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wrapText="1"/>
    </xf>
    <xf numFmtId="0" fontId="37" fillId="0" borderId="1" xfId="0" applyFont="1" applyBorder="1"/>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42"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0" fontId="37" fillId="0" borderId="1" xfId="0" applyFont="1" applyBorder="1" applyAlignment="1">
      <alignment vertical="center"/>
    </xf>
    <xf numFmtId="165" fontId="37" fillId="0" borderId="1" xfId="0" applyNumberFormat="1" applyFont="1" applyBorder="1" applyAlignment="1">
      <alignment vertical="center" wrapText="1"/>
    </xf>
    <xf numFmtId="0" fontId="1" fillId="0" borderId="14" xfId="0" applyFont="1"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1" fontId="37" fillId="0" borderId="1" xfId="0" applyNumberFormat="1" applyFont="1" applyBorder="1" applyAlignment="1">
      <alignment horizontal="center" vertical="center"/>
    </xf>
    <xf numFmtId="42"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9" xfId="0" applyFont="1" applyBorder="1" applyAlignment="1">
      <alignment horizontal="center" vertical="center" wrapText="1"/>
    </xf>
    <xf numFmtId="0" fontId="24" fillId="7" borderId="1" xfId="0" applyFont="1" applyFill="1" applyBorder="1" applyAlignment="1">
      <alignment horizontal="center" vertical="center"/>
    </xf>
    <xf numFmtId="0" fontId="52" fillId="6" borderId="1" xfId="0" applyFont="1" applyFill="1" applyBorder="1" applyAlignment="1">
      <alignment horizontal="center"/>
    </xf>
    <xf numFmtId="0" fontId="52" fillId="6" borderId="9" xfId="0" applyFont="1" applyFill="1" applyBorder="1" applyAlignment="1">
      <alignment horizontal="center"/>
    </xf>
    <xf numFmtId="1" fontId="19" fillId="0" borderId="0" xfId="0" applyNumberFormat="1" applyFont="1" applyAlignment="1">
      <alignment horizontal="center" vertical="center"/>
    </xf>
    <xf numFmtId="0" fontId="37" fillId="6" borderId="1" xfId="0" applyFont="1" applyFill="1" applyBorder="1" applyAlignment="1">
      <alignment horizontal="center" vertical="center"/>
    </xf>
    <xf numFmtId="0" fontId="37" fillId="6" borderId="9" xfId="0" applyFont="1" applyFill="1" applyBorder="1" applyAlignment="1">
      <alignment horizontal="center" vertical="center"/>
    </xf>
    <xf numFmtId="0" fontId="47" fillId="0" borderId="19" xfId="0" applyFont="1" applyBorder="1" applyAlignment="1">
      <alignment horizontal="center" vertical="center" wrapText="1"/>
    </xf>
    <xf numFmtId="0" fontId="47" fillId="0" borderId="2" xfId="0" applyFont="1" applyBorder="1" applyAlignment="1">
      <alignment horizontal="center" vertical="center" wrapText="1"/>
    </xf>
    <xf numFmtId="0" fontId="1" fillId="0" borderId="9" xfId="0" applyFont="1" applyBorder="1" applyAlignment="1">
      <alignment vertical="center" wrapText="1"/>
    </xf>
    <xf numFmtId="0" fontId="17" fillId="0" borderId="9" xfId="4" applyFont="1" applyBorder="1" applyAlignment="1">
      <alignment horizontal="left" vertical="center"/>
    </xf>
    <xf numFmtId="0" fontId="0" fillId="0" borderId="16" xfId="0" applyBorder="1"/>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2" fillId="0" borderId="2" xfId="0" applyFont="1" applyBorder="1" applyAlignment="1">
      <alignment horizontal="center" vertical="center"/>
    </xf>
    <xf numFmtId="0" fontId="37" fillId="6" borderId="2" xfId="0" applyFont="1" applyFill="1" applyBorder="1" applyAlignment="1">
      <alignment horizontal="center" vertical="center"/>
    </xf>
    <xf numFmtId="0" fontId="37" fillId="0" borderId="2" xfId="0" applyFont="1" applyBorder="1" applyAlignment="1">
      <alignment horizontal="center" vertical="center"/>
    </xf>
    <xf numFmtId="0" fontId="37" fillId="0" borderId="2" xfId="0" applyFont="1" applyBorder="1" applyAlignment="1">
      <alignment horizontal="center" vertical="center" wrapText="1"/>
    </xf>
    <xf numFmtId="42" fontId="37" fillId="0" borderId="2" xfId="0" applyNumberFormat="1" applyFont="1" applyBorder="1" applyAlignment="1">
      <alignment horizontal="center" vertical="center"/>
    </xf>
    <xf numFmtId="0" fontId="37" fillId="0" borderId="2" xfId="0" applyFont="1" applyBorder="1" applyAlignment="1">
      <alignment horizontal="left" vertical="center" wrapText="1"/>
    </xf>
    <xf numFmtId="42" fontId="37" fillId="0" borderId="2" xfId="0" applyNumberFormat="1" applyFont="1" applyBorder="1" applyAlignment="1">
      <alignment horizontal="center" vertical="center" wrapText="1"/>
    </xf>
    <xf numFmtId="1" fontId="37" fillId="0" borderId="2" xfId="0" applyNumberFormat="1" applyFont="1" applyBorder="1" applyAlignment="1">
      <alignment horizontal="center" vertical="center"/>
    </xf>
    <xf numFmtId="0" fontId="44" fillId="0" borderId="2" xfId="0" applyFont="1" applyBorder="1" applyAlignment="1">
      <alignment horizontal="center" vertical="center" wrapText="1"/>
    </xf>
    <xf numFmtId="0" fontId="37" fillId="8" borderId="1" xfId="0" applyFont="1" applyFill="1" applyBorder="1" applyAlignment="1">
      <alignment horizontal="center" vertical="center"/>
    </xf>
    <xf numFmtId="0" fontId="37" fillId="0" borderId="8" xfId="0" applyFont="1" applyBorder="1" applyAlignment="1">
      <alignment horizontal="center" vertical="center"/>
    </xf>
    <xf numFmtId="0" fontId="37" fillId="6" borderId="8" xfId="0" applyFont="1" applyFill="1" applyBorder="1" applyAlignment="1">
      <alignment horizontal="center" vertical="center"/>
    </xf>
    <xf numFmtId="0" fontId="37" fillId="0" borderId="3" xfId="0" applyFont="1" applyBorder="1" applyAlignment="1">
      <alignment horizontal="center" vertical="center" wrapText="1"/>
    </xf>
    <xf numFmtId="0" fontId="37" fillId="6" borderId="3" xfId="0" applyFont="1" applyFill="1" applyBorder="1" applyAlignment="1">
      <alignment horizontal="center" vertical="center"/>
    </xf>
    <xf numFmtId="0" fontId="37" fillId="8" borderId="1" xfId="0" applyFont="1" applyFill="1" applyBorder="1" applyAlignment="1">
      <alignment horizontal="left" vertical="center" wrapText="1"/>
    </xf>
    <xf numFmtId="0" fontId="1" fillId="0" borderId="9" xfId="0" applyFont="1" applyBorder="1" applyAlignment="1">
      <alignment horizontal="left" vertical="center" wrapText="1"/>
    </xf>
    <xf numFmtId="0" fontId="37" fillId="0" borderId="9" xfId="0" applyFont="1" applyBorder="1" applyAlignment="1">
      <alignment horizontal="left" vertical="center" wrapText="1"/>
    </xf>
    <xf numFmtId="0" fontId="0" fillId="0" borderId="0" xfId="0" applyAlignment="1">
      <alignment horizontal="left"/>
    </xf>
    <xf numFmtId="0" fontId="0" fillId="0" borderId="14" xfId="0" applyBorder="1" applyAlignment="1">
      <alignment horizontal="center" vertical="center" wrapText="1"/>
    </xf>
    <xf numFmtId="0" fontId="1" fillId="0" borderId="12" xfId="0" applyFont="1" applyBorder="1" applyAlignment="1">
      <alignment vertical="center" wrapText="1"/>
    </xf>
    <xf numFmtId="0" fontId="0" fillId="0" borderId="25" xfId="0" applyBorder="1"/>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vertical="center"/>
    </xf>
    <xf numFmtId="0" fontId="0" fillId="0" borderId="14" xfId="0" applyBorder="1" applyAlignment="1">
      <alignment vertical="center" wrapText="1"/>
    </xf>
    <xf numFmtId="0" fontId="0" fillId="0" borderId="14" xfId="0" applyBorder="1" applyAlignment="1">
      <alignment wrapText="1"/>
    </xf>
    <xf numFmtId="0" fontId="0" fillId="0" borderId="16" xfId="0" applyBorder="1" applyAlignment="1">
      <alignment vertical="center"/>
    </xf>
    <xf numFmtId="0" fontId="0" fillId="0" borderId="27" xfId="0" applyBorder="1" applyAlignment="1">
      <alignment horizontal="center" vertical="center" wrapText="1"/>
    </xf>
    <xf numFmtId="0" fontId="37" fillId="0" borderId="8" xfId="0" applyFont="1" applyBorder="1" applyAlignment="1">
      <alignment horizontal="left" vertical="center" wrapText="1"/>
    </xf>
    <xf numFmtId="42" fontId="37" fillId="0" borderId="8" xfId="0" applyNumberFormat="1" applyFont="1" applyBorder="1" applyAlignment="1">
      <alignment horizontal="center" vertical="center" wrapText="1"/>
    </xf>
    <xf numFmtId="1" fontId="37" fillId="0" borderId="8" xfId="0" applyNumberFormat="1" applyFont="1" applyBorder="1" applyAlignment="1">
      <alignment horizontal="center" vertical="center"/>
    </xf>
    <xf numFmtId="0" fontId="1" fillId="0" borderId="9" xfId="0" applyFont="1" applyBorder="1" applyAlignment="1">
      <alignment horizontal="center" vertical="center" wrapText="1"/>
    </xf>
    <xf numFmtId="0" fontId="37" fillId="0" borderId="2" xfId="0" applyFont="1" applyBorder="1" applyAlignment="1">
      <alignment vertical="center" wrapText="1"/>
    </xf>
    <xf numFmtId="42" fontId="37" fillId="0" borderId="2" xfId="0" applyNumberFormat="1" applyFont="1" applyBorder="1" applyAlignment="1">
      <alignment vertical="center" wrapText="1"/>
    </xf>
    <xf numFmtId="42" fontId="37" fillId="0" borderId="1" xfId="0" applyNumberFormat="1" applyFont="1" applyBorder="1" applyAlignment="1">
      <alignment horizontal="center" vertical="center"/>
    </xf>
    <xf numFmtId="42" fontId="37" fillId="0" borderId="1" xfId="0" applyNumberFormat="1" applyFont="1" applyBorder="1" applyAlignment="1">
      <alignment vertical="center" wrapText="1"/>
    </xf>
    <xf numFmtId="9" fontId="40" fillId="0" borderId="1" xfId="5" applyFont="1" applyFill="1" applyBorder="1" applyAlignment="1">
      <alignment horizontal="center" vertical="center" wrapText="1"/>
    </xf>
    <xf numFmtId="10" fontId="40" fillId="0" borderId="1" xfId="5" applyNumberFormat="1" applyFont="1" applyFill="1" applyBorder="1" applyAlignment="1">
      <alignment horizontal="center" vertical="center" wrapText="1"/>
    </xf>
    <xf numFmtId="0" fontId="7" fillId="0" borderId="14" xfId="0" applyFont="1" applyBorder="1" applyAlignment="1">
      <alignment vertical="center" wrapText="1"/>
    </xf>
    <xf numFmtId="0" fontId="7" fillId="0" borderId="24" xfId="0" applyFont="1" applyBorder="1" applyAlignment="1">
      <alignment horizontal="center" vertical="center" wrapText="1"/>
    </xf>
    <xf numFmtId="167" fontId="37" fillId="0" borderId="2" xfId="0" applyNumberFormat="1" applyFont="1" applyBorder="1" applyAlignment="1">
      <alignment horizontal="center" vertical="center" wrapText="1"/>
    </xf>
    <xf numFmtId="0" fontId="27" fillId="4" borderId="1" xfId="0" applyFont="1" applyFill="1" applyBorder="1" applyAlignment="1">
      <alignment horizontal="center" vertical="center"/>
    </xf>
    <xf numFmtId="0" fontId="27" fillId="4" borderId="1" xfId="0" applyFont="1" applyFill="1" applyBorder="1" applyAlignment="1">
      <alignment horizontal="center"/>
    </xf>
    <xf numFmtId="0" fontId="27" fillId="4" borderId="9" xfId="0" applyFont="1" applyFill="1" applyBorder="1" applyAlignment="1">
      <alignment horizontal="center"/>
    </xf>
    <xf numFmtId="10" fontId="37" fillId="0" borderId="1" xfId="5" applyNumberFormat="1" applyFont="1" applyFill="1" applyBorder="1" applyAlignment="1">
      <alignment horizontal="center" vertical="center" wrapText="1"/>
    </xf>
    <xf numFmtId="10" fontId="37" fillId="0" borderId="8" xfId="5" applyNumberFormat="1" applyFont="1" applyFill="1" applyBorder="1" applyAlignment="1">
      <alignment horizontal="center" vertical="center" wrapText="1"/>
    </xf>
    <xf numFmtId="10" fontId="37" fillId="0" borderId="2" xfId="5" applyNumberFormat="1" applyFont="1" applyFill="1" applyBorder="1" applyAlignment="1">
      <alignment horizontal="center" vertical="center" wrapText="1"/>
    </xf>
    <xf numFmtId="10" fontId="37" fillId="0" borderId="1" xfId="0" applyNumberFormat="1" applyFont="1" applyBorder="1" applyAlignment="1">
      <alignment horizontal="center" vertical="center" wrapText="1"/>
    </xf>
    <xf numFmtId="10" fontId="37" fillId="0" borderId="2" xfId="0" applyNumberFormat="1" applyFont="1" applyBorder="1" applyAlignment="1">
      <alignment horizontal="center" vertical="center" wrapText="1"/>
    </xf>
    <xf numFmtId="9" fontId="37" fillId="0" borderId="1" xfId="0" applyNumberFormat="1" applyFont="1" applyBorder="1" applyAlignment="1">
      <alignment horizontal="center" vertical="center" wrapText="1"/>
    </xf>
    <xf numFmtId="0" fontId="0" fillId="0" borderId="0" xfId="0" applyAlignment="1">
      <alignment horizontal="center" vertical="center" wrapText="1"/>
    </xf>
    <xf numFmtId="9" fontId="40" fillId="0" borderId="1" xfId="0" applyNumberFormat="1" applyFont="1" applyBorder="1" applyAlignment="1">
      <alignment horizontal="center" vertical="center" wrapText="1"/>
    </xf>
    <xf numFmtId="165" fontId="37" fillId="0" borderId="1" xfId="0" applyNumberFormat="1" applyFont="1" applyBorder="1" applyAlignment="1">
      <alignment vertical="center"/>
    </xf>
    <xf numFmtId="9" fontId="40" fillId="0" borderId="2" xfId="0" applyNumberFormat="1" applyFont="1" applyBorder="1" applyAlignment="1">
      <alignment horizontal="center" vertical="center" wrapText="1"/>
    </xf>
    <xf numFmtId="165" fontId="37" fillId="0" borderId="2" xfId="0" applyNumberFormat="1" applyFont="1" applyBorder="1" applyAlignment="1">
      <alignment vertical="center" wrapText="1"/>
    </xf>
    <xf numFmtId="9" fontId="40" fillId="0" borderId="2" xfId="5" applyFont="1" applyFill="1" applyBorder="1" applyAlignment="1">
      <alignment horizontal="center" vertical="center" wrapText="1"/>
    </xf>
    <xf numFmtId="0" fontId="19" fillId="0" borderId="0" xfId="0" applyFont="1" applyAlignment="1">
      <alignment horizontal="center"/>
    </xf>
    <xf numFmtId="165" fontId="0" fillId="0" borderId="0" xfId="0" applyNumberFormat="1"/>
    <xf numFmtId="0" fontId="37" fillId="0" borderId="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40" fillId="0" borderId="8" xfId="0" applyFont="1" applyBorder="1" applyAlignment="1">
      <alignment horizontal="center" vertical="center"/>
    </xf>
    <xf numFmtId="0" fontId="40" fillId="0" borderId="2" xfId="0" applyFont="1" applyBorder="1" applyAlignment="1">
      <alignment horizontal="center" vertical="center"/>
    </xf>
    <xf numFmtId="0" fontId="24" fillId="0" borderId="2" xfId="0" applyFont="1" applyBorder="1" applyAlignment="1">
      <alignment horizontal="center" vertical="center"/>
    </xf>
    <xf numFmtId="0" fontId="24" fillId="7" borderId="8"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2" xfId="0" applyFont="1" applyFill="1" applyBorder="1" applyAlignment="1">
      <alignment horizontal="center" vertical="center"/>
    </xf>
    <xf numFmtId="10" fontId="37" fillId="0" borderId="8" xfId="0" applyNumberFormat="1" applyFont="1" applyBorder="1" applyAlignment="1">
      <alignment horizontal="center" vertical="center" wrapText="1"/>
    </xf>
    <xf numFmtId="0" fontId="52" fillId="6" borderId="8"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44"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37" fillId="6" borderId="8"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41" fillId="0" borderId="1" xfId="0" applyFont="1" applyBorder="1"/>
    <xf numFmtId="0" fontId="30" fillId="0" borderId="1" xfId="0" applyFont="1" applyBorder="1" applyAlignment="1">
      <alignment horizontal="left" vertical="center" wrapText="1"/>
    </xf>
    <xf numFmtId="0" fontId="9" fillId="0" borderId="1" xfId="0" applyFont="1" applyBorder="1" applyAlignment="1">
      <alignment horizontal="left" vertical="center" wrapText="1"/>
    </xf>
    <xf numFmtId="0" fontId="38" fillId="0" borderId="1" xfId="0" applyFont="1" applyBorder="1" applyAlignment="1">
      <alignment horizontal="center" vertical="center" wrapText="1"/>
    </xf>
    <xf numFmtId="0" fontId="37" fillId="0" borderId="19" xfId="0" applyFont="1" applyBorder="1" applyAlignment="1">
      <alignment horizontal="center"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horizontal="center" vertical="center" wrapText="1"/>
    </xf>
    <xf numFmtId="0" fontId="38" fillId="0" borderId="5" xfId="0" applyFont="1" applyBorder="1" applyAlignment="1">
      <alignment horizontal="center" vertical="center" wrapText="1"/>
    </xf>
    <xf numFmtId="0" fontId="54" fillId="0" borderId="14" xfId="0" applyFont="1" applyBorder="1" applyAlignment="1">
      <alignment horizontal="center" vertical="center" wrapText="1"/>
    </xf>
    <xf numFmtId="0" fontId="37" fillId="8" borderId="1" xfId="0" applyFont="1" applyFill="1" applyBorder="1" applyAlignment="1">
      <alignment vertical="center" wrapText="1"/>
    </xf>
    <xf numFmtId="0" fontId="37" fillId="8" borderId="1"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10" borderId="1" xfId="0" applyFont="1" applyFill="1" applyBorder="1" applyAlignment="1">
      <alignment vertical="center" wrapText="1"/>
    </xf>
    <xf numFmtId="0" fontId="0" fillId="0" borderId="8" xfId="0" applyBorder="1" applyAlignment="1">
      <alignment horizontal="center" vertical="center"/>
    </xf>
    <xf numFmtId="0" fontId="0" fillId="0" borderId="8" xfId="0" applyBorder="1"/>
    <xf numFmtId="0" fontId="37" fillId="0" borderId="8" xfId="0" applyFont="1" applyBorder="1" applyAlignment="1">
      <alignment wrapText="1"/>
    </xf>
    <xf numFmtId="0" fontId="37" fillId="9" borderId="8" xfId="0" applyFont="1" applyFill="1" applyBorder="1" applyAlignment="1">
      <alignment vertical="center" wrapText="1"/>
    </xf>
    <xf numFmtId="0" fontId="45" fillId="0" borderId="1" xfId="0" applyFont="1" applyBorder="1" applyAlignment="1">
      <alignment vertical="center" wrapText="1"/>
    </xf>
    <xf numFmtId="0" fontId="37" fillId="10" borderId="2" xfId="0" applyFont="1" applyFill="1" applyBorder="1" applyAlignment="1">
      <alignment horizontal="center" vertical="center" wrapText="1"/>
    </xf>
    <xf numFmtId="0" fontId="37" fillId="11" borderId="2"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10" borderId="1" xfId="0" applyFont="1" applyFill="1" applyBorder="1" applyAlignment="1">
      <alignment horizontal="center" vertical="center" wrapText="1"/>
    </xf>
    <xf numFmtId="0" fontId="37" fillId="9" borderId="1" xfId="0" applyFont="1" applyFill="1" applyBorder="1" applyAlignment="1">
      <alignment vertical="center" wrapText="1"/>
    </xf>
    <xf numFmtId="0" fontId="37" fillId="10" borderId="9" xfId="0" applyFont="1" applyFill="1" applyBorder="1" applyAlignment="1">
      <alignment vertical="center" wrapText="1"/>
    </xf>
    <xf numFmtId="0" fontId="47" fillId="0" borderId="35" xfId="0" applyFont="1" applyBorder="1" applyAlignment="1">
      <alignment horizontal="center" vertical="center" wrapText="1"/>
    </xf>
    <xf numFmtId="0" fontId="45" fillId="0" borderId="0" xfId="0" applyFont="1" applyAlignment="1">
      <alignment vertical="center" wrapText="1"/>
    </xf>
    <xf numFmtId="0" fontId="47" fillId="0" borderId="31" xfId="0" applyFont="1" applyBorder="1" applyAlignment="1">
      <alignment horizontal="center" vertical="center" wrapText="1"/>
    </xf>
    <xf numFmtId="9" fontId="51" fillId="6" borderId="3" xfId="5" applyFont="1" applyFill="1" applyBorder="1" applyAlignment="1">
      <alignment horizontal="center" vertical="center"/>
    </xf>
    <xf numFmtId="9" fontId="52" fillId="6" borderId="3" xfId="5" applyFont="1" applyFill="1" applyBorder="1" applyAlignment="1">
      <alignment horizontal="center" vertical="center"/>
    </xf>
    <xf numFmtId="0" fontId="51" fillId="6" borderId="2" xfId="0" applyFont="1" applyFill="1" applyBorder="1" applyAlignment="1">
      <alignment horizontal="center" vertical="center"/>
    </xf>
    <xf numFmtId="9" fontId="52" fillId="6" borderId="8" xfId="5" applyFont="1" applyFill="1" applyBorder="1" applyAlignment="1">
      <alignment horizontal="center" vertical="center"/>
    </xf>
    <xf numFmtId="9" fontId="52" fillId="6" borderId="2" xfId="5" applyFont="1" applyFill="1" applyBorder="1" applyAlignment="1">
      <alignment horizontal="center" vertical="center"/>
    </xf>
    <xf numFmtId="0" fontId="52" fillId="0" borderId="3" xfId="0" applyFont="1" applyBorder="1" applyAlignment="1">
      <alignment horizontal="center" vertical="center"/>
    </xf>
    <xf numFmtId="9" fontId="52" fillId="0" borderId="3" xfId="5" applyFont="1" applyFill="1" applyBorder="1" applyAlignment="1">
      <alignment horizontal="center" vertical="center"/>
    </xf>
    <xf numFmtId="0" fontId="24" fillId="0" borderId="8" xfId="0" applyFont="1" applyBorder="1" applyAlignment="1">
      <alignment horizontal="center" vertical="center" wrapText="1"/>
    </xf>
    <xf numFmtId="0" fontId="25" fillId="0" borderId="8" xfId="0" applyFont="1" applyBorder="1"/>
    <xf numFmtId="0" fontId="37" fillId="0" borderId="8" xfId="0" applyFont="1" applyBorder="1" applyAlignment="1">
      <alignment vertical="center" wrapText="1"/>
    </xf>
    <xf numFmtId="0" fontId="37" fillId="0" borderId="8" xfId="0" applyFont="1" applyBorder="1"/>
    <xf numFmtId="0" fontId="0" fillId="0" borderId="27" xfId="0" applyBorder="1" applyAlignment="1">
      <alignment vertical="center" wrapText="1"/>
    </xf>
    <xf numFmtId="9" fontId="24" fillId="7" borderId="3" xfId="5" applyFont="1" applyFill="1" applyBorder="1" applyAlignment="1">
      <alignment horizontal="center" vertical="center"/>
    </xf>
    <xf numFmtId="9" fontId="24" fillId="7" borderId="1" xfId="5" applyFont="1" applyFill="1" applyBorder="1" applyAlignment="1">
      <alignment horizontal="center" vertical="center"/>
    </xf>
    <xf numFmtId="9" fontId="24" fillId="0" borderId="1" xfId="5" applyFont="1" applyFill="1" applyBorder="1" applyAlignment="1">
      <alignment horizontal="center" vertical="center"/>
    </xf>
    <xf numFmtId="9" fontId="37" fillId="6" borderId="3" xfId="5" applyFont="1" applyFill="1" applyBorder="1" applyAlignment="1">
      <alignment horizontal="center" vertical="center" wrapText="1"/>
    </xf>
    <xf numFmtId="9" fontId="1" fillId="0" borderId="9" xfId="5" applyFont="1" applyBorder="1" applyAlignment="1">
      <alignment vertical="center" wrapText="1"/>
    </xf>
    <xf numFmtId="9" fontId="47" fillId="0" borderId="2" xfId="5" applyFont="1" applyBorder="1" applyAlignment="1">
      <alignment horizontal="center" vertical="center" wrapText="1"/>
    </xf>
    <xf numFmtId="9" fontId="37" fillId="6" borderId="8" xfId="5" applyFont="1" applyFill="1" applyBorder="1" applyAlignment="1">
      <alignment horizontal="center" vertical="center" wrapText="1"/>
    </xf>
    <xf numFmtId="9" fontId="37" fillId="6" borderId="2" xfId="5" applyFont="1" applyFill="1" applyBorder="1" applyAlignment="1">
      <alignment horizontal="center" vertical="center" wrapText="1"/>
    </xf>
    <xf numFmtId="9" fontId="37" fillId="6" borderId="1" xfId="5" applyFont="1" applyFill="1" applyBorder="1" applyAlignment="1">
      <alignment horizontal="center" vertical="center"/>
    </xf>
    <xf numFmtId="9" fontId="37" fillId="6" borderId="8" xfId="5" applyFont="1" applyFill="1" applyBorder="1" applyAlignment="1">
      <alignment horizontal="center" vertical="center"/>
    </xf>
    <xf numFmtId="9" fontId="37" fillId="6" borderId="3" xfId="5" applyFont="1" applyFill="1" applyBorder="1" applyAlignment="1">
      <alignment horizontal="center" vertical="center"/>
    </xf>
    <xf numFmtId="9" fontId="37" fillId="6" borderId="2" xfId="5" applyFont="1" applyFill="1" applyBorder="1" applyAlignment="1">
      <alignment horizontal="center" vertical="center"/>
    </xf>
    <xf numFmtId="9" fontId="37" fillId="8" borderId="1" xfId="5" applyFont="1" applyFill="1" applyBorder="1" applyAlignment="1">
      <alignment horizontal="center" vertical="center"/>
    </xf>
    <xf numFmtId="9" fontId="37" fillId="6" borderId="9" xfId="5" applyFont="1" applyFill="1" applyBorder="1" applyAlignment="1">
      <alignment horizontal="center" vertical="center"/>
    </xf>
    <xf numFmtId="9" fontId="0" fillId="0" borderId="0" xfId="5" applyFont="1"/>
    <xf numFmtId="9" fontId="19" fillId="0" borderId="6" xfId="5" applyFont="1" applyBorder="1" applyAlignment="1">
      <alignment horizontal="center" vertical="center" wrapText="1"/>
    </xf>
    <xf numFmtId="9" fontId="37" fillId="0" borderId="1" xfId="5" applyFont="1" applyFill="1" applyBorder="1" applyAlignment="1">
      <alignment horizontal="center" vertical="center"/>
    </xf>
    <xf numFmtId="9" fontId="37" fillId="0" borderId="2" xfId="5" applyFont="1" applyFill="1" applyBorder="1" applyAlignment="1">
      <alignment horizontal="center" vertical="center"/>
    </xf>
    <xf numFmtId="9" fontId="37" fillId="0" borderId="8" xfId="5" applyFont="1" applyFill="1" applyBorder="1" applyAlignment="1">
      <alignment horizontal="center" vertical="center"/>
    </xf>
    <xf numFmtId="9" fontId="37" fillId="6" borderId="3" xfId="0" applyNumberFormat="1" applyFont="1" applyFill="1" applyBorder="1" applyAlignment="1">
      <alignment horizontal="center" vertical="center"/>
    </xf>
    <xf numFmtId="9" fontId="37" fillId="0" borderId="5" xfId="5" applyFont="1" applyFill="1" applyBorder="1" applyAlignment="1">
      <alignment vertical="center"/>
    </xf>
    <xf numFmtId="9" fontId="37" fillId="0" borderId="1" xfId="0" applyNumberFormat="1" applyFont="1" applyBorder="1" applyAlignment="1">
      <alignment horizontal="center" vertical="center"/>
    </xf>
    <xf numFmtId="9" fontId="37" fillId="0" borderId="8" xfId="0" applyNumberFormat="1" applyFont="1" applyBorder="1" applyAlignment="1">
      <alignment horizontal="center" vertical="center"/>
    </xf>
    <xf numFmtId="44" fontId="37" fillId="6" borderId="8" xfId="7" applyFont="1" applyFill="1" applyBorder="1" applyAlignment="1">
      <alignment horizontal="center" vertical="center"/>
    </xf>
    <xf numFmtId="44" fontId="37" fillId="6" borderId="3" xfId="7" applyFont="1" applyFill="1" applyBorder="1" applyAlignment="1">
      <alignment horizontal="center" vertical="center"/>
    </xf>
    <xf numFmtId="44" fontId="37" fillId="6" borderId="2" xfId="7" applyFont="1" applyFill="1" applyBorder="1" applyAlignment="1">
      <alignment horizontal="center" vertical="center"/>
    </xf>
    <xf numFmtId="0" fontId="37" fillId="0" borderId="1" xfId="0" applyFont="1"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2" fillId="0" borderId="1" xfId="0" applyFont="1"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0" fillId="0" borderId="1" xfId="0" applyFont="1" applyBorder="1" applyAlignment="1">
      <alignment horizontal="center" vertical="center"/>
    </xf>
    <xf numFmtId="0" fontId="0" fillId="0" borderId="4" xfId="0" applyBorder="1" applyAlignment="1">
      <alignment horizontal="center"/>
    </xf>
    <xf numFmtId="0" fontId="18" fillId="0" borderId="1" xfId="0" applyFont="1" applyBorder="1" applyAlignment="1">
      <alignment horizontal="center"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3" fillId="0" borderId="1" xfId="0" applyFont="1" applyBorder="1" applyAlignment="1">
      <alignment horizontal="left" vertical="center" wrapText="1"/>
    </xf>
    <xf numFmtId="9" fontId="37" fillId="0" borderId="5" xfId="5" applyFont="1" applyFill="1" applyBorder="1" applyAlignment="1">
      <alignment horizontal="center" vertical="center"/>
    </xf>
    <xf numFmtId="9" fontId="37" fillId="0" borderId="7" xfId="5" applyFont="1" applyFill="1" applyBorder="1" applyAlignment="1">
      <alignment horizontal="center" vertical="center"/>
    </xf>
    <xf numFmtId="44" fontId="37" fillId="6" borderId="8" xfId="7" applyFont="1" applyFill="1" applyBorder="1" applyAlignment="1">
      <alignment horizontal="center" vertical="center"/>
    </xf>
    <xf numFmtId="44" fontId="37" fillId="6" borderId="3" xfId="7" applyFont="1" applyFill="1" applyBorder="1" applyAlignment="1">
      <alignment horizontal="center" vertical="center"/>
    </xf>
    <xf numFmtId="44" fontId="37" fillId="6" borderId="2" xfId="7" applyFont="1" applyFill="1" applyBorder="1" applyAlignment="1">
      <alignment horizontal="center" vertical="center"/>
    </xf>
    <xf numFmtId="9" fontId="37" fillId="6" borderId="8" xfId="5" applyFont="1" applyFill="1" applyBorder="1" applyAlignment="1">
      <alignment horizontal="center" vertical="center"/>
    </xf>
    <xf numFmtId="9" fontId="37" fillId="6" borderId="3" xfId="5" applyFont="1" applyFill="1" applyBorder="1" applyAlignment="1">
      <alignment horizontal="center" vertical="center"/>
    </xf>
    <xf numFmtId="9" fontId="37" fillId="6" borderId="2" xfId="5" applyFont="1" applyFill="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40" fillId="0" borderId="8" xfId="0" applyFont="1" applyBorder="1" applyAlignment="1">
      <alignment horizontal="center" vertical="center"/>
    </xf>
    <xf numFmtId="0" fontId="40" fillId="0" borderId="3" xfId="0" applyFont="1" applyBorder="1" applyAlignment="1">
      <alignment horizontal="center" vertical="center"/>
    </xf>
    <xf numFmtId="0" fontId="40" fillId="0" borderId="2" xfId="0" applyFont="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7" fillId="5" borderId="8"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2" xfId="0" applyFont="1" applyFill="1" applyBorder="1" applyAlignment="1">
      <alignment horizontal="center" vertical="center"/>
    </xf>
    <xf numFmtId="0" fontId="27" fillId="0" borderId="8" xfId="0" applyFont="1" applyBorder="1" applyAlignment="1">
      <alignment horizontal="center" vertical="center"/>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52" fillId="6" borderId="8"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37" fillId="6" borderId="8" xfId="0" applyFont="1" applyFill="1" applyBorder="1" applyAlignment="1">
      <alignment horizontal="center" vertical="center"/>
    </xf>
    <xf numFmtId="0" fontId="37" fillId="6" borderId="3" xfId="0" applyFont="1" applyFill="1" applyBorder="1" applyAlignment="1">
      <alignment horizontal="center" vertical="center"/>
    </xf>
    <xf numFmtId="0" fontId="37" fillId="6" borderId="2" xfId="0" applyFont="1" applyFill="1" applyBorder="1" applyAlignment="1">
      <alignment horizontal="center" vertical="center"/>
    </xf>
    <xf numFmtId="0" fontId="37" fillId="9" borderId="1" xfId="0" applyFont="1" applyFill="1" applyBorder="1" applyAlignment="1">
      <alignment horizontal="left" vertical="center" wrapText="1"/>
    </xf>
    <xf numFmtId="0" fontId="37" fillId="0" borderId="1" xfId="0" applyFont="1" applyBorder="1" applyAlignment="1">
      <alignment horizontal="center" vertical="center" wrapText="1"/>
    </xf>
    <xf numFmtId="0" fontId="37" fillId="6" borderId="1" xfId="0" applyFont="1" applyFill="1" applyBorder="1" applyAlignment="1">
      <alignment horizontal="center" vertical="center"/>
    </xf>
    <xf numFmtId="10" fontId="37" fillId="0" borderId="8" xfId="0" applyNumberFormat="1" applyFont="1" applyBorder="1" applyAlignment="1">
      <alignment horizontal="center" vertical="center" wrapText="1"/>
    </xf>
    <xf numFmtId="10" fontId="37" fillId="0" borderId="2" xfId="0" applyNumberFormat="1" applyFont="1" applyBorder="1" applyAlignment="1">
      <alignment horizontal="center" vertical="center" wrapText="1"/>
    </xf>
    <xf numFmtId="42" fontId="37" fillId="0" borderId="8" xfId="0" applyNumberFormat="1" applyFont="1" applyBorder="1" applyAlignment="1">
      <alignment horizontal="center" vertical="center" wrapText="1"/>
    </xf>
    <xf numFmtId="42" fontId="37" fillId="0" borderId="2" xfId="0" applyNumberFormat="1" applyFont="1" applyBorder="1" applyAlignment="1">
      <alignment horizontal="center" vertical="center" wrapText="1"/>
    </xf>
    <xf numFmtId="0" fontId="37" fillId="0" borderId="8" xfId="0" applyFont="1" applyBorder="1" applyAlignment="1">
      <alignment horizontal="center" vertical="center"/>
    </xf>
    <xf numFmtId="0" fontId="37" fillId="0" borderId="2" xfId="0" applyFont="1" applyBorder="1" applyAlignment="1">
      <alignment horizontal="center" vertical="center"/>
    </xf>
    <xf numFmtId="1" fontId="37" fillId="0" borderId="8" xfId="0" applyNumberFormat="1" applyFont="1" applyBorder="1" applyAlignment="1">
      <alignment horizontal="center" vertical="center"/>
    </xf>
    <xf numFmtId="1" fontId="37" fillId="0" borderId="2" xfId="0" applyNumberFormat="1" applyFont="1" applyBorder="1" applyAlignment="1">
      <alignment horizontal="center" vertical="center"/>
    </xf>
    <xf numFmtId="0" fontId="44" fillId="0" borderId="8"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37" fillId="0" borderId="3" xfId="0" applyFont="1" applyBorder="1" applyAlignment="1">
      <alignment horizontal="center" vertical="center"/>
    </xf>
    <xf numFmtId="1" fontId="37" fillId="0" borderId="3" xfId="0" applyNumberFormat="1" applyFont="1" applyBorder="1" applyAlignment="1">
      <alignment horizontal="center" vertical="center"/>
    </xf>
    <xf numFmtId="10" fontId="37" fillId="0" borderId="3" xfId="0" applyNumberFormat="1" applyFont="1" applyBorder="1" applyAlignment="1">
      <alignment horizontal="center" vertical="center" wrapText="1"/>
    </xf>
    <xf numFmtId="0" fontId="24" fillId="7" borderId="8"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2"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10" borderId="8" xfId="0" applyFont="1" applyFill="1" applyBorder="1" applyAlignment="1">
      <alignment horizontal="center" vertical="center" wrapText="1"/>
    </xf>
    <xf numFmtId="0" fontId="37" fillId="10" borderId="2" xfId="0" applyFont="1" applyFill="1" applyBorder="1" applyAlignment="1">
      <alignment horizontal="center" vertical="center" wrapText="1"/>
    </xf>
    <xf numFmtId="0" fontId="37" fillId="10" borderId="8" xfId="0" applyFont="1" applyFill="1" applyBorder="1" applyAlignment="1">
      <alignment horizontal="left" vertical="center" wrapText="1"/>
    </xf>
    <xf numFmtId="0" fontId="37" fillId="10" borderId="3" xfId="0" applyFont="1" applyFill="1" applyBorder="1" applyAlignment="1">
      <alignment horizontal="left" vertical="center" wrapText="1"/>
    </xf>
    <xf numFmtId="0" fontId="37" fillId="10" borderId="2" xfId="0" applyFont="1" applyFill="1" applyBorder="1" applyAlignment="1">
      <alignment horizontal="left" vertical="center"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37" fillId="0" borderId="1" xfId="0" applyFont="1" applyBorder="1" applyAlignment="1">
      <alignment horizontal="center" vertical="center"/>
    </xf>
    <xf numFmtId="42" fontId="37" fillId="0" borderId="8" xfId="0" applyNumberFormat="1" applyFont="1" applyBorder="1" applyAlignment="1">
      <alignment horizontal="center" vertical="center"/>
    </xf>
    <xf numFmtId="42" fontId="37" fillId="0" borderId="3" xfId="0" applyNumberFormat="1" applyFont="1" applyBorder="1" applyAlignment="1">
      <alignment horizontal="center" vertical="center"/>
    </xf>
    <xf numFmtId="42" fontId="37" fillId="0" borderId="2" xfId="0" applyNumberFormat="1" applyFont="1" applyBorder="1" applyAlignment="1">
      <alignment horizontal="center" vertical="center"/>
    </xf>
    <xf numFmtId="0" fontId="38"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37" fillId="0" borderId="8" xfId="0" applyFont="1" applyBorder="1" applyAlignment="1">
      <alignment horizontal="center" wrapText="1"/>
    </xf>
    <xf numFmtId="0" fontId="37" fillId="0" borderId="2" xfId="0" applyFont="1" applyBorder="1" applyAlignment="1">
      <alignment horizontal="center" wrapText="1"/>
    </xf>
    <xf numFmtId="0" fontId="7" fillId="0" borderId="3" xfId="0" applyFont="1" applyBorder="1" applyAlignment="1">
      <alignment horizontal="center" vertical="center" wrapText="1"/>
    </xf>
    <xf numFmtId="0" fontId="37" fillId="0" borderId="8" xfId="0" applyFont="1" applyBorder="1" applyAlignment="1">
      <alignment horizontal="left" vertical="center" wrapText="1"/>
    </xf>
    <xf numFmtId="0" fontId="37" fillId="0" borderId="3" xfId="0" applyFont="1" applyBorder="1" applyAlignment="1">
      <alignment horizontal="left" vertical="center" wrapText="1"/>
    </xf>
    <xf numFmtId="0" fontId="37" fillId="0" borderId="2" xfId="0" applyFont="1" applyBorder="1" applyAlignment="1">
      <alignment horizontal="left" vertical="center" wrapText="1"/>
    </xf>
    <xf numFmtId="42" fontId="37" fillId="0" borderId="3" xfId="0" applyNumberFormat="1" applyFont="1" applyBorder="1" applyAlignment="1">
      <alignment horizontal="center" vertical="center" wrapText="1"/>
    </xf>
    <xf numFmtId="0" fontId="37" fillId="9" borderId="8" xfId="0" applyFont="1" applyFill="1" applyBorder="1" applyAlignment="1">
      <alignment horizontal="center" vertical="center" wrapText="1"/>
    </xf>
    <xf numFmtId="0" fontId="37" fillId="9" borderId="3" xfId="0" applyFont="1" applyFill="1" applyBorder="1" applyAlignment="1">
      <alignment horizontal="center" vertical="center" wrapText="1"/>
    </xf>
    <xf numFmtId="0" fontId="37" fillId="9" borderId="2" xfId="0" applyFont="1" applyFill="1" applyBorder="1" applyAlignment="1">
      <alignment horizontal="center" vertical="center" wrapText="1"/>
    </xf>
    <xf numFmtId="10" fontId="37" fillId="0" borderId="1" xfId="0" applyNumberFormat="1" applyFont="1" applyBorder="1" applyAlignment="1">
      <alignment horizontal="center" vertical="center" wrapText="1"/>
    </xf>
    <xf numFmtId="0" fontId="37" fillId="10" borderId="1" xfId="0" applyFont="1" applyFill="1" applyBorder="1" applyAlignment="1">
      <alignment horizontal="center" vertical="center" wrapText="1"/>
    </xf>
    <xf numFmtId="10" fontId="37" fillId="0" borderId="8" xfId="5" applyNumberFormat="1" applyFont="1" applyFill="1" applyBorder="1" applyAlignment="1">
      <alignment horizontal="center" vertical="center" wrapText="1"/>
    </xf>
    <xf numFmtId="10" fontId="37" fillId="0" borderId="3" xfId="5" applyNumberFormat="1" applyFont="1" applyFill="1" applyBorder="1" applyAlignment="1">
      <alignment horizontal="center" vertical="center" wrapText="1"/>
    </xf>
    <xf numFmtId="10" fontId="37" fillId="0" borderId="2" xfId="5" applyNumberFormat="1" applyFont="1" applyFill="1" applyBorder="1" applyAlignment="1">
      <alignment horizontal="center" vertical="center" wrapText="1"/>
    </xf>
    <xf numFmtId="0" fontId="44" fillId="0" borderId="1" xfId="0" applyFont="1" applyBorder="1" applyAlignment="1">
      <alignment horizontal="center" vertical="center" wrapText="1"/>
    </xf>
    <xf numFmtId="1" fontId="37" fillId="0" borderId="1" xfId="0" applyNumberFormat="1" applyFont="1" applyBorder="1" applyAlignment="1">
      <alignment horizontal="center" vertical="center"/>
    </xf>
    <xf numFmtId="42" fontId="37" fillId="0" borderId="1" xfId="0" applyNumberFormat="1" applyFont="1" applyBorder="1" applyAlignment="1">
      <alignment horizontal="center" vertical="center" wrapText="1"/>
    </xf>
    <xf numFmtId="10" fontId="37" fillId="0" borderId="1" xfId="5" applyNumberFormat="1" applyFont="1" applyFill="1" applyBorder="1" applyAlignment="1">
      <alignment horizontal="center" vertical="center" wrapText="1"/>
    </xf>
    <xf numFmtId="0" fontId="37" fillId="0" borderId="1" xfId="0" applyFont="1" applyBorder="1" applyAlignment="1">
      <alignment horizontal="left" vertical="center" wrapText="1"/>
    </xf>
    <xf numFmtId="0" fontId="53" fillId="0" borderId="24" xfId="0" applyFont="1" applyBorder="1" applyAlignment="1">
      <alignment horizontal="center" vertical="center"/>
    </xf>
    <xf numFmtId="0" fontId="53" fillId="0" borderId="14" xfId="0" applyFont="1" applyBorder="1" applyAlignment="1">
      <alignment horizontal="center" vertical="center"/>
    </xf>
    <xf numFmtId="0" fontId="7" fillId="0" borderId="14" xfId="0" applyFont="1"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1" fontId="37" fillId="0" borderId="1" xfId="0" applyNumberFormat="1" applyFont="1" applyBorder="1" applyAlignment="1">
      <alignment horizontal="center" vertical="center"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34" fillId="0" borderId="1" xfId="0" applyFont="1" applyBorder="1" applyAlignment="1">
      <alignment horizontal="center" vertical="center" wrapText="1"/>
    </xf>
    <xf numFmtId="0" fontId="23" fillId="0" borderId="1" xfId="0" applyFont="1" applyBorder="1"/>
    <xf numFmtId="1" fontId="0" fillId="0" borderId="1" xfId="0" applyNumberFormat="1" applyBorder="1" applyAlignment="1">
      <alignment horizontal="center" vertical="center" wrapText="1"/>
    </xf>
    <xf numFmtId="1" fontId="23" fillId="0" borderId="1" xfId="0" applyNumberFormat="1" applyFont="1" applyBorder="1"/>
    <xf numFmtId="0" fontId="19" fillId="0" borderId="1" xfId="0" applyFont="1" applyBorder="1" applyAlignment="1">
      <alignment horizontal="center" vertical="center" wrapText="1"/>
    </xf>
    <xf numFmtId="0" fontId="41" fillId="0" borderId="1" xfId="0" applyFont="1" applyBorder="1"/>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0" fillId="0" borderId="1" xfId="0" applyFont="1" applyBorder="1" applyAlignment="1">
      <alignment horizontal="left"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0" fillId="0" borderId="1" xfId="0" applyFont="1" applyBorder="1" applyAlignment="1">
      <alignment horizontal="center" vertical="center"/>
    </xf>
    <xf numFmtId="0" fontId="41" fillId="0" borderId="1" xfId="0" applyFont="1" applyBorder="1" applyAlignment="1">
      <alignment horizontal="center" vertical="center" wrapText="1"/>
    </xf>
    <xf numFmtId="1" fontId="28" fillId="0" borderId="1" xfId="0" applyNumberFormat="1" applyFont="1" applyBorder="1" applyAlignment="1">
      <alignment horizontal="center" vertical="center"/>
    </xf>
    <xf numFmtId="0" fontId="38" fillId="0" borderId="1" xfId="0" applyFont="1" applyBorder="1" applyAlignment="1">
      <alignment horizontal="center" vertical="center" wrapText="1"/>
    </xf>
    <xf numFmtId="0" fontId="0" fillId="0" borderId="8" xfId="0" applyBorder="1" applyAlignment="1">
      <alignment horizontal="left" vertical="center" wrapText="1"/>
    </xf>
    <xf numFmtId="0" fontId="0" fillId="0" borderId="2" xfId="0" applyBorder="1" applyAlignment="1">
      <alignment horizontal="left" vertical="center"/>
    </xf>
    <xf numFmtId="0" fontId="4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52"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40" fillId="0" borderId="1" xfId="0" applyFont="1" applyBorder="1" applyAlignment="1">
      <alignment horizontal="center"/>
    </xf>
    <xf numFmtId="0" fontId="27" fillId="0" borderId="1" xfId="0" applyFont="1" applyBorder="1" applyAlignment="1">
      <alignment horizontal="center" vertical="center"/>
    </xf>
    <xf numFmtId="0" fontId="26" fillId="0" borderId="1" xfId="0" applyFont="1" applyBorder="1" applyAlignment="1">
      <alignment horizontal="center" vertical="center"/>
    </xf>
    <xf numFmtId="0" fontId="25" fillId="0" borderId="1" xfId="0" applyFont="1" applyBorder="1"/>
    <xf numFmtId="0" fontId="26" fillId="5" borderId="1" xfId="0" applyFont="1" applyFill="1" applyBorder="1" applyAlignment="1">
      <alignment horizontal="center" vertical="center"/>
    </xf>
    <xf numFmtId="0" fontId="27" fillId="5" borderId="1" xfId="0" applyFont="1" applyFill="1" applyBorder="1" applyAlignment="1">
      <alignment horizontal="center" vertical="center"/>
    </xf>
    <xf numFmtId="0" fontId="27" fillId="4" borderId="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wrapText="1"/>
    </xf>
    <xf numFmtId="0" fontId="3" fillId="0" borderId="29" xfId="0" applyFont="1" applyBorder="1" applyAlignment="1">
      <alignment horizontal="center" wrapText="1"/>
    </xf>
    <xf numFmtId="0" fontId="18" fillId="4" borderId="1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8"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4" xfId="0" applyFont="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54" fillId="0" borderId="14" xfId="0" applyFont="1" applyBorder="1" applyAlignment="1">
      <alignment horizontal="center" vertical="center" wrapText="1"/>
    </xf>
    <xf numFmtId="42" fontId="37" fillId="0" borderId="1" xfId="0" applyNumberFormat="1" applyFont="1" applyBorder="1" applyAlignment="1">
      <alignment horizontal="center" vertical="center"/>
    </xf>
    <xf numFmtId="0" fontId="54" fillId="0" borderId="27" xfId="0" applyFont="1" applyBorder="1" applyAlignment="1">
      <alignment horizontal="center" vertical="center" wrapText="1"/>
    </xf>
    <xf numFmtId="0" fontId="54" fillId="0" borderId="28" xfId="0" applyFont="1" applyBorder="1" applyAlignment="1">
      <alignment horizontal="center" vertical="center" wrapText="1"/>
    </xf>
    <xf numFmtId="0" fontId="54"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37" fillId="8" borderId="1" xfId="0" applyFont="1" applyFill="1" applyBorder="1" applyAlignment="1">
      <alignment horizontal="center" vertical="center" wrapText="1"/>
    </xf>
    <xf numFmtId="0" fontId="37" fillId="8" borderId="8" xfId="0" applyFont="1" applyFill="1" applyBorder="1" applyAlignment="1">
      <alignment horizontal="left" vertical="center" wrapText="1"/>
    </xf>
    <xf numFmtId="0" fontId="37" fillId="8" borderId="3" xfId="0" applyFont="1" applyFill="1" applyBorder="1" applyAlignment="1">
      <alignment horizontal="left" vertical="center" wrapText="1"/>
    </xf>
    <xf numFmtId="0" fontId="37" fillId="8" borderId="2" xfId="0" applyFont="1" applyFill="1" applyBorder="1" applyAlignment="1">
      <alignment horizontal="left" vertical="center" wrapText="1"/>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1" fontId="0" fillId="0" borderId="8"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2" xfId="0" applyNumberFormat="1" applyBorder="1" applyAlignment="1">
      <alignment horizontal="center" vertical="center" wrapText="1"/>
    </xf>
    <xf numFmtId="0" fontId="37" fillId="8" borderId="8" xfId="0" applyFont="1" applyFill="1" applyBorder="1" applyAlignment="1">
      <alignment horizontal="center" vertical="center" wrapText="1"/>
    </xf>
    <xf numFmtId="0" fontId="37" fillId="8" borderId="3" xfId="0" applyFont="1" applyFill="1" applyBorder="1" applyAlignment="1">
      <alignment horizontal="center" vertical="center" wrapText="1"/>
    </xf>
    <xf numFmtId="0" fontId="37" fillId="8" borderId="2" xfId="0" applyFont="1" applyFill="1" applyBorder="1" applyAlignment="1">
      <alignment horizontal="center" vertical="center" wrapText="1"/>
    </xf>
    <xf numFmtId="0" fontId="37" fillId="8" borderId="1" xfId="0" applyFont="1" applyFill="1" applyBorder="1" applyAlignment="1">
      <alignment horizontal="left"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9" fontId="52" fillId="6" borderId="8" xfId="5" applyFont="1" applyFill="1" applyBorder="1" applyAlignment="1">
      <alignment horizontal="center" vertical="center"/>
    </xf>
    <xf numFmtId="9" fontId="52" fillId="6" borderId="2" xfId="5" applyFont="1" applyFill="1" applyBorder="1" applyAlignment="1">
      <alignment horizontal="center" vertical="center"/>
    </xf>
    <xf numFmtId="1" fontId="52" fillId="6" borderId="8" xfId="0" applyNumberFormat="1" applyFont="1" applyFill="1" applyBorder="1" applyAlignment="1">
      <alignment horizontal="center" vertical="center"/>
    </xf>
    <xf numFmtId="1" fontId="52" fillId="6" borderId="3" xfId="0" applyNumberFormat="1" applyFont="1" applyFill="1" applyBorder="1" applyAlignment="1">
      <alignment horizontal="center" vertical="center"/>
    </xf>
    <xf numFmtId="1" fontId="52" fillId="6" borderId="2" xfId="0" applyNumberFormat="1" applyFont="1" applyFill="1" applyBorder="1" applyAlignment="1">
      <alignment horizontal="center" vertical="center"/>
    </xf>
    <xf numFmtId="0" fontId="37" fillId="9" borderId="1" xfId="0" applyFont="1" applyFill="1" applyBorder="1" applyAlignment="1">
      <alignment horizontal="center" vertical="center" wrapText="1"/>
    </xf>
    <xf numFmtId="0" fontId="37" fillId="9" borderId="8" xfId="0" applyFont="1" applyFill="1" applyBorder="1" applyAlignment="1">
      <alignment horizontal="left" vertical="center" wrapText="1"/>
    </xf>
    <xf numFmtId="0" fontId="37" fillId="9" borderId="3" xfId="0" applyFont="1" applyFill="1" applyBorder="1" applyAlignment="1">
      <alignment horizontal="left" vertical="center" wrapText="1"/>
    </xf>
    <xf numFmtId="0" fontId="37" fillId="9" borderId="2" xfId="0" applyFont="1" applyFill="1" applyBorder="1" applyAlignment="1">
      <alignment horizontal="left" vertical="center" wrapText="1"/>
    </xf>
    <xf numFmtId="0" fontId="40" fillId="0" borderId="8"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27" fillId="4" borderId="8"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2" xfId="0" applyFont="1" applyFill="1" applyBorder="1" applyAlignment="1">
      <alignment horizontal="center" vertical="center"/>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37" fillId="10" borderId="3" xfId="0" applyFont="1" applyFill="1" applyBorder="1" applyAlignment="1">
      <alignment horizontal="center" vertical="center" wrapText="1"/>
    </xf>
    <xf numFmtId="9" fontId="4" fillId="12" borderId="8" xfId="5" applyFont="1" applyFill="1" applyBorder="1" applyAlignment="1">
      <alignment horizontal="center" vertical="center" wrapText="1"/>
    </xf>
    <xf numFmtId="9" fontId="4" fillId="12" borderId="2" xfId="5"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9" fontId="51" fillId="0" borderId="6" xfId="5" applyFont="1" applyFill="1" applyBorder="1" applyAlignment="1">
      <alignment vertical="center" wrapText="1"/>
    </xf>
    <xf numFmtId="44" fontId="37" fillId="6" borderId="3" xfId="7" applyFont="1" applyFill="1" applyBorder="1" applyAlignment="1">
      <alignment vertical="center"/>
    </xf>
    <xf numFmtId="44" fontId="37" fillId="6" borderId="2" xfId="7" applyFont="1" applyFill="1" applyBorder="1" applyAlignment="1">
      <alignment vertical="center"/>
    </xf>
    <xf numFmtId="44" fontId="37" fillId="0" borderId="8" xfId="7" applyFont="1" applyFill="1" applyBorder="1" applyAlignment="1">
      <alignment vertical="center"/>
    </xf>
    <xf numFmtId="44" fontId="37" fillId="0" borderId="3" xfId="7" applyFont="1" applyFill="1" applyBorder="1" applyAlignment="1">
      <alignment vertical="center"/>
    </xf>
    <xf numFmtId="0" fontId="1" fillId="0" borderId="0" xfId="0" applyFont="1" applyAlignment="1">
      <alignment horizontal="center" vertical="center" wrapText="1"/>
    </xf>
    <xf numFmtId="44" fontId="1" fillId="0" borderId="0" xfId="0" applyNumberFormat="1" applyFont="1" applyAlignment="1">
      <alignment horizontal="center" vertical="center" wrapText="1"/>
    </xf>
    <xf numFmtId="9" fontId="1" fillId="0" borderId="0" xfId="5" applyFont="1" applyAlignment="1">
      <alignment horizontal="center" vertical="center"/>
    </xf>
    <xf numFmtId="9" fontId="55" fillId="0" borderId="0" xfId="5" applyFont="1" applyAlignment="1">
      <alignment horizontal="center" vertical="center"/>
    </xf>
    <xf numFmtId="1" fontId="55" fillId="0" borderId="0" xfId="0" applyNumberFormat="1" applyFont="1" applyAlignment="1">
      <alignment horizontal="center" vertical="center"/>
    </xf>
  </cellXfs>
  <cellStyles count="8">
    <cellStyle name="BodyStyle" xfId="2"/>
    <cellStyle name="HeaderStyle" xfId="1"/>
    <cellStyle name="Moneda" xfId="7" builtinId="4"/>
    <cellStyle name="Moneda 2" xfId="6"/>
    <cellStyle name="Normal" xfId="0" builtinId="0"/>
    <cellStyle name="Normal 2" xfId="4"/>
    <cellStyle name="Numeric" xfId="3"/>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779318</xdr:colOff>
      <xdr:row>3</xdr:row>
      <xdr:rowOff>274461</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60" zoomScaleNormal="60" workbookViewId="0">
      <selection activeCell="B6" sqref="B6:H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258" t="s">
        <v>95</v>
      </c>
      <c r="B1" s="258"/>
      <c r="C1" s="258"/>
      <c r="D1" s="258"/>
      <c r="E1" s="258"/>
      <c r="F1" s="258"/>
      <c r="G1" s="258"/>
      <c r="H1" s="258"/>
      <c r="I1" s="258"/>
    </row>
    <row r="2" spans="1:51" ht="36.75" customHeight="1" x14ac:dyDescent="0.25">
      <c r="A2" s="258" t="s">
        <v>45</v>
      </c>
      <c r="B2" s="258"/>
      <c r="C2" s="258"/>
      <c r="D2" s="258"/>
      <c r="E2" s="258"/>
      <c r="F2" s="258"/>
      <c r="G2" s="258"/>
      <c r="H2" s="258"/>
      <c r="I2" s="258"/>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2" t="s">
        <v>49</v>
      </c>
      <c r="B3" s="237" t="s">
        <v>58</v>
      </c>
      <c r="C3" s="238"/>
      <c r="D3" s="238"/>
      <c r="E3" s="238"/>
      <c r="F3" s="238"/>
      <c r="G3" s="238"/>
      <c r="H3" s="239"/>
      <c r="I3" s="21"/>
    </row>
    <row r="4" spans="1:51" ht="31.5" customHeight="1" x14ac:dyDescent="0.25">
      <c r="A4" s="22" t="s">
        <v>1</v>
      </c>
      <c r="B4" s="237" t="s">
        <v>59</v>
      </c>
      <c r="C4" s="238"/>
      <c r="D4" s="238"/>
      <c r="E4" s="238"/>
      <c r="F4" s="238"/>
      <c r="G4" s="238"/>
      <c r="H4" s="239"/>
      <c r="I4" s="21"/>
    </row>
    <row r="5" spans="1:51" ht="40.5" customHeight="1" x14ac:dyDescent="0.25">
      <c r="A5" s="22" t="s">
        <v>2</v>
      </c>
      <c r="B5" s="237" t="s">
        <v>60</v>
      </c>
      <c r="C5" s="238"/>
      <c r="D5" s="238"/>
      <c r="E5" s="238"/>
      <c r="F5" s="238"/>
      <c r="G5" s="238"/>
      <c r="H5" s="239"/>
      <c r="I5" s="21"/>
    </row>
    <row r="6" spans="1:51" ht="56.25" customHeight="1" x14ac:dyDescent="0.25">
      <c r="A6" s="22" t="s">
        <v>3</v>
      </c>
      <c r="B6" s="237" t="s">
        <v>61</v>
      </c>
      <c r="C6" s="238"/>
      <c r="D6" s="238"/>
      <c r="E6" s="238"/>
      <c r="F6" s="238"/>
      <c r="G6" s="238"/>
      <c r="H6" s="239"/>
      <c r="I6" s="21"/>
    </row>
    <row r="7" spans="1:51" ht="30" x14ac:dyDescent="0.25">
      <c r="A7" s="22" t="s">
        <v>4</v>
      </c>
      <c r="B7" s="237" t="s">
        <v>62</v>
      </c>
      <c r="C7" s="238"/>
      <c r="D7" s="238"/>
      <c r="E7" s="238"/>
      <c r="F7" s="238"/>
      <c r="G7" s="238"/>
      <c r="H7" s="239"/>
      <c r="I7" s="21"/>
    </row>
    <row r="8" spans="1:51" ht="30" x14ac:dyDescent="0.25">
      <c r="A8" s="22" t="s">
        <v>42</v>
      </c>
      <c r="B8" s="237" t="s">
        <v>63</v>
      </c>
      <c r="C8" s="238"/>
      <c r="D8" s="238"/>
      <c r="E8" s="238"/>
      <c r="F8" s="238"/>
      <c r="G8" s="238"/>
      <c r="H8" s="239"/>
      <c r="I8" s="21"/>
    </row>
    <row r="9" spans="1:51" ht="30" x14ac:dyDescent="0.25">
      <c r="A9" s="22" t="s">
        <v>44</v>
      </c>
      <c r="B9" s="237" t="s">
        <v>64</v>
      </c>
      <c r="C9" s="238"/>
      <c r="D9" s="238"/>
      <c r="E9" s="238"/>
      <c r="F9" s="238"/>
      <c r="G9" s="238"/>
      <c r="H9" s="239"/>
      <c r="I9" s="21"/>
    </row>
    <row r="10" spans="1:51" ht="30" x14ac:dyDescent="0.25">
      <c r="A10" s="22" t="s">
        <v>43</v>
      </c>
      <c r="B10" s="237" t="s">
        <v>65</v>
      </c>
      <c r="C10" s="238"/>
      <c r="D10" s="238"/>
      <c r="E10" s="238"/>
      <c r="F10" s="238"/>
      <c r="G10" s="238"/>
      <c r="H10" s="239"/>
      <c r="I10" s="21"/>
    </row>
    <row r="11" spans="1:51" ht="30" x14ac:dyDescent="0.25">
      <c r="A11" s="22" t="s">
        <v>5</v>
      </c>
      <c r="B11" s="237" t="s">
        <v>66</v>
      </c>
      <c r="C11" s="238"/>
      <c r="D11" s="238"/>
      <c r="E11" s="238"/>
      <c r="F11" s="238"/>
      <c r="G11" s="238"/>
      <c r="H11" s="239"/>
      <c r="I11" s="21"/>
    </row>
    <row r="12" spans="1:51" ht="58.5" customHeight="1" x14ac:dyDescent="0.25">
      <c r="A12" s="22" t="s">
        <v>67</v>
      </c>
      <c r="B12" s="237" t="s">
        <v>68</v>
      </c>
      <c r="C12" s="238"/>
      <c r="D12" s="238"/>
      <c r="E12" s="238"/>
      <c r="F12" s="238"/>
      <c r="G12" s="238"/>
      <c r="H12" s="239"/>
      <c r="I12" s="21"/>
    </row>
    <row r="13" spans="1:51" ht="30" x14ac:dyDescent="0.25">
      <c r="A13" s="22" t="s">
        <v>7</v>
      </c>
      <c r="B13" s="237" t="s">
        <v>69</v>
      </c>
      <c r="C13" s="238"/>
      <c r="D13" s="238"/>
      <c r="E13" s="238"/>
      <c r="F13" s="238"/>
      <c r="G13" s="238"/>
      <c r="H13" s="239"/>
      <c r="I13" s="21"/>
    </row>
    <row r="14" spans="1:51" ht="30" x14ac:dyDescent="0.25">
      <c r="A14" s="22" t="s">
        <v>8</v>
      </c>
      <c r="B14" s="237" t="s">
        <v>70</v>
      </c>
      <c r="C14" s="238"/>
      <c r="D14" s="238"/>
      <c r="E14" s="238"/>
      <c r="F14" s="238"/>
      <c r="G14" s="238"/>
      <c r="H14" s="239"/>
      <c r="I14" s="21"/>
    </row>
    <row r="15" spans="1:51" ht="30" x14ac:dyDescent="0.25">
      <c r="A15" s="22" t="s">
        <v>9</v>
      </c>
      <c r="B15" s="237" t="s">
        <v>71</v>
      </c>
      <c r="C15" s="238"/>
      <c r="D15" s="238"/>
      <c r="E15" s="238"/>
      <c r="F15" s="238"/>
      <c r="G15" s="238"/>
      <c r="H15" s="239"/>
      <c r="I15" s="21"/>
    </row>
    <row r="16" spans="1:51" ht="30" x14ac:dyDescent="0.25">
      <c r="A16" s="22" t="s">
        <v>10</v>
      </c>
      <c r="B16" s="237" t="s">
        <v>72</v>
      </c>
      <c r="C16" s="238"/>
      <c r="D16" s="238"/>
      <c r="E16" s="238"/>
      <c r="F16" s="238"/>
      <c r="G16" s="238"/>
      <c r="H16" s="239"/>
      <c r="I16" s="21"/>
    </row>
    <row r="17" spans="1:9" ht="60" customHeight="1" x14ac:dyDescent="0.25">
      <c r="A17" s="22" t="s">
        <v>73</v>
      </c>
      <c r="B17" s="237" t="s">
        <v>74</v>
      </c>
      <c r="C17" s="238"/>
      <c r="D17" s="238"/>
      <c r="E17" s="238"/>
      <c r="F17" s="238"/>
      <c r="G17" s="238"/>
      <c r="H17" s="239"/>
      <c r="I17" s="21"/>
    </row>
    <row r="18" spans="1:9" ht="60" customHeight="1" x14ac:dyDescent="0.25">
      <c r="A18" s="22" t="s">
        <v>12</v>
      </c>
      <c r="B18" s="237" t="s">
        <v>75</v>
      </c>
      <c r="C18" s="238"/>
      <c r="D18" s="238"/>
      <c r="E18" s="238"/>
      <c r="F18" s="238"/>
      <c r="G18" s="238"/>
      <c r="H18" s="239"/>
      <c r="I18" s="21"/>
    </row>
    <row r="19" spans="1:9" ht="45.75" customHeight="1" x14ac:dyDescent="0.25">
      <c r="A19" s="22" t="s">
        <v>13</v>
      </c>
      <c r="B19" s="237" t="s">
        <v>76</v>
      </c>
      <c r="C19" s="238"/>
      <c r="D19" s="238"/>
      <c r="E19" s="238"/>
      <c r="F19" s="238"/>
      <c r="G19" s="238"/>
      <c r="H19" s="239"/>
      <c r="I19" s="21"/>
    </row>
    <row r="20" spans="1:9" ht="51.75" customHeight="1" x14ac:dyDescent="0.25">
      <c r="A20" s="22" t="s">
        <v>14</v>
      </c>
      <c r="B20" s="237" t="s">
        <v>77</v>
      </c>
      <c r="C20" s="238"/>
      <c r="D20" s="238"/>
      <c r="E20" s="238"/>
      <c r="F20" s="238"/>
      <c r="G20" s="238"/>
      <c r="H20" s="239"/>
      <c r="I20" s="21"/>
    </row>
    <row r="21" spans="1:9" ht="57.75" customHeight="1" x14ac:dyDescent="0.25">
      <c r="A21" s="22" t="s">
        <v>15</v>
      </c>
      <c r="B21" s="237" t="s">
        <v>78</v>
      </c>
      <c r="C21" s="238"/>
      <c r="D21" s="238"/>
      <c r="E21" s="238"/>
      <c r="F21" s="238"/>
      <c r="G21" s="238"/>
      <c r="H21" s="239"/>
      <c r="I21" s="21"/>
    </row>
    <row r="22" spans="1:9" x14ac:dyDescent="0.25">
      <c r="A22" s="244"/>
      <c r="B22" s="245"/>
      <c r="C22" s="245"/>
      <c r="D22" s="245"/>
      <c r="E22" s="245"/>
      <c r="F22" s="245"/>
      <c r="G22" s="245"/>
      <c r="H22" s="245"/>
      <c r="I22" s="246"/>
    </row>
    <row r="23" spans="1:9" ht="51" customHeight="1" x14ac:dyDescent="0.25">
      <c r="A23" s="258" t="s">
        <v>79</v>
      </c>
      <c r="B23" s="258"/>
      <c r="C23" s="258"/>
      <c r="D23" s="258"/>
      <c r="E23" s="258"/>
      <c r="F23" s="258"/>
      <c r="G23" s="258"/>
      <c r="H23" s="258"/>
      <c r="I23" s="258"/>
    </row>
    <row r="24" spans="1:9" ht="180" customHeight="1" x14ac:dyDescent="0.25">
      <c r="A24" s="241" t="s">
        <v>107</v>
      </c>
      <c r="B24" s="242"/>
      <c r="C24" s="242"/>
      <c r="D24" s="242"/>
      <c r="E24" s="242"/>
      <c r="F24" s="242"/>
      <c r="G24" s="242"/>
      <c r="H24" s="242"/>
      <c r="I24" s="243"/>
    </row>
    <row r="25" spans="1:9" ht="201" customHeight="1" x14ac:dyDescent="0.25">
      <c r="A25" s="23" t="s">
        <v>50</v>
      </c>
      <c r="B25" s="240" t="s">
        <v>80</v>
      </c>
      <c r="C25" s="240"/>
      <c r="D25" s="240"/>
      <c r="E25" s="240"/>
      <c r="F25" s="240"/>
      <c r="G25" s="240"/>
      <c r="H25" s="240"/>
      <c r="I25" s="240"/>
    </row>
    <row r="26" spans="1:9" ht="120.75" customHeight="1" x14ac:dyDescent="0.25">
      <c r="A26" s="23" t="s">
        <v>51</v>
      </c>
      <c r="B26" s="240" t="s">
        <v>105</v>
      </c>
      <c r="C26" s="240"/>
      <c r="D26" s="240"/>
      <c r="E26" s="240"/>
      <c r="F26" s="240"/>
      <c r="G26" s="240"/>
      <c r="H26" s="240"/>
      <c r="I26" s="240"/>
    </row>
    <row r="27" spans="1:9" ht="87" customHeight="1" x14ac:dyDescent="0.25">
      <c r="A27" s="23" t="s">
        <v>52</v>
      </c>
      <c r="B27" s="240" t="s">
        <v>81</v>
      </c>
      <c r="C27" s="240"/>
      <c r="D27" s="240"/>
      <c r="E27" s="240"/>
      <c r="F27" s="240"/>
      <c r="G27" s="240"/>
      <c r="H27" s="240"/>
      <c r="I27" s="240"/>
    </row>
    <row r="28" spans="1:9" ht="45.75" customHeight="1" x14ac:dyDescent="0.25">
      <c r="A28" s="23" t="s">
        <v>53</v>
      </c>
      <c r="B28" s="240" t="s">
        <v>108</v>
      </c>
      <c r="C28" s="240"/>
      <c r="D28" s="240"/>
      <c r="E28" s="240"/>
      <c r="F28" s="240"/>
      <c r="G28" s="240"/>
      <c r="H28" s="240"/>
      <c r="I28" s="240"/>
    </row>
    <row r="29" spans="1:9" x14ac:dyDescent="0.25">
      <c r="A29" s="247"/>
      <c r="B29" s="247"/>
      <c r="C29" s="247"/>
      <c r="D29" s="247"/>
      <c r="E29" s="247"/>
      <c r="F29" s="247"/>
      <c r="G29" s="247"/>
      <c r="H29" s="247"/>
      <c r="I29" s="247"/>
    </row>
    <row r="30" spans="1:9" ht="45" customHeight="1" x14ac:dyDescent="0.25">
      <c r="A30" s="252" t="s">
        <v>55</v>
      </c>
      <c r="B30" s="252"/>
      <c r="C30" s="252"/>
      <c r="D30" s="252"/>
      <c r="E30" s="252"/>
      <c r="F30" s="252"/>
      <c r="G30" s="252"/>
      <c r="H30" s="252"/>
      <c r="I30" s="252"/>
    </row>
    <row r="31" spans="1:9" ht="42" customHeight="1" x14ac:dyDescent="0.25">
      <c r="A31" s="253" t="s">
        <v>16</v>
      </c>
      <c r="B31" s="253"/>
      <c r="C31" s="234" t="s">
        <v>82</v>
      </c>
      <c r="D31" s="235"/>
      <c r="E31" s="235"/>
      <c r="F31" s="235"/>
      <c r="G31" s="235"/>
      <c r="H31" s="236"/>
      <c r="I31" s="20"/>
    </row>
    <row r="32" spans="1:9" ht="43.5" customHeight="1" x14ac:dyDescent="0.25">
      <c r="A32" s="253" t="s">
        <v>17</v>
      </c>
      <c r="B32" s="253"/>
      <c r="C32" s="234" t="s">
        <v>83</v>
      </c>
      <c r="D32" s="235"/>
      <c r="E32" s="235"/>
      <c r="F32" s="235"/>
      <c r="G32" s="235"/>
      <c r="H32" s="236"/>
      <c r="I32" s="20"/>
    </row>
    <row r="33" spans="1:9" ht="40.5" customHeight="1" x14ac:dyDescent="0.25">
      <c r="A33" s="253" t="s">
        <v>18</v>
      </c>
      <c r="B33" s="253"/>
      <c r="C33" s="234" t="s">
        <v>86</v>
      </c>
      <c r="D33" s="235"/>
      <c r="E33" s="235"/>
      <c r="F33" s="235"/>
      <c r="G33" s="235"/>
      <c r="H33" s="236"/>
      <c r="I33" s="20"/>
    </row>
    <row r="34" spans="1:9" ht="75.75" customHeight="1" x14ac:dyDescent="0.25">
      <c r="A34" s="251" t="s">
        <v>19</v>
      </c>
      <c r="B34" s="251"/>
      <c r="C34" s="237" t="s">
        <v>84</v>
      </c>
      <c r="D34" s="238"/>
      <c r="E34" s="238"/>
      <c r="F34" s="238"/>
      <c r="G34" s="238"/>
      <c r="H34" s="239"/>
      <c r="I34" s="20"/>
    </row>
    <row r="35" spans="1:9" ht="57.75" customHeight="1" x14ac:dyDescent="0.25">
      <c r="A35" s="251" t="s">
        <v>20</v>
      </c>
      <c r="B35" s="251"/>
      <c r="C35" s="234" t="s">
        <v>85</v>
      </c>
      <c r="D35" s="235"/>
      <c r="E35" s="235"/>
      <c r="F35" s="235"/>
      <c r="G35" s="235"/>
      <c r="H35" s="236"/>
      <c r="I35" s="20"/>
    </row>
    <row r="36" spans="1:9" ht="73.5" customHeight="1" x14ac:dyDescent="0.25">
      <c r="A36" s="251" t="s">
        <v>21</v>
      </c>
      <c r="B36" s="251"/>
      <c r="C36" s="234" t="s">
        <v>87</v>
      </c>
      <c r="D36" s="235"/>
      <c r="E36" s="235"/>
      <c r="F36" s="235"/>
      <c r="G36" s="235"/>
      <c r="H36" s="236"/>
      <c r="I36" s="20"/>
    </row>
    <row r="37" spans="1:9" ht="67.5" customHeight="1" x14ac:dyDescent="0.25">
      <c r="A37" s="251" t="s">
        <v>47</v>
      </c>
      <c r="B37" s="251"/>
      <c r="C37" s="234" t="s">
        <v>88</v>
      </c>
      <c r="D37" s="235"/>
      <c r="E37" s="235"/>
      <c r="F37" s="235"/>
      <c r="G37" s="235"/>
      <c r="H37" s="236"/>
      <c r="I37" s="20"/>
    </row>
    <row r="38" spans="1:9" ht="45.75" customHeight="1" x14ac:dyDescent="0.25">
      <c r="A38" s="251" t="s">
        <v>22</v>
      </c>
      <c r="B38" s="251"/>
      <c r="C38" s="234" t="s">
        <v>89</v>
      </c>
      <c r="D38" s="235"/>
      <c r="E38" s="235"/>
      <c r="F38" s="235"/>
      <c r="G38" s="235"/>
      <c r="H38" s="236"/>
      <c r="I38" s="20"/>
    </row>
    <row r="39" spans="1:9" ht="39.75" customHeight="1" x14ac:dyDescent="0.25">
      <c r="A39" s="251" t="s">
        <v>23</v>
      </c>
      <c r="B39" s="251"/>
      <c r="C39" s="234" t="s">
        <v>90</v>
      </c>
      <c r="D39" s="235"/>
      <c r="E39" s="235"/>
      <c r="F39" s="235"/>
      <c r="G39" s="235"/>
      <c r="H39" s="236"/>
      <c r="I39" s="20"/>
    </row>
    <row r="40" spans="1:9" ht="52.5" customHeight="1" x14ac:dyDescent="0.25">
      <c r="A40" s="259" t="s">
        <v>24</v>
      </c>
      <c r="B40" s="259"/>
      <c r="C40" s="234" t="s">
        <v>91</v>
      </c>
      <c r="D40" s="235"/>
      <c r="E40" s="235"/>
      <c r="F40" s="235"/>
      <c r="G40" s="235"/>
      <c r="H40" s="236"/>
      <c r="I40" s="20"/>
    </row>
    <row r="42" spans="1:9" ht="42.75" customHeight="1" x14ac:dyDescent="0.25">
      <c r="A42" s="260" t="s">
        <v>46</v>
      </c>
      <c r="B42" s="260"/>
      <c r="C42" s="260"/>
      <c r="D42" s="260"/>
      <c r="E42" s="260"/>
      <c r="F42" s="260"/>
      <c r="G42" s="260"/>
      <c r="H42" s="260"/>
    </row>
    <row r="43" spans="1:9" ht="53.25" customHeight="1" x14ac:dyDescent="0.25">
      <c r="A43" s="255" t="s">
        <v>25</v>
      </c>
      <c r="B43" s="255"/>
      <c r="C43" s="234" t="s">
        <v>112</v>
      </c>
      <c r="D43" s="235"/>
      <c r="E43" s="235"/>
      <c r="F43" s="235"/>
      <c r="G43" s="235"/>
      <c r="H43" s="236"/>
    </row>
    <row r="44" spans="1:9" ht="69" customHeight="1" x14ac:dyDescent="0.25">
      <c r="A44" s="255" t="s">
        <v>26</v>
      </c>
      <c r="B44" s="255"/>
      <c r="C44" s="237" t="s">
        <v>113</v>
      </c>
      <c r="D44" s="238"/>
      <c r="E44" s="238"/>
      <c r="F44" s="238"/>
      <c r="G44" s="238"/>
      <c r="H44" s="239"/>
    </row>
    <row r="45" spans="1:9" ht="56.25" customHeight="1" x14ac:dyDescent="0.25">
      <c r="A45" s="255" t="s">
        <v>27</v>
      </c>
      <c r="B45" s="255"/>
      <c r="C45" s="234" t="s">
        <v>92</v>
      </c>
      <c r="D45" s="235"/>
      <c r="E45" s="235"/>
      <c r="F45" s="235"/>
      <c r="G45" s="235"/>
      <c r="H45" s="236"/>
    </row>
    <row r="46" spans="1:9" ht="51.75" customHeight="1" x14ac:dyDescent="0.25">
      <c r="A46" s="255" t="s">
        <v>28</v>
      </c>
      <c r="B46" s="255"/>
      <c r="C46" s="234" t="s">
        <v>93</v>
      </c>
      <c r="D46" s="235"/>
      <c r="E46" s="235"/>
      <c r="F46" s="235"/>
      <c r="G46" s="235"/>
      <c r="H46" s="236"/>
    </row>
    <row r="47" spans="1:9" ht="48.75" customHeight="1" x14ac:dyDescent="0.25">
      <c r="A47" s="255" t="s">
        <v>29</v>
      </c>
      <c r="B47" s="255"/>
      <c r="C47" s="234" t="s">
        <v>94</v>
      </c>
      <c r="D47" s="235"/>
      <c r="E47" s="235"/>
      <c r="F47" s="235"/>
      <c r="G47" s="235"/>
      <c r="H47" s="236"/>
    </row>
    <row r="48" spans="1:9" x14ac:dyDescent="0.25">
      <c r="A48" s="257"/>
      <c r="B48" s="257"/>
      <c r="C48" s="257"/>
      <c r="D48" s="257"/>
      <c r="E48" s="257"/>
      <c r="F48" s="257"/>
      <c r="G48" s="257"/>
      <c r="H48" s="257"/>
    </row>
    <row r="49" spans="1:8" ht="34.5" customHeight="1" x14ac:dyDescent="0.25">
      <c r="A49" s="256" t="s">
        <v>0</v>
      </c>
      <c r="B49" s="256"/>
      <c r="C49" s="256"/>
      <c r="D49" s="256"/>
      <c r="E49" s="256"/>
      <c r="F49" s="256"/>
      <c r="G49" s="256"/>
      <c r="H49" s="256"/>
    </row>
    <row r="50" spans="1:8" ht="44.25" customHeight="1" x14ac:dyDescent="0.25">
      <c r="A50" s="255" t="s">
        <v>30</v>
      </c>
      <c r="B50" s="255"/>
      <c r="C50" s="234" t="s">
        <v>104</v>
      </c>
      <c r="D50" s="235"/>
      <c r="E50" s="235"/>
      <c r="F50" s="235"/>
      <c r="G50" s="235"/>
      <c r="H50" s="236"/>
    </row>
    <row r="51" spans="1:8" ht="90" customHeight="1" x14ac:dyDescent="0.25">
      <c r="A51" s="255" t="s">
        <v>31</v>
      </c>
      <c r="B51" s="255"/>
      <c r="C51" s="237" t="s">
        <v>109</v>
      </c>
      <c r="D51" s="235"/>
      <c r="E51" s="235"/>
      <c r="F51" s="235"/>
      <c r="G51" s="235"/>
      <c r="H51" s="236"/>
    </row>
    <row r="52" spans="1:8" ht="40.5" customHeight="1" x14ac:dyDescent="0.25">
      <c r="A52" s="255" t="s">
        <v>32</v>
      </c>
      <c r="B52" s="255"/>
      <c r="C52" s="234" t="s">
        <v>102</v>
      </c>
      <c r="D52" s="235"/>
      <c r="E52" s="235"/>
      <c r="F52" s="235"/>
      <c r="G52" s="235"/>
      <c r="H52" s="236"/>
    </row>
    <row r="53" spans="1:8" ht="32.25" customHeight="1" x14ac:dyDescent="0.25">
      <c r="A53" s="255" t="s">
        <v>33</v>
      </c>
      <c r="B53" s="255"/>
      <c r="C53" s="234" t="s">
        <v>103</v>
      </c>
      <c r="D53" s="235"/>
      <c r="E53" s="235"/>
      <c r="F53" s="235"/>
      <c r="G53" s="235"/>
      <c r="H53" s="236"/>
    </row>
    <row r="54" spans="1:8" ht="51.75" customHeight="1" x14ac:dyDescent="0.25">
      <c r="A54" s="254" t="s">
        <v>34</v>
      </c>
      <c r="B54" s="254"/>
      <c r="C54" s="234" t="s">
        <v>96</v>
      </c>
      <c r="D54" s="235"/>
      <c r="E54" s="235"/>
      <c r="F54" s="235"/>
      <c r="G54" s="235"/>
      <c r="H54" s="236"/>
    </row>
    <row r="55" spans="1:8" ht="65.25" customHeight="1" x14ac:dyDescent="0.25">
      <c r="A55" s="254" t="s">
        <v>35</v>
      </c>
      <c r="B55" s="254"/>
      <c r="C55" s="234" t="s">
        <v>97</v>
      </c>
      <c r="D55" s="235"/>
      <c r="E55" s="235"/>
      <c r="F55" s="235"/>
      <c r="G55" s="235"/>
      <c r="H55" s="236"/>
    </row>
    <row r="56" spans="1:8" ht="40.5" customHeight="1" x14ac:dyDescent="0.25">
      <c r="A56" s="254" t="s">
        <v>36</v>
      </c>
      <c r="B56" s="254"/>
      <c r="C56" s="234" t="s">
        <v>101</v>
      </c>
      <c r="D56" s="235"/>
      <c r="E56" s="235"/>
      <c r="F56" s="235"/>
      <c r="G56" s="235"/>
      <c r="H56" s="236"/>
    </row>
    <row r="57" spans="1:8" ht="60" customHeight="1" x14ac:dyDescent="0.25">
      <c r="A57" s="254" t="s">
        <v>37</v>
      </c>
      <c r="B57" s="254"/>
      <c r="C57" s="234" t="s">
        <v>106</v>
      </c>
      <c r="D57" s="235"/>
      <c r="E57" s="235"/>
      <c r="F57" s="235"/>
      <c r="G57" s="235"/>
      <c r="H57" s="236"/>
    </row>
    <row r="58" spans="1:8" ht="51.75" customHeight="1" x14ac:dyDescent="0.25">
      <c r="A58" s="254" t="s">
        <v>38</v>
      </c>
      <c r="B58" s="254"/>
      <c r="C58" s="234" t="s">
        <v>98</v>
      </c>
      <c r="D58" s="235"/>
      <c r="E58" s="235"/>
      <c r="F58" s="235"/>
      <c r="G58" s="235"/>
      <c r="H58" s="236"/>
    </row>
    <row r="59" spans="1:8" ht="54.75" customHeight="1" x14ac:dyDescent="0.25">
      <c r="A59" s="261" t="s">
        <v>39</v>
      </c>
      <c r="B59" s="261"/>
      <c r="C59" s="234" t="s">
        <v>110</v>
      </c>
      <c r="D59" s="235"/>
      <c r="E59" s="235"/>
      <c r="F59" s="235"/>
      <c r="G59" s="235"/>
      <c r="H59" s="236"/>
    </row>
    <row r="61" spans="1:8" s="20" customFormat="1" ht="182.25" customHeight="1" x14ac:dyDescent="0.25">
      <c r="A61" s="249" t="s">
        <v>100</v>
      </c>
      <c r="B61" s="250"/>
      <c r="C61" s="250"/>
      <c r="D61" s="250"/>
      <c r="E61" s="250"/>
      <c r="F61" s="250"/>
      <c r="G61" s="250"/>
      <c r="H61" s="250"/>
    </row>
    <row r="62" spans="1:8" s="20" customFormat="1" ht="64.5" customHeight="1" x14ac:dyDescent="0.25">
      <c r="A62" s="248" t="s">
        <v>56</v>
      </c>
      <c r="B62" s="248"/>
      <c r="C62" s="237" t="s">
        <v>111</v>
      </c>
      <c r="D62" s="238"/>
      <c r="E62" s="238"/>
      <c r="F62" s="238"/>
      <c r="G62" s="238"/>
      <c r="H62" s="239"/>
    </row>
    <row r="63" spans="1:8" s="20" customFormat="1" ht="69.75" customHeight="1" x14ac:dyDescent="0.25">
      <c r="A63" s="248" t="s">
        <v>57</v>
      </c>
      <c r="B63" s="248"/>
      <c r="C63" s="237" t="s">
        <v>99</v>
      </c>
      <c r="D63" s="238"/>
      <c r="E63" s="238"/>
      <c r="F63" s="238"/>
      <c r="G63" s="238"/>
      <c r="H63" s="239"/>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03"/>
  <sheetViews>
    <sheetView tabSelected="1" topLeftCell="Q94" zoomScale="60" zoomScaleNormal="60" workbookViewId="0">
      <selection activeCell="Q98" sqref="Q98"/>
    </sheetView>
  </sheetViews>
  <sheetFormatPr baseColWidth="10" defaultColWidth="11.42578125" defaultRowHeight="18.75" x14ac:dyDescent="0.25"/>
  <cols>
    <col min="1" max="1" width="25.5703125" customWidth="1"/>
    <col min="2" max="2" width="20.140625" bestFit="1" customWidth="1"/>
    <col min="3" max="3" width="35" bestFit="1" customWidth="1"/>
    <col min="4" max="4" width="39.5703125" bestFit="1" customWidth="1"/>
    <col min="5" max="5" width="23.28515625" customWidth="1"/>
    <col min="6" max="6" width="43" customWidth="1"/>
    <col min="7" max="7" width="17.5703125" customWidth="1"/>
    <col min="8" max="8" width="21.7109375" customWidth="1"/>
    <col min="9" max="9" width="21.42578125" customWidth="1"/>
    <col min="10" max="10" width="19.7109375" customWidth="1"/>
    <col min="11" max="11" width="21.85546875" style="13"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3" width="24" style="77" customWidth="1"/>
    <col min="24" max="24" width="35.7109375" style="77" customWidth="1"/>
    <col min="25" max="27" width="24" style="77" customWidth="1"/>
    <col min="28" max="28" width="38.85546875" style="6" customWidth="1"/>
    <col min="29" max="29" width="62.85546875" style="7" customWidth="1"/>
    <col min="30" max="30" width="43.85546875" style="8" customWidth="1"/>
    <col min="31" max="31" width="74.7109375" style="9" customWidth="1"/>
    <col min="32" max="32" width="21.42578125" style="9" customWidth="1"/>
    <col min="33" max="33" width="25.140625" style="10" customWidth="1"/>
    <col min="34" max="34" width="22.7109375" style="10" customWidth="1"/>
    <col min="35" max="35" width="48.85546875" style="13" customWidth="1"/>
    <col min="36" max="36" width="38.7109375" style="105" customWidth="1"/>
    <col min="37" max="41" width="26.7109375" customWidth="1"/>
    <col min="42" max="42" width="26.7109375" style="221" customWidth="1"/>
    <col min="43" max="43" width="26.7109375" customWidth="1"/>
    <col min="44" max="44" width="34.42578125" customWidth="1"/>
    <col min="45" max="45" width="31.85546875" customWidth="1"/>
    <col min="46" max="46" width="30.85546875" customWidth="1"/>
    <col min="47" max="47" width="26.7109375" customWidth="1"/>
    <col min="48" max="48" width="34.7109375" style="138" customWidth="1"/>
    <col min="49" max="49" width="27.140625" style="11" customWidth="1"/>
    <col min="50" max="50" width="28" style="12" customWidth="1"/>
    <col min="51" max="51" width="22.28515625" customWidth="1"/>
    <col min="52" max="52" width="24.140625" customWidth="1"/>
    <col min="53" max="53" width="22" customWidth="1"/>
    <col min="54" max="54" width="23" customWidth="1"/>
    <col min="55" max="55" width="23.42578125" customWidth="1"/>
    <col min="56" max="56" width="27.7109375" customWidth="1"/>
    <col min="57" max="57" width="26.28515625" style="144" bestFit="1" customWidth="1"/>
    <col min="58" max="58" width="28.42578125" customWidth="1"/>
    <col min="59" max="59" width="25" customWidth="1"/>
    <col min="60" max="60" width="45.85546875" customWidth="1"/>
    <col min="61" max="61" width="25.7109375" customWidth="1"/>
    <col min="62" max="62" width="28.28515625" customWidth="1"/>
    <col min="63" max="63" width="63.85546875" customWidth="1"/>
    <col min="64" max="64" width="32.7109375" customWidth="1"/>
    <col min="65" max="65" width="25.85546875" customWidth="1"/>
    <col min="66" max="66" width="25.5703125" customWidth="1"/>
    <col min="67" max="67" width="39.7109375" customWidth="1"/>
    <col min="68" max="68" width="73.42578125" customWidth="1"/>
    <col min="69" max="69" width="73" customWidth="1"/>
    <col min="70" max="70" width="42.140625" customWidth="1"/>
  </cols>
  <sheetData>
    <row r="1" spans="1:70" ht="26.25" x14ac:dyDescent="0.25">
      <c r="A1" s="404" t="s">
        <v>48</v>
      </c>
      <c r="B1" s="405"/>
      <c r="C1" s="405"/>
      <c r="D1" s="365" t="s">
        <v>174</v>
      </c>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7"/>
      <c r="BR1" s="107" t="s">
        <v>312</v>
      </c>
    </row>
    <row r="2" spans="1:70" ht="26.25" x14ac:dyDescent="0.4">
      <c r="A2" s="406"/>
      <c r="B2" s="407"/>
      <c r="C2" s="407"/>
      <c r="D2" s="368" t="s">
        <v>173</v>
      </c>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70"/>
      <c r="BR2" s="52" t="s">
        <v>313</v>
      </c>
    </row>
    <row r="3" spans="1:70" ht="26.25" x14ac:dyDescent="0.4">
      <c r="A3" s="406"/>
      <c r="B3" s="407"/>
      <c r="C3" s="407"/>
      <c r="D3" s="368" t="s">
        <v>175</v>
      </c>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c r="AY3" s="369"/>
      <c r="AZ3" s="369"/>
      <c r="BA3" s="369"/>
      <c r="BB3" s="369"/>
      <c r="BC3" s="369"/>
      <c r="BD3" s="369"/>
      <c r="BE3" s="369"/>
      <c r="BF3" s="369"/>
      <c r="BG3" s="369"/>
      <c r="BH3" s="369"/>
      <c r="BI3" s="369"/>
      <c r="BJ3" s="369"/>
      <c r="BK3" s="369"/>
      <c r="BL3" s="369"/>
      <c r="BM3" s="369"/>
      <c r="BN3" s="369"/>
      <c r="BO3" s="369"/>
      <c r="BP3" s="369"/>
      <c r="BQ3" s="52"/>
      <c r="BR3" s="52" t="s">
        <v>314</v>
      </c>
    </row>
    <row r="4" spans="1:70" ht="27" thickBot="1" x14ac:dyDescent="0.3">
      <c r="A4" s="408"/>
      <c r="B4" s="409"/>
      <c r="C4" s="409"/>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103"/>
      <c r="AK4" s="82"/>
      <c r="AL4" s="82"/>
      <c r="AM4" s="82"/>
      <c r="AN4" s="82"/>
      <c r="AO4" s="82"/>
      <c r="AP4" s="211"/>
      <c r="AQ4" s="82"/>
      <c r="AR4" s="82"/>
      <c r="AS4" s="82"/>
      <c r="AT4" s="82"/>
      <c r="AU4" s="82"/>
      <c r="AV4" s="82"/>
      <c r="AW4" s="82"/>
      <c r="AX4" s="82"/>
      <c r="AY4" s="82"/>
      <c r="AZ4" s="82"/>
      <c r="BA4" s="82"/>
      <c r="BB4" s="82"/>
      <c r="BC4" s="82"/>
      <c r="BD4" s="82"/>
      <c r="BE4" s="119"/>
      <c r="BF4" s="82"/>
      <c r="BG4" s="82"/>
      <c r="BH4" s="82"/>
      <c r="BI4" s="82"/>
      <c r="BJ4" s="82"/>
      <c r="BK4" s="83"/>
      <c r="BL4" s="37"/>
      <c r="BM4" s="37"/>
      <c r="BN4" s="37"/>
      <c r="BO4" s="37"/>
      <c r="BP4" s="37"/>
      <c r="BQ4" s="84"/>
      <c r="BR4" s="108"/>
    </row>
    <row r="5" spans="1:70" ht="26.25" x14ac:dyDescent="0.25">
      <c r="A5" s="80">
        <v>1</v>
      </c>
      <c r="B5" s="81">
        <v>2</v>
      </c>
      <c r="C5" s="81">
        <v>3</v>
      </c>
      <c r="D5" s="81">
        <v>4</v>
      </c>
      <c r="E5" s="80">
        <v>5</v>
      </c>
      <c r="F5" s="81">
        <v>6</v>
      </c>
      <c r="G5" s="81">
        <v>7</v>
      </c>
      <c r="H5" s="81">
        <v>8</v>
      </c>
      <c r="I5" s="80">
        <v>9</v>
      </c>
      <c r="J5" s="81">
        <v>10</v>
      </c>
      <c r="K5" s="81">
        <v>11</v>
      </c>
      <c r="L5" s="81">
        <v>12</v>
      </c>
      <c r="M5" s="80">
        <v>13</v>
      </c>
      <c r="N5" s="81">
        <v>14</v>
      </c>
      <c r="O5" s="81">
        <v>15</v>
      </c>
      <c r="P5" s="81">
        <v>16</v>
      </c>
      <c r="Q5" s="80">
        <v>17</v>
      </c>
      <c r="R5" s="81">
        <v>18</v>
      </c>
      <c r="S5" s="81">
        <v>19</v>
      </c>
      <c r="T5" s="81">
        <v>20</v>
      </c>
      <c r="U5" s="80">
        <v>21</v>
      </c>
      <c r="V5" s="81">
        <v>22</v>
      </c>
      <c r="W5" s="81">
        <v>23</v>
      </c>
      <c r="X5" s="81">
        <v>24</v>
      </c>
      <c r="Y5" s="194"/>
      <c r="Z5" s="194"/>
      <c r="AA5" s="194"/>
      <c r="AB5" s="80">
        <v>25</v>
      </c>
      <c r="AC5" s="81">
        <v>26</v>
      </c>
      <c r="AD5" s="81">
        <v>27</v>
      </c>
      <c r="AE5" s="81">
        <v>28</v>
      </c>
      <c r="AF5" s="80">
        <v>29</v>
      </c>
      <c r="AG5" s="81">
        <v>30</v>
      </c>
      <c r="AH5" s="81">
        <v>31</v>
      </c>
      <c r="AI5" s="81">
        <v>32</v>
      </c>
      <c r="AJ5" s="80">
        <v>33</v>
      </c>
      <c r="AK5" s="81">
        <v>34</v>
      </c>
      <c r="AL5" s="81">
        <v>35</v>
      </c>
      <c r="AM5" s="81">
        <v>36</v>
      </c>
      <c r="AN5" s="80">
        <v>37</v>
      </c>
      <c r="AO5" s="81">
        <v>38</v>
      </c>
      <c r="AP5" s="212"/>
      <c r="AQ5" s="81"/>
      <c r="AR5" s="81"/>
      <c r="AS5" s="81"/>
      <c r="AT5" s="81"/>
      <c r="AU5" s="81"/>
      <c r="AV5" s="81">
        <v>39</v>
      </c>
      <c r="AW5" s="81">
        <v>40</v>
      </c>
      <c r="AX5" s="80">
        <v>41</v>
      </c>
      <c r="AY5" s="81">
        <v>42</v>
      </c>
      <c r="AZ5" s="81">
        <v>43</v>
      </c>
      <c r="BA5" s="81">
        <v>44</v>
      </c>
      <c r="BB5" s="80">
        <v>45</v>
      </c>
      <c r="BC5" s="81">
        <v>46</v>
      </c>
      <c r="BD5" s="81">
        <v>47</v>
      </c>
      <c r="BE5" s="81">
        <v>48</v>
      </c>
      <c r="BF5" s="80">
        <v>49</v>
      </c>
      <c r="BG5" s="81">
        <v>50</v>
      </c>
      <c r="BH5" s="81">
        <v>51</v>
      </c>
      <c r="BI5" s="81">
        <v>52</v>
      </c>
      <c r="BJ5" s="80">
        <v>53</v>
      </c>
      <c r="BK5" s="81">
        <v>54</v>
      </c>
      <c r="BL5" s="81">
        <v>55</v>
      </c>
      <c r="BM5" s="81">
        <v>56</v>
      </c>
      <c r="BN5" s="80">
        <v>57</v>
      </c>
      <c r="BO5" s="81">
        <v>58</v>
      </c>
      <c r="BP5" s="81">
        <v>59</v>
      </c>
      <c r="BQ5" s="81">
        <v>60</v>
      </c>
      <c r="BR5" s="192">
        <v>61</v>
      </c>
    </row>
    <row r="6" spans="1:70" ht="27" thickBot="1" x14ac:dyDescent="0.3">
      <c r="A6" s="421" t="s">
        <v>307</v>
      </c>
      <c r="B6" s="422"/>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2"/>
      <c r="BG6" s="422"/>
      <c r="BH6" s="422"/>
      <c r="BI6" s="422"/>
      <c r="BJ6" s="422"/>
      <c r="BK6" s="422"/>
      <c r="BL6" s="422"/>
      <c r="BM6" s="422"/>
      <c r="BN6" s="422"/>
      <c r="BO6" s="422"/>
      <c r="BP6" s="422"/>
      <c r="BQ6" s="423"/>
      <c r="BR6" s="108"/>
    </row>
    <row r="7" spans="1:70" ht="21" x14ac:dyDescent="0.25">
      <c r="A7" s="415" t="s">
        <v>45</v>
      </c>
      <c r="B7" s="416"/>
      <c r="C7" s="416"/>
      <c r="D7" s="416"/>
      <c r="E7" s="416"/>
      <c r="F7" s="416"/>
      <c r="G7" s="416"/>
      <c r="H7" s="416"/>
      <c r="I7" s="416"/>
      <c r="J7" s="416"/>
      <c r="K7" s="416"/>
      <c r="L7" s="416"/>
      <c r="M7" s="416"/>
      <c r="N7" s="416"/>
      <c r="O7" s="416"/>
      <c r="P7" s="416"/>
      <c r="Q7" s="416"/>
      <c r="R7" s="416"/>
      <c r="S7" s="416"/>
      <c r="T7" s="416"/>
      <c r="U7" s="88"/>
      <c r="V7" s="88"/>
      <c r="W7" s="88"/>
      <c r="X7" s="88"/>
      <c r="Y7" s="88"/>
      <c r="Z7" s="88"/>
      <c r="AA7" s="88"/>
      <c r="AB7" s="417" t="s">
        <v>54</v>
      </c>
      <c r="AC7" s="417"/>
      <c r="AD7" s="417"/>
      <c r="AE7" s="417"/>
      <c r="AF7" s="417" t="s">
        <v>55</v>
      </c>
      <c r="AG7" s="417"/>
      <c r="AH7" s="417"/>
      <c r="AI7" s="417"/>
      <c r="AJ7" s="417"/>
      <c r="AK7" s="417"/>
      <c r="AL7" s="417"/>
      <c r="AM7" s="417"/>
      <c r="AN7" s="417"/>
      <c r="AO7" s="417"/>
      <c r="AP7" s="417"/>
      <c r="AQ7" s="417"/>
      <c r="AR7" s="417"/>
      <c r="AS7" s="417"/>
      <c r="AT7" s="417"/>
      <c r="AU7" s="417"/>
      <c r="AV7" s="417"/>
      <c r="AW7" s="417"/>
      <c r="AX7" s="417"/>
      <c r="AY7" s="417"/>
      <c r="AZ7" s="358" t="s">
        <v>46</v>
      </c>
      <c r="BA7" s="359"/>
      <c r="BB7" s="359"/>
      <c r="BC7" s="359"/>
      <c r="BD7" s="359"/>
      <c r="BE7" s="360"/>
      <c r="BF7" s="418" t="s">
        <v>0</v>
      </c>
      <c r="BG7" s="418"/>
      <c r="BH7" s="418"/>
      <c r="BI7" s="418"/>
      <c r="BJ7" s="418"/>
      <c r="BK7" s="418"/>
      <c r="BL7" s="418"/>
      <c r="BM7" s="418"/>
      <c r="BN7" s="418"/>
      <c r="BO7" s="418"/>
      <c r="BP7" s="411" t="s">
        <v>305</v>
      </c>
      <c r="BQ7" s="412"/>
      <c r="BR7" s="355" t="s">
        <v>315</v>
      </c>
    </row>
    <row r="8" spans="1:70" s="1" customFormat="1" ht="57" customHeight="1" x14ac:dyDescent="0.2">
      <c r="A8" s="413" t="s">
        <v>49</v>
      </c>
      <c r="B8" s="248" t="s">
        <v>1</v>
      </c>
      <c r="C8" s="248" t="s">
        <v>2</v>
      </c>
      <c r="D8" s="248" t="s">
        <v>3</v>
      </c>
      <c r="E8" s="248" t="s">
        <v>4</v>
      </c>
      <c r="F8" s="248" t="s">
        <v>42</v>
      </c>
      <c r="G8" s="425" t="s">
        <v>44</v>
      </c>
      <c r="H8" s="425" t="s">
        <v>43</v>
      </c>
      <c r="I8" s="425" t="s">
        <v>5</v>
      </c>
      <c r="J8" s="248" t="s">
        <v>6</v>
      </c>
      <c r="K8" s="248" t="s">
        <v>7</v>
      </c>
      <c r="L8" s="248" t="s">
        <v>8</v>
      </c>
      <c r="M8" s="248" t="s">
        <v>9</v>
      </c>
      <c r="N8" s="248" t="s">
        <v>10</v>
      </c>
      <c r="O8" s="425" t="s">
        <v>11</v>
      </c>
      <c r="P8" s="425"/>
      <c r="Q8" s="425" t="s">
        <v>12</v>
      </c>
      <c r="R8" s="248" t="s">
        <v>13</v>
      </c>
      <c r="S8" s="248" t="s">
        <v>14</v>
      </c>
      <c r="T8" s="248" t="s">
        <v>15</v>
      </c>
      <c r="U8" s="395" t="s">
        <v>310</v>
      </c>
      <c r="V8" s="395" t="s">
        <v>327</v>
      </c>
      <c r="W8" s="395" t="s">
        <v>351</v>
      </c>
      <c r="X8" s="395" t="s">
        <v>397</v>
      </c>
      <c r="Y8" s="426" t="s">
        <v>423</v>
      </c>
      <c r="Z8" s="426" t="s">
        <v>424</v>
      </c>
      <c r="AA8" s="426" t="s">
        <v>422</v>
      </c>
      <c r="AB8" s="414" t="s">
        <v>50</v>
      </c>
      <c r="AC8" s="414" t="s">
        <v>51</v>
      </c>
      <c r="AD8" s="414" t="s">
        <v>52</v>
      </c>
      <c r="AE8" s="414" t="s">
        <v>53</v>
      </c>
      <c r="AF8" s="248" t="s">
        <v>16</v>
      </c>
      <c r="AG8" s="248" t="s">
        <v>17</v>
      </c>
      <c r="AH8" s="248" t="s">
        <v>18</v>
      </c>
      <c r="AI8" s="419" t="s">
        <v>19</v>
      </c>
      <c r="AJ8" s="420" t="s">
        <v>20</v>
      </c>
      <c r="AK8" s="419" t="s">
        <v>21</v>
      </c>
      <c r="AL8" s="313" t="s">
        <v>309</v>
      </c>
      <c r="AM8" s="313" t="s">
        <v>321</v>
      </c>
      <c r="AN8" s="313" t="s">
        <v>354</v>
      </c>
      <c r="AO8" s="313" t="s">
        <v>398</v>
      </c>
      <c r="AP8" s="480" t="s">
        <v>435</v>
      </c>
      <c r="AQ8" s="482" t="s">
        <v>430</v>
      </c>
      <c r="AR8" s="482" t="s">
        <v>431</v>
      </c>
      <c r="AS8" s="482" t="s">
        <v>432</v>
      </c>
      <c r="AT8" s="482" t="s">
        <v>433</v>
      </c>
      <c r="AU8" s="482" t="s">
        <v>434</v>
      </c>
      <c r="AV8" s="419" t="s">
        <v>47</v>
      </c>
      <c r="AW8" s="419" t="s">
        <v>22</v>
      </c>
      <c r="AX8" s="419" t="s">
        <v>23</v>
      </c>
      <c r="AY8" s="424" t="s">
        <v>24</v>
      </c>
      <c r="AZ8" s="424" t="s">
        <v>25</v>
      </c>
      <c r="BA8" s="424" t="s">
        <v>26</v>
      </c>
      <c r="BB8" s="424" t="s">
        <v>27</v>
      </c>
      <c r="BC8" s="424" t="s">
        <v>28</v>
      </c>
      <c r="BD8" s="424" t="s">
        <v>29</v>
      </c>
      <c r="BE8" s="433" t="s">
        <v>311</v>
      </c>
      <c r="BF8" s="424" t="s">
        <v>30</v>
      </c>
      <c r="BG8" s="424" t="s">
        <v>31</v>
      </c>
      <c r="BH8" s="424" t="s">
        <v>32</v>
      </c>
      <c r="BI8" s="424" t="s">
        <v>33</v>
      </c>
      <c r="BJ8" s="248" t="s">
        <v>34</v>
      </c>
      <c r="BK8" s="248" t="s">
        <v>35</v>
      </c>
      <c r="BL8" s="248" t="s">
        <v>36</v>
      </c>
      <c r="BM8" s="248" t="s">
        <v>37</v>
      </c>
      <c r="BN8" s="248" t="s">
        <v>38</v>
      </c>
      <c r="BO8" s="248" t="s">
        <v>39</v>
      </c>
      <c r="BP8" s="248" t="s">
        <v>56</v>
      </c>
      <c r="BQ8" s="410" t="s">
        <v>57</v>
      </c>
      <c r="BR8" s="356"/>
    </row>
    <row r="9" spans="1:70" s="1" customFormat="1" ht="57" customHeight="1" x14ac:dyDescent="0.2">
      <c r="A9" s="413"/>
      <c r="B9" s="248"/>
      <c r="C9" s="248"/>
      <c r="D9" s="248"/>
      <c r="E9" s="248"/>
      <c r="F9" s="248"/>
      <c r="G9" s="425"/>
      <c r="H9" s="425"/>
      <c r="I9" s="425"/>
      <c r="J9" s="248"/>
      <c r="K9" s="248"/>
      <c r="L9" s="248"/>
      <c r="M9" s="248"/>
      <c r="N9" s="248"/>
      <c r="O9" s="56" t="s">
        <v>40</v>
      </c>
      <c r="P9" s="56" t="s">
        <v>41</v>
      </c>
      <c r="Q9" s="425"/>
      <c r="R9" s="248"/>
      <c r="S9" s="248"/>
      <c r="T9" s="248"/>
      <c r="U9" s="395"/>
      <c r="V9" s="395"/>
      <c r="W9" s="395"/>
      <c r="X9" s="395"/>
      <c r="Y9" s="427"/>
      <c r="Z9" s="427"/>
      <c r="AA9" s="427"/>
      <c r="AB9" s="414"/>
      <c r="AC9" s="414"/>
      <c r="AD9" s="414"/>
      <c r="AE9" s="414"/>
      <c r="AF9" s="248"/>
      <c r="AG9" s="248"/>
      <c r="AH9" s="248"/>
      <c r="AI9" s="419"/>
      <c r="AJ9" s="420"/>
      <c r="AK9" s="419"/>
      <c r="AL9" s="314"/>
      <c r="AM9" s="314"/>
      <c r="AN9" s="314"/>
      <c r="AO9" s="314"/>
      <c r="AP9" s="481"/>
      <c r="AQ9" s="483"/>
      <c r="AR9" s="483"/>
      <c r="AS9" s="483"/>
      <c r="AT9" s="483"/>
      <c r="AU9" s="483"/>
      <c r="AV9" s="419"/>
      <c r="AW9" s="419"/>
      <c r="AX9" s="419"/>
      <c r="AY9" s="424"/>
      <c r="AZ9" s="424"/>
      <c r="BA9" s="424"/>
      <c r="BB9" s="424"/>
      <c r="BC9" s="424"/>
      <c r="BD9" s="424"/>
      <c r="BE9" s="434"/>
      <c r="BF9" s="424"/>
      <c r="BG9" s="424"/>
      <c r="BH9" s="424"/>
      <c r="BI9" s="424"/>
      <c r="BJ9" s="248"/>
      <c r="BK9" s="248"/>
      <c r="BL9" s="248"/>
      <c r="BM9" s="248"/>
      <c r="BN9" s="248"/>
      <c r="BO9" s="248"/>
      <c r="BP9" s="248"/>
      <c r="BQ9" s="410"/>
      <c r="BR9" s="356"/>
    </row>
    <row r="10" spans="1:70" ht="39" customHeight="1" x14ac:dyDescent="0.25">
      <c r="A10" s="379" t="s">
        <v>254</v>
      </c>
      <c r="B10" s="294" t="s">
        <v>114</v>
      </c>
      <c r="C10" s="294" t="s">
        <v>115</v>
      </c>
      <c r="D10" s="272" t="s">
        <v>116</v>
      </c>
      <c r="E10" s="272" t="s">
        <v>117</v>
      </c>
      <c r="F10" s="272" t="s">
        <v>118</v>
      </c>
      <c r="G10" s="272">
        <v>17.02</v>
      </c>
      <c r="H10" s="272" t="s">
        <v>119</v>
      </c>
      <c r="I10" s="272">
        <v>17.02</v>
      </c>
      <c r="J10" s="439" t="s">
        <v>120</v>
      </c>
      <c r="K10" s="294" t="s">
        <v>121</v>
      </c>
      <c r="L10" s="294" t="s">
        <v>122</v>
      </c>
      <c r="M10" s="328">
        <v>609</v>
      </c>
      <c r="N10" s="294" t="s">
        <v>123</v>
      </c>
      <c r="O10" s="385" t="s">
        <v>145</v>
      </c>
      <c r="P10" s="397"/>
      <c r="Q10" s="294" t="s">
        <v>146</v>
      </c>
      <c r="R10" s="392">
        <v>107</v>
      </c>
      <c r="S10" s="401">
        <v>107</v>
      </c>
      <c r="T10" s="399">
        <v>0</v>
      </c>
      <c r="U10" s="377">
        <f>+(35*4)+(70*0.65*4)</f>
        <v>322</v>
      </c>
      <c r="V10" s="377">
        <f>((35*4)+(70*4))-U10</f>
        <v>98</v>
      </c>
      <c r="W10" s="377">
        <v>0</v>
      </c>
      <c r="X10" s="377">
        <v>0</v>
      </c>
      <c r="Y10" s="162"/>
      <c r="Z10" s="162"/>
      <c r="AA10" s="162"/>
      <c r="AB10" s="449" t="s">
        <v>167</v>
      </c>
      <c r="AC10" s="449" t="s">
        <v>169</v>
      </c>
      <c r="AD10" s="452" t="s">
        <v>171</v>
      </c>
      <c r="AE10" s="449" t="s">
        <v>172</v>
      </c>
      <c r="AF10" s="439" t="s">
        <v>151</v>
      </c>
      <c r="AG10" s="442">
        <v>2021130010181</v>
      </c>
      <c r="AH10" s="439" t="s">
        <v>176</v>
      </c>
      <c r="AI10" s="448" t="s">
        <v>320</v>
      </c>
      <c r="AJ10" s="354" t="s">
        <v>177</v>
      </c>
      <c r="AK10" s="294">
        <v>1</v>
      </c>
      <c r="AL10" s="315">
        <v>0</v>
      </c>
      <c r="AM10" s="315">
        <v>1</v>
      </c>
      <c r="AN10" s="315">
        <v>1</v>
      </c>
      <c r="AO10" s="315">
        <v>1</v>
      </c>
      <c r="AP10" s="213"/>
      <c r="AQ10" s="164"/>
      <c r="AR10" s="164"/>
      <c r="AS10" s="164"/>
      <c r="AT10" s="164"/>
      <c r="AU10" s="164"/>
      <c r="AV10" s="353">
        <v>0.29099999999999998</v>
      </c>
      <c r="AW10" s="294" t="s">
        <v>182</v>
      </c>
      <c r="AX10" s="294" t="s">
        <v>178</v>
      </c>
      <c r="AY10" s="294">
        <v>306</v>
      </c>
      <c r="AZ10" s="294">
        <v>1065570</v>
      </c>
      <c r="BA10" s="294">
        <v>1065570</v>
      </c>
      <c r="BB10" s="294" t="s">
        <v>174</v>
      </c>
      <c r="BC10" s="294" t="s">
        <v>240</v>
      </c>
      <c r="BD10" s="34" t="s">
        <v>241</v>
      </c>
      <c r="BE10" s="139">
        <v>1</v>
      </c>
      <c r="BF10" s="140">
        <v>1606557269.428571</v>
      </c>
      <c r="BG10" s="34" t="s">
        <v>245</v>
      </c>
      <c r="BH10" s="350" t="s">
        <v>275</v>
      </c>
      <c r="BI10" s="350" t="s">
        <v>269</v>
      </c>
      <c r="BJ10" s="328" t="s">
        <v>246</v>
      </c>
      <c r="BK10" s="328" t="s">
        <v>247</v>
      </c>
      <c r="BL10" s="294" t="s">
        <v>248</v>
      </c>
      <c r="BM10" s="62" t="s">
        <v>241</v>
      </c>
      <c r="BN10" s="328" t="str">
        <f>+AW10</f>
        <v>Junio</v>
      </c>
      <c r="BO10" s="354" t="s">
        <v>249</v>
      </c>
      <c r="BP10" s="388" t="s">
        <v>244</v>
      </c>
      <c r="BQ10" s="332" t="s">
        <v>170</v>
      </c>
      <c r="BR10" s="357" t="s">
        <v>353</v>
      </c>
    </row>
    <row r="11" spans="1:70" ht="97.5" customHeight="1" x14ac:dyDescent="0.25">
      <c r="A11" s="380"/>
      <c r="B11" s="294"/>
      <c r="C11" s="294"/>
      <c r="D11" s="273"/>
      <c r="E11" s="273"/>
      <c r="F11" s="273"/>
      <c r="G11" s="273"/>
      <c r="H11" s="273"/>
      <c r="I11" s="273"/>
      <c r="J11" s="440"/>
      <c r="K11" s="294"/>
      <c r="L11" s="294"/>
      <c r="M11" s="328"/>
      <c r="N11" s="294"/>
      <c r="O11" s="385"/>
      <c r="P11" s="397"/>
      <c r="Q11" s="294"/>
      <c r="R11" s="392"/>
      <c r="S11" s="401"/>
      <c r="T11" s="399"/>
      <c r="U11" s="378"/>
      <c r="V11" s="378"/>
      <c r="W11" s="378"/>
      <c r="X11" s="378"/>
      <c r="Y11" s="163"/>
      <c r="Z11" s="163"/>
      <c r="AA11" s="163"/>
      <c r="AB11" s="450"/>
      <c r="AC11" s="450"/>
      <c r="AD11" s="453"/>
      <c r="AE11" s="450"/>
      <c r="AF11" s="440"/>
      <c r="AG11" s="443"/>
      <c r="AH11" s="440"/>
      <c r="AI11" s="448"/>
      <c r="AJ11" s="354"/>
      <c r="AK11" s="294"/>
      <c r="AL11" s="316"/>
      <c r="AM11" s="316"/>
      <c r="AN11" s="316"/>
      <c r="AO11" s="316"/>
      <c r="AP11" s="210"/>
      <c r="AQ11" s="165"/>
      <c r="AR11" s="165"/>
      <c r="AS11" s="165"/>
      <c r="AT11" s="165"/>
      <c r="AU11" s="165"/>
      <c r="AV11" s="353"/>
      <c r="AW11" s="294"/>
      <c r="AX11" s="294"/>
      <c r="AY11" s="294"/>
      <c r="AZ11" s="294"/>
      <c r="BA11" s="294"/>
      <c r="BB11" s="294"/>
      <c r="BC11" s="294"/>
      <c r="BD11" s="34" t="s">
        <v>242</v>
      </c>
      <c r="BE11" s="139">
        <v>1</v>
      </c>
      <c r="BF11" s="140">
        <v>45445282.633454598</v>
      </c>
      <c r="BG11" s="34" t="s">
        <v>245</v>
      </c>
      <c r="BH11" s="350"/>
      <c r="BI11" s="350"/>
      <c r="BJ11" s="328"/>
      <c r="BK11" s="328"/>
      <c r="BL11" s="294"/>
      <c r="BM11" s="62" t="s">
        <v>242</v>
      </c>
      <c r="BN11" s="328"/>
      <c r="BO11" s="354"/>
      <c r="BP11" s="388"/>
      <c r="BQ11" s="332"/>
      <c r="BR11" s="357"/>
    </row>
    <row r="12" spans="1:70" ht="58.5" x14ac:dyDescent="0.25">
      <c r="A12" s="380"/>
      <c r="B12" s="294"/>
      <c r="C12" s="294"/>
      <c r="D12" s="273"/>
      <c r="E12" s="273"/>
      <c r="F12" s="273"/>
      <c r="G12" s="273"/>
      <c r="H12" s="273"/>
      <c r="I12" s="273"/>
      <c r="J12" s="440"/>
      <c r="K12" s="294"/>
      <c r="L12" s="294"/>
      <c r="M12" s="328"/>
      <c r="N12" s="294"/>
      <c r="O12" s="385"/>
      <c r="P12" s="397"/>
      <c r="Q12" s="294"/>
      <c r="R12" s="392"/>
      <c r="S12" s="401"/>
      <c r="T12" s="399"/>
      <c r="U12" s="378"/>
      <c r="V12" s="378"/>
      <c r="W12" s="378"/>
      <c r="X12" s="378"/>
      <c r="Y12" s="163"/>
      <c r="Z12" s="163"/>
      <c r="AA12" s="163"/>
      <c r="AB12" s="450"/>
      <c r="AC12" s="450"/>
      <c r="AD12" s="453"/>
      <c r="AE12" s="450"/>
      <c r="AF12" s="440"/>
      <c r="AG12" s="443"/>
      <c r="AH12" s="440"/>
      <c r="AI12" s="448"/>
      <c r="AJ12" s="354"/>
      <c r="AK12" s="294"/>
      <c r="AL12" s="316"/>
      <c r="AM12" s="316"/>
      <c r="AN12" s="316"/>
      <c r="AO12" s="316"/>
      <c r="AP12" s="210">
        <v>1</v>
      </c>
      <c r="AQ12" s="165"/>
      <c r="AR12" s="165"/>
      <c r="AS12" s="165"/>
      <c r="AT12" s="165"/>
      <c r="AU12" s="165"/>
      <c r="AV12" s="353"/>
      <c r="AW12" s="294"/>
      <c r="AX12" s="294"/>
      <c r="AY12" s="294"/>
      <c r="AZ12" s="294"/>
      <c r="BA12" s="294"/>
      <c r="BB12" s="294"/>
      <c r="BC12" s="294"/>
      <c r="BD12" s="34" t="s">
        <v>243</v>
      </c>
      <c r="BE12" s="139">
        <v>1</v>
      </c>
      <c r="BF12" s="140">
        <v>307821105.854545</v>
      </c>
      <c r="BG12" s="34" t="s">
        <v>245</v>
      </c>
      <c r="BH12" s="350"/>
      <c r="BI12" s="350"/>
      <c r="BJ12" s="328"/>
      <c r="BK12" s="328"/>
      <c r="BL12" s="294"/>
      <c r="BM12" s="62" t="s">
        <v>243</v>
      </c>
      <c r="BN12" s="328"/>
      <c r="BO12" s="354"/>
      <c r="BP12" s="388"/>
      <c r="BQ12" s="332"/>
      <c r="BR12" s="357"/>
    </row>
    <row r="13" spans="1:70" ht="58.5" x14ac:dyDescent="0.25">
      <c r="A13" s="380"/>
      <c r="B13" s="294"/>
      <c r="C13" s="294"/>
      <c r="D13" s="273"/>
      <c r="E13" s="273"/>
      <c r="F13" s="273"/>
      <c r="G13" s="273"/>
      <c r="H13" s="273"/>
      <c r="I13" s="273"/>
      <c r="J13" s="440"/>
      <c r="K13" s="294"/>
      <c r="L13" s="294"/>
      <c r="M13" s="328"/>
      <c r="N13" s="294"/>
      <c r="O13" s="385"/>
      <c r="P13" s="397"/>
      <c r="Q13" s="294"/>
      <c r="R13" s="392"/>
      <c r="S13" s="401"/>
      <c r="T13" s="399"/>
      <c r="U13" s="378"/>
      <c r="V13" s="378"/>
      <c r="W13" s="378"/>
      <c r="X13" s="378"/>
      <c r="Y13" s="163"/>
      <c r="Z13" s="163"/>
      <c r="AA13" s="163"/>
      <c r="AB13" s="450"/>
      <c r="AC13" s="450"/>
      <c r="AD13" s="453"/>
      <c r="AE13" s="450"/>
      <c r="AF13" s="440"/>
      <c r="AG13" s="443"/>
      <c r="AH13" s="440"/>
      <c r="AI13" s="448"/>
      <c r="AJ13" s="354"/>
      <c r="AK13" s="294"/>
      <c r="AL13" s="316"/>
      <c r="AM13" s="316"/>
      <c r="AN13" s="316"/>
      <c r="AO13" s="316"/>
      <c r="AP13" s="210"/>
      <c r="AQ13" s="165"/>
      <c r="AR13" s="165"/>
      <c r="AS13" s="165"/>
      <c r="AT13" s="165"/>
      <c r="AU13" s="165"/>
      <c r="AV13" s="353"/>
      <c r="AW13" s="294"/>
      <c r="AX13" s="294"/>
      <c r="AY13" s="294"/>
      <c r="AZ13" s="294"/>
      <c r="BA13" s="294"/>
      <c r="BB13" s="294"/>
      <c r="BC13" s="294"/>
      <c r="BD13" s="34" t="s">
        <v>352</v>
      </c>
      <c r="BE13" s="139">
        <v>1</v>
      </c>
      <c r="BF13" s="140">
        <v>189823840.83999991</v>
      </c>
      <c r="BG13" s="34" t="s">
        <v>245</v>
      </c>
      <c r="BH13" s="350"/>
      <c r="BI13" s="350"/>
      <c r="BJ13" s="328"/>
      <c r="BK13" s="328"/>
      <c r="BL13" s="294"/>
      <c r="BM13" s="62" t="s">
        <v>352</v>
      </c>
      <c r="BN13" s="328"/>
      <c r="BO13" s="354"/>
      <c r="BP13" s="388"/>
      <c r="BQ13" s="332"/>
      <c r="BR13" s="357"/>
    </row>
    <row r="14" spans="1:70" ht="78" customHeight="1" x14ac:dyDescent="0.25">
      <c r="A14" s="380"/>
      <c r="B14" s="294"/>
      <c r="C14" s="294"/>
      <c r="D14" s="273"/>
      <c r="E14" s="273"/>
      <c r="F14" s="273"/>
      <c r="G14" s="273"/>
      <c r="H14" s="273"/>
      <c r="I14" s="273"/>
      <c r="J14" s="440"/>
      <c r="K14" s="294"/>
      <c r="L14" s="294"/>
      <c r="M14" s="328"/>
      <c r="N14" s="294"/>
      <c r="O14" s="385"/>
      <c r="P14" s="397"/>
      <c r="Q14" s="294"/>
      <c r="R14" s="392"/>
      <c r="S14" s="401"/>
      <c r="T14" s="399"/>
      <c r="U14" s="378"/>
      <c r="V14" s="378"/>
      <c r="W14" s="378"/>
      <c r="X14" s="378"/>
      <c r="Y14" s="163"/>
      <c r="Z14" s="163"/>
      <c r="AA14" s="163"/>
      <c r="AB14" s="450"/>
      <c r="AC14" s="450"/>
      <c r="AD14" s="453"/>
      <c r="AE14" s="450"/>
      <c r="AF14" s="440"/>
      <c r="AG14" s="443"/>
      <c r="AH14" s="440"/>
      <c r="AI14" s="448"/>
      <c r="AJ14" s="354"/>
      <c r="AK14" s="294"/>
      <c r="AL14" s="317"/>
      <c r="AM14" s="317"/>
      <c r="AN14" s="317"/>
      <c r="AO14" s="317"/>
      <c r="AP14" s="214"/>
      <c r="AQ14" s="166"/>
      <c r="AR14" s="166"/>
      <c r="AS14" s="166"/>
      <c r="AT14" s="166"/>
      <c r="AU14" s="166"/>
      <c r="AV14" s="353"/>
      <c r="AW14" s="294"/>
      <c r="AX14" s="294"/>
      <c r="AY14" s="294"/>
      <c r="AZ14" s="294"/>
      <c r="BA14" s="294"/>
      <c r="BB14" s="294"/>
      <c r="BC14" s="294"/>
      <c r="BD14" s="34" t="s">
        <v>322</v>
      </c>
      <c r="BE14" s="139">
        <v>0.99999999978718779</v>
      </c>
      <c r="BF14" s="140">
        <v>2396479691.5100002</v>
      </c>
      <c r="BG14" s="34" t="s">
        <v>245</v>
      </c>
      <c r="BH14" s="350"/>
      <c r="BI14" s="350"/>
      <c r="BJ14" s="328"/>
      <c r="BK14" s="328"/>
      <c r="BL14" s="294"/>
      <c r="BM14" s="62" t="s">
        <v>322</v>
      </c>
      <c r="BN14" s="328"/>
      <c r="BO14" s="354"/>
      <c r="BP14" s="388"/>
      <c r="BQ14" s="332"/>
      <c r="BR14" s="357"/>
    </row>
    <row r="15" spans="1:70" ht="195" x14ac:dyDescent="0.3">
      <c r="A15" s="380"/>
      <c r="B15" s="294"/>
      <c r="C15" s="294"/>
      <c r="D15" s="273"/>
      <c r="E15" s="273"/>
      <c r="F15" s="273"/>
      <c r="G15" s="273"/>
      <c r="H15" s="273"/>
      <c r="I15" s="273"/>
      <c r="J15" s="440"/>
      <c r="K15" s="294"/>
      <c r="L15" s="294"/>
      <c r="M15" s="328"/>
      <c r="N15" s="294"/>
      <c r="O15" s="385"/>
      <c r="P15" s="397"/>
      <c r="Q15" s="294"/>
      <c r="R15" s="392"/>
      <c r="S15" s="401"/>
      <c r="T15" s="399"/>
      <c r="U15" s="378"/>
      <c r="V15" s="378"/>
      <c r="W15" s="378"/>
      <c r="X15" s="378"/>
      <c r="Y15" s="163">
        <v>420</v>
      </c>
      <c r="Z15" s="195">
        <v>1</v>
      </c>
      <c r="AA15" s="195">
        <v>1</v>
      </c>
      <c r="AB15" s="450"/>
      <c r="AC15" s="450"/>
      <c r="AD15" s="453"/>
      <c r="AE15" s="450"/>
      <c r="AF15" s="440"/>
      <c r="AG15" s="443"/>
      <c r="AH15" s="440"/>
      <c r="AI15" s="177" t="s">
        <v>179</v>
      </c>
      <c r="AJ15" s="62" t="s">
        <v>180</v>
      </c>
      <c r="AK15" s="61">
        <v>12</v>
      </c>
      <c r="AL15" s="78">
        <v>3</v>
      </c>
      <c r="AM15" s="78">
        <v>3</v>
      </c>
      <c r="AN15" s="78">
        <v>3</v>
      </c>
      <c r="AO15" s="78">
        <v>3</v>
      </c>
      <c r="AP15" s="215">
        <v>1</v>
      </c>
      <c r="AQ15" s="78"/>
      <c r="AR15" s="78"/>
      <c r="AS15" s="78">
        <v>15623244006.970001</v>
      </c>
      <c r="AT15" s="78">
        <v>14088559393.669998</v>
      </c>
      <c r="AU15" s="215">
        <f>AT15/AS15</f>
        <v>0.90176914521623464</v>
      </c>
      <c r="AV15" s="132">
        <v>1.9202158006761453E-2</v>
      </c>
      <c r="AW15" s="64" t="s">
        <v>181</v>
      </c>
      <c r="AX15" s="61" t="s">
        <v>178</v>
      </c>
      <c r="AY15" s="63">
        <v>360</v>
      </c>
      <c r="AZ15" s="58">
        <f>+AZ10</f>
        <v>1065570</v>
      </c>
      <c r="BA15" s="58">
        <f t="shared" ref="BA15:BC15" si="0">+BA10</f>
        <v>1065570</v>
      </c>
      <c r="BB15" s="34" t="str">
        <f t="shared" si="0"/>
        <v>DISTRISEGURIDAD</v>
      </c>
      <c r="BC15" s="34" t="str">
        <f t="shared" si="0"/>
        <v>LUIS ENRIQUE ROA MERCHÁN</v>
      </c>
      <c r="BD15" s="34" t="s">
        <v>242</v>
      </c>
      <c r="BE15" s="124">
        <v>0.44</v>
      </c>
      <c r="BF15" s="140">
        <v>300000000</v>
      </c>
      <c r="BG15" s="34" t="s">
        <v>245</v>
      </c>
      <c r="BH15" s="70" t="s">
        <v>275</v>
      </c>
      <c r="BI15" s="185" t="s">
        <v>270</v>
      </c>
      <c r="BJ15" s="25" t="s">
        <v>250</v>
      </c>
      <c r="BK15" s="31"/>
      <c r="BL15" s="25"/>
      <c r="BM15" s="20"/>
      <c r="BN15" s="20"/>
      <c r="BO15" s="35" t="s">
        <v>323</v>
      </c>
      <c r="BP15" s="388"/>
      <c r="BQ15" s="332"/>
      <c r="BR15" s="106" t="s">
        <v>407</v>
      </c>
    </row>
    <row r="16" spans="1:70" ht="175.5" x14ac:dyDescent="0.3">
      <c r="A16" s="380"/>
      <c r="B16" s="294"/>
      <c r="C16" s="294"/>
      <c r="D16" s="273"/>
      <c r="E16" s="273"/>
      <c r="F16" s="273"/>
      <c r="G16" s="273"/>
      <c r="H16" s="273"/>
      <c r="I16" s="273"/>
      <c r="J16" s="440"/>
      <c r="K16" s="294"/>
      <c r="L16" s="294"/>
      <c r="M16" s="328"/>
      <c r="N16" s="294"/>
      <c r="O16" s="385"/>
      <c r="P16" s="397"/>
      <c r="Q16" s="294"/>
      <c r="R16" s="392"/>
      <c r="S16" s="401"/>
      <c r="T16" s="399"/>
      <c r="U16" s="378"/>
      <c r="V16" s="378"/>
      <c r="W16" s="378"/>
      <c r="X16" s="378"/>
      <c r="Y16" s="163"/>
      <c r="Z16" s="163"/>
      <c r="AA16" s="163"/>
      <c r="AB16" s="450"/>
      <c r="AC16" s="450"/>
      <c r="AD16" s="453"/>
      <c r="AE16" s="450"/>
      <c r="AF16" s="440"/>
      <c r="AG16" s="443"/>
      <c r="AH16" s="440"/>
      <c r="AI16" s="184" t="s">
        <v>406</v>
      </c>
      <c r="AJ16" s="116" t="str">
        <f>+AJ17</f>
        <v>Proyecto de CCTV Implementado</v>
      </c>
      <c r="AK16" s="98">
        <v>1</v>
      </c>
      <c r="AL16" s="99">
        <v>0</v>
      </c>
      <c r="AM16" s="99">
        <v>0</v>
      </c>
      <c r="AN16" s="99">
        <v>0</v>
      </c>
      <c r="AO16" s="99">
        <v>0</v>
      </c>
      <c r="AP16" s="216">
        <v>0</v>
      </c>
      <c r="AQ16" s="99"/>
      <c r="AR16" s="99"/>
      <c r="AS16" s="99"/>
      <c r="AT16" s="99"/>
      <c r="AU16" s="99"/>
      <c r="AV16" s="133"/>
      <c r="AW16" s="117" t="s">
        <v>335</v>
      </c>
      <c r="AX16" s="98" t="s">
        <v>178</v>
      </c>
      <c r="AY16" s="118">
        <v>90</v>
      </c>
      <c r="AZ16" s="58">
        <v>1065570</v>
      </c>
      <c r="BA16" s="58">
        <v>1065570</v>
      </c>
      <c r="BB16" s="34" t="s">
        <v>174</v>
      </c>
      <c r="BC16" s="34" t="s">
        <v>240</v>
      </c>
      <c r="BD16" s="34" t="s">
        <v>241</v>
      </c>
      <c r="BE16" s="124">
        <v>0</v>
      </c>
      <c r="BF16" s="140">
        <v>5000000</v>
      </c>
      <c r="BG16" s="34" t="s">
        <v>245</v>
      </c>
      <c r="BH16" s="70" t="s">
        <v>275</v>
      </c>
      <c r="BI16" s="193" t="s">
        <v>270</v>
      </c>
      <c r="BJ16" s="25" t="s">
        <v>250</v>
      </c>
      <c r="BK16" s="181" t="s">
        <v>261</v>
      </c>
      <c r="BL16" s="181" t="s">
        <v>387</v>
      </c>
      <c r="BM16" s="34" t="str">
        <f>+BD16</f>
        <v>1.3.2.3.11-037 - RF ICLD</v>
      </c>
      <c r="BN16" s="182"/>
      <c r="BO16" s="183" t="s">
        <v>249</v>
      </c>
      <c r="BP16" s="388"/>
      <c r="BQ16" s="332"/>
      <c r="BR16" s="115" t="s">
        <v>401</v>
      </c>
    </row>
    <row r="17" spans="1:70" ht="39" x14ac:dyDescent="0.25">
      <c r="A17" s="380"/>
      <c r="B17" s="294"/>
      <c r="C17" s="294"/>
      <c r="D17" s="273"/>
      <c r="E17" s="273"/>
      <c r="F17" s="273"/>
      <c r="G17" s="273"/>
      <c r="H17" s="273"/>
      <c r="I17" s="273"/>
      <c r="J17" s="440"/>
      <c r="K17" s="294"/>
      <c r="L17" s="294"/>
      <c r="M17" s="328"/>
      <c r="N17" s="294"/>
      <c r="O17" s="385"/>
      <c r="P17" s="397"/>
      <c r="Q17" s="294"/>
      <c r="R17" s="392"/>
      <c r="S17" s="401"/>
      <c r="T17" s="399"/>
      <c r="U17" s="378"/>
      <c r="V17" s="378"/>
      <c r="W17" s="378"/>
      <c r="X17" s="378"/>
      <c r="Y17" s="163"/>
      <c r="Z17" s="163"/>
      <c r="AA17" s="163"/>
      <c r="AB17" s="450"/>
      <c r="AC17" s="450"/>
      <c r="AD17" s="453"/>
      <c r="AE17" s="450"/>
      <c r="AF17" s="440"/>
      <c r="AG17" s="443"/>
      <c r="AH17" s="440"/>
      <c r="AI17" s="436" t="s">
        <v>324</v>
      </c>
      <c r="AJ17" s="338" t="s">
        <v>325</v>
      </c>
      <c r="AK17" s="300">
        <v>1</v>
      </c>
      <c r="AL17" s="290">
        <v>0</v>
      </c>
      <c r="AM17" s="290">
        <v>1</v>
      </c>
      <c r="AN17" s="290">
        <v>0</v>
      </c>
      <c r="AO17" s="290">
        <v>0</v>
      </c>
      <c r="AP17" s="216"/>
      <c r="AQ17" s="99"/>
      <c r="AR17" s="99"/>
      <c r="AS17" s="99"/>
      <c r="AT17" s="99"/>
      <c r="AU17" s="99"/>
      <c r="AV17" s="347">
        <v>0.31985444056887691</v>
      </c>
      <c r="AW17" s="298" t="s">
        <v>182</v>
      </c>
      <c r="AX17" s="300" t="s">
        <v>178</v>
      </c>
      <c r="AY17" s="302">
        <v>214</v>
      </c>
      <c r="AZ17" s="302">
        <f>+AZ15</f>
        <v>1065570</v>
      </c>
      <c r="BA17" s="302">
        <f t="shared" ref="BA17:BC17" si="1">+BA15</f>
        <v>1065570</v>
      </c>
      <c r="BB17" s="302" t="str">
        <f t="shared" si="1"/>
        <v>DISTRISEGURIDAD</v>
      </c>
      <c r="BC17" s="272" t="str">
        <f t="shared" si="1"/>
        <v>LUIS ENRIQUE ROA MERCHÁN</v>
      </c>
      <c r="BD17" s="34" t="s">
        <v>241</v>
      </c>
      <c r="BE17" s="139">
        <v>0.79716397171999998</v>
      </c>
      <c r="BF17" s="140">
        <v>1000000000</v>
      </c>
      <c r="BG17" s="34" t="s">
        <v>245</v>
      </c>
      <c r="BH17" s="304" t="s">
        <v>275</v>
      </c>
      <c r="BI17" s="304" t="s">
        <v>270</v>
      </c>
      <c r="BJ17" s="300" t="s">
        <v>246</v>
      </c>
      <c r="BK17" s="300" t="s">
        <v>251</v>
      </c>
      <c r="BL17" s="272" t="s">
        <v>248</v>
      </c>
      <c r="BM17" s="34" t="s">
        <v>241</v>
      </c>
      <c r="BN17" s="329" t="str">
        <f>+AW17</f>
        <v>Junio</v>
      </c>
      <c r="BO17" s="338" t="s">
        <v>249</v>
      </c>
      <c r="BP17" s="388"/>
      <c r="BQ17" s="332"/>
      <c r="BR17" s="362" t="s">
        <v>355</v>
      </c>
    </row>
    <row r="18" spans="1:70" ht="58.5" x14ac:dyDescent="0.25">
      <c r="A18" s="380"/>
      <c r="B18" s="294"/>
      <c r="C18" s="294"/>
      <c r="D18" s="273"/>
      <c r="E18" s="273"/>
      <c r="F18" s="273"/>
      <c r="G18" s="273"/>
      <c r="H18" s="273"/>
      <c r="I18" s="273"/>
      <c r="J18" s="440"/>
      <c r="K18" s="294"/>
      <c r="L18" s="294"/>
      <c r="M18" s="328"/>
      <c r="N18" s="294"/>
      <c r="O18" s="385"/>
      <c r="P18" s="397"/>
      <c r="Q18" s="294"/>
      <c r="R18" s="392"/>
      <c r="S18" s="401"/>
      <c r="T18" s="399"/>
      <c r="U18" s="378"/>
      <c r="V18" s="378"/>
      <c r="W18" s="378"/>
      <c r="X18" s="378"/>
      <c r="Y18" s="163"/>
      <c r="Z18" s="163"/>
      <c r="AA18" s="163"/>
      <c r="AB18" s="450"/>
      <c r="AC18" s="450"/>
      <c r="AD18" s="453"/>
      <c r="AE18" s="450"/>
      <c r="AF18" s="440"/>
      <c r="AG18" s="443"/>
      <c r="AH18" s="440"/>
      <c r="AI18" s="437"/>
      <c r="AJ18" s="339"/>
      <c r="AK18" s="307"/>
      <c r="AL18" s="291"/>
      <c r="AM18" s="291"/>
      <c r="AN18" s="291"/>
      <c r="AO18" s="291"/>
      <c r="AP18" s="217"/>
      <c r="AQ18" s="101"/>
      <c r="AR18" s="101"/>
      <c r="AS18" s="101"/>
      <c r="AT18" s="101"/>
      <c r="AU18" s="101"/>
      <c r="AV18" s="348"/>
      <c r="AW18" s="341"/>
      <c r="AX18" s="307"/>
      <c r="AY18" s="308"/>
      <c r="AZ18" s="308"/>
      <c r="BA18" s="308"/>
      <c r="BB18" s="308"/>
      <c r="BC18" s="273"/>
      <c r="BD18" s="34" t="s">
        <v>352</v>
      </c>
      <c r="BE18" s="139">
        <v>0</v>
      </c>
      <c r="BF18" s="140">
        <v>297163971.72000003</v>
      </c>
      <c r="BG18" s="34" t="s">
        <v>245</v>
      </c>
      <c r="BH18" s="306"/>
      <c r="BI18" s="306"/>
      <c r="BJ18" s="307"/>
      <c r="BK18" s="307"/>
      <c r="BL18" s="273"/>
      <c r="BM18" s="34" t="s">
        <v>352</v>
      </c>
      <c r="BN18" s="330"/>
      <c r="BO18" s="339"/>
      <c r="BP18" s="388"/>
      <c r="BQ18" s="332"/>
      <c r="BR18" s="363"/>
    </row>
    <row r="19" spans="1:70" ht="132.75" customHeight="1" x14ac:dyDescent="0.25">
      <c r="A19" s="380"/>
      <c r="B19" s="294"/>
      <c r="C19" s="294"/>
      <c r="D19" s="273"/>
      <c r="E19" s="273"/>
      <c r="F19" s="273"/>
      <c r="G19" s="273"/>
      <c r="H19" s="273"/>
      <c r="I19" s="273"/>
      <c r="J19" s="440"/>
      <c r="K19" s="294"/>
      <c r="L19" s="294"/>
      <c r="M19" s="328"/>
      <c r="N19" s="294"/>
      <c r="O19" s="385"/>
      <c r="P19" s="397"/>
      <c r="Q19" s="294"/>
      <c r="R19" s="392"/>
      <c r="S19" s="401"/>
      <c r="T19" s="399"/>
      <c r="U19" s="378"/>
      <c r="V19" s="378"/>
      <c r="W19" s="378"/>
      <c r="X19" s="378"/>
      <c r="Y19" s="197"/>
      <c r="Z19" s="197"/>
      <c r="AA19" s="197"/>
      <c r="AB19" s="450"/>
      <c r="AC19" s="450"/>
      <c r="AD19" s="453"/>
      <c r="AE19" s="450"/>
      <c r="AF19" s="440"/>
      <c r="AG19" s="443"/>
      <c r="AH19" s="440"/>
      <c r="AI19" s="438"/>
      <c r="AJ19" s="340"/>
      <c r="AK19" s="301"/>
      <c r="AL19" s="292"/>
      <c r="AM19" s="292"/>
      <c r="AN19" s="292"/>
      <c r="AO19" s="292"/>
      <c r="AP19" s="218">
        <v>1</v>
      </c>
      <c r="AQ19" s="89"/>
      <c r="AR19" s="89"/>
      <c r="AS19" s="89"/>
      <c r="AT19" s="89"/>
      <c r="AU19" s="89"/>
      <c r="AV19" s="349"/>
      <c r="AW19" s="299"/>
      <c r="AX19" s="301"/>
      <c r="AY19" s="303"/>
      <c r="AZ19" s="303"/>
      <c r="BA19" s="303"/>
      <c r="BB19" s="303"/>
      <c r="BC19" s="274"/>
      <c r="BD19" s="34" t="s">
        <v>322</v>
      </c>
      <c r="BE19" s="139">
        <v>1</v>
      </c>
      <c r="BF19" s="140">
        <v>3700000000</v>
      </c>
      <c r="BG19" s="34" t="s">
        <v>245</v>
      </c>
      <c r="BH19" s="305"/>
      <c r="BI19" s="305"/>
      <c r="BJ19" s="301"/>
      <c r="BK19" s="301"/>
      <c r="BL19" s="274"/>
      <c r="BM19" s="34" t="s">
        <v>322</v>
      </c>
      <c r="BN19" s="331"/>
      <c r="BO19" s="340"/>
      <c r="BP19" s="388"/>
      <c r="BQ19" s="332"/>
      <c r="BR19" s="364"/>
    </row>
    <row r="20" spans="1:70" ht="58.5" customHeight="1" x14ac:dyDescent="0.25">
      <c r="A20" s="380"/>
      <c r="B20" s="294"/>
      <c r="C20" s="294"/>
      <c r="D20" s="273"/>
      <c r="E20" s="273"/>
      <c r="F20" s="273"/>
      <c r="G20" s="273"/>
      <c r="H20" s="273"/>
      <c r="I20" s="273"/>
      <c r="J20" s="440"/>
      <c r="K20" s="272" t="s">
        <v>124</v>
      </c>
      <c r="L20" s="272" t="s">
        <v>122</v>
      </c>
      <c r="M20" s="272">
        <v>195</v>
      </c>
      <c r="N20" s="272" t="s">
        <v>125</v>
      </c>
      <c r="O20" s="272" t="s">
        <v>145</v>
      </c>
      <c r="P20" s="275"/>
      <c r="Q20" s="272" t="s">
        <v>148</v>
      </c>
      <c r="R20" s="278">
        <v>585</v>
      </c>
      <c r="S20" s="281">
        <f>+R20-M20</f>
        <v>390</v>
      </c>
      <c r="T20" s="284">
        <v>195</v>
      </c>
      <c r="U20" s="287">
        <v>0</v>
      </c>
      <c r="V20" s="287">
        <v>0</v>
      </c>
      <c r="W20" s="287">
        <v>0</v>
      </c>
      <c r="X20" s="287">
        <f>360+75</f>
        <v>435</v>
      </c>
      <c r="Y20" s="157"/>
      <c r="Z20" s="157"/>
      <c r="AA20" s="157"/>
      <c r="AB20" s="450"/>
      <c r="AC20" s="450"/>
      <c r="AD20" s="453"/>
      <c r="AE20" s="450"/>
      <c r="AF20" s="440"/>
      <c r="AG20" s="443"/>
      <c r="AH20" s="440"/>
      <c r="AI20" s="435" t="s">
        <v>334</v>
      </c>
      <c r="AJ20" s="435" t="s">
        <v>184</v>
      </c>
      <c r="AK20" s="328">
        <v>390</v>
      </c>
      <c r="AL20" s="295">
        <v>0</v>
      </c>
      <c r="AM20" s="295">
        <v>0</v>
      </c>
      <c r="AN20" s="295">
        <v>0</v>
      </c>
      <c r="AO20" s="290">
        <v>390</v>
      </c>
      <c r="AP20" s="216"/>
      <c r="AQ20" s="99"/>
      <c r="AR20" s="99"/>
      <c r="AS20" s="99"/>
      <c r="AT20" s="99"/>
      <c r="AU20" s="99"/>
      <c r="AV20" s="353">
        <v>5.9363506041787452E-2</v>
      </c>
      <c r="AW20" s="352" t="s">
        <v>182</v>
      </c>
      <c r="AX20" s="328" t="s">
        <v>335</v>
      </c>
      <c r="AY20" s="351">
        <v>150</v>
      </c>
      <c r="AZ20" s="361">
        <v>1065570</v>
      </c>
      <c r="BA20" s="361">
        <v>1065570</v>
      </c>
      <c r="BB20" s="361" t="s">
        <v>174</v>
      </c>
      <c r="BC20" s="361" t="s">
        <v>240</v>
      </c>
      <c r="BD20" s="34" t="s">
        <v>243</v>
      </c>
      <c r="BE20" s="139">
        <v>1</v>
      </c>
      <c r="BF20" s="51">
        <v>900000000</v>
      </c>
      <c r="BG20" s="34" t="s">
        <v>245</v>
      </c>
      <c r="BH20" s="304" t="s">
        <v>275</v>
      </c>
      <c r="BI20" s="350" t="s">
        <v>270</v>
      </c>
      <c r="BJ20" s="294" t="s">
        <v>246</v>
      </c>
      <c r="BK20" s="294" t="s">
        <v>247</v>
      </c>
      <c r="BL20" s="294" t="s">
        <v>248</v>
      </c>
      <c r="BM20" s="34" t="s">
        <v>243</v>
      </c>
      <c r="BN20" s="429" t="str">
        <f>+AW20</f>
        <v>Junio</v>
      </c>
      <c r="BO20" s="294" t="s">
        <v>249</v>
      </c>
      <c r="BP20" s="388"/>
      <c r="BQ20" s="332"/>
      <c r="BR20" s="428" t="s">
        <v>356</v>
      </c>
    </row>
    <row r="21" spans="1:70" ht="122.45" customHeight="1" x14ac:dyDescent="0.25">
      <c r="A21" s="380"/>
      <c r="B21" s="294"/>
      <c r="C21" s="294"/>
      <c r="D21" s="273"/>
      <c r="E21" s="273"/>
      <c r="F21" s="273"/>
      <c r="G21" s="273"/>
      <c r="H21" s="273"/>
      <c r="I21" s="273"/>
      <c r="J21" s="440"/>
      <c r="K21" s="273"/>
      <c r="L21" s="273"/>
      <c r="M21" s="273"/>
      <c r="N21" s="273"/>
      <c r="O21" s="273"/>
      <c r="P21" s="276"/>
      <c r="Q21" s="273"/>
      <c r="R21" s="279"/>
      <c r="S21" s="282"/>
      <c r="T21" s="285"/>
      <c r="U21" s="288"/>
      <c r="V21" s="288"/>
      <c r="W21" s="288"/>
      <c r="X21" s="288"/>
      <c r="Y21" s="157"/>
      <c r="Z21" s="157"/>
      <c r="AA21" s="157"/>
      <c r="AB21" s="450"/>
      <c r="AC21" s="450"/>
      <c r="AD21" s="453"/>
      <c r="AE21" s="450"/>
      <c r="AF21" s="440"/>
      <c r="AG21" s="443"/>
      <c r="AH21" s="440"/>
      <c r="AI21" s="435"/>
      <c r="AJ21" s="435"/>
      <c r="AK21" s="328"/>
      <c r="AL21" s="295"/>
      <c r="AM21" s="295"/>
      <c r="AN21" s="295"/>
      <c r="AO21" s="292"/>
      <c r="AP21" s="218">
        <v>1</v>
      </c>
      <c r="AQ21" s="89"/>
      <c r="AR21" s="89"/>
      <c r="AS21" s="89"/>
      <c r="AT21" s="89"/>
      <c r="AU21" s="89"/>
      <c r="AV21" s="353"/>
      <c r="AW21" s="352"/>
      <c r="AX21" s="328"/>
      <c r="AY21" s="351"/>
      <c r="AZ21" s="294"/>
      <c r="BA21" s="294"/>
      <c r="BB21" s="294"/>
      <c r="BC21" s="294"/>
      <c r="BD21" s="34" t="s">
        <v>322</v>
      </c>
      <c r="BE21" s="139">
        <v>1</v>
      </c>
      <c r="BF21" s="51">
        <v>27450540</v>
      </c>
      <c r="BG21" s="34" t="s">
        <v>245</v>
      </c>
      <c r="BH21" s="306"/>
      <c r="BI21" s="350"/>
      <c r="BJ21" s="294"/>
      <c r="BK21" s="294"/>
      <c r="BL21" s="294"/>
      <c r="BM21" s="34" t="s">
        <v>322</v>
      </c>
      <c r="BN21" s="429"/>
      <c r="BO21" s="294"/>
      <c r="BP21" s="388"/>
      <c r="BQ21" s="332"/>
      <c r="BR21" s="428"/>
    </row>
    <row r="22" spans="1:70" ht="39" x14ac:dyDescent="0.25">
      <c r="A22" s="380"/>
      <c r="B22" s="294"/>
      <c r="C22" s="294"/>
      <c r="D22" s="273"/>
      <c r="E22" s="273"/>
      <c r="F22" s="273"/>
      <c r="G22" s="273"/>
      <c r="H22" s="273"/>
      <c r="I22" s="273"/>
      <c r="J22" s="440"/>
      <c r="K22" s="273"/>
      <c r="L22" s="273"/>
      <c r="M22" s="273"/>
      <c r="N22" s="273"/>
      <c r="O22" s="273"/>
      <c r="P22" s="276"/>
      <c r="Q22" s="273"/>
      <c r="R22" s="279"/>
      <c r="S22" s="282"/>
      <c r="T22" s="285"/>
      <c r="U22" s="288"/>
      <c r="V22" s="288"/>
      <c r="W22" s="288"/>
      <c r="X22" s="288"/>
      <c r="Y22" s="157"/>
      <c r="Z22" s="157"/>
      <c r="AA22" s="157"/>
      <c r="AB22" s="450"/>
      <c r="AC22" s="450"/>
      <c r="AD22" s="453"/>
      <c r="AE22" s="450"/>
      <c r="AF22" s="440"/>
      <c r="AG22" s="443"/>
      <c r="AH22" s="440"/>
      <c r="AI22" s="435" t="s">
        <v>357</v>
      </c>
      <c r="AJ22" s="445" t="s">
        <v>184</v>
      </c>
      <c r="AK22" s="300">
        <v>75</v>
      </c>
      <c r="AL22" s="290">
        <v>0</v>
      </c>
      <c r="AM22" s="290">
        <v>0</v>
      </c>
      <c r="AN22" s="290">
        <v>0</v>
      </c>
      <c r="AO22" s="290">
        <v>75</v>
      </c>
      <c r="AP22" s="216"/>
      <c r="AQ22" s="99"/>
      <c r="AR22" s="99"/>
      <c r="AS22" s="99"/>
      <c r="AT22" s="99"/>
      <c r="AU22" s="99"/>
      <c r="AV22" s="347">
        <v>0.10513498088280235</v>
      </c>
      <c r="AW22" s="298" t="s">
        <v>335</v>
      </c>
      <c r="AX22" s="300" t="s">
        <v>178</v>
      </c>
      <c r="AY22" s="302">
        <v>60</v>
      </c>
      <c r="AZ22" s="272">
        <v>1065570</v>
      </c>
      <c r="BA22" s="272">
        <v>1065570</v>
      </c>
      <c r="BB22" s="272" t="s">
        <v>174</v>
      </c>
      <c r="BC22" s="272" t="s">
        <v>240</v>
      </c>
      <c r="BD22" s="120" t="s">
        <v>241</v>
      </c>
      <c r="BE22" s="141">
        <v>1</v>
      </c>
      <c r="BF22" s="142">
        <v>73467504.069999903</v>
      </c>
      <c r="BG22" s="34" t="s">
        <v>245</v>
      </c>
      <c r="BH22" s="306"/>
      <c r="BI22" s="350" t="s">
        <v>270</v>
      </c>
      <c r="BJ22" s="294" t="s">
        <v>246</v>
      </c>
      <c r="BK22" s="273" t="s">
        <v>261</v>
      </c>
      <c r="BL22" s="294" t="s">
        <v>363</v>
      </c>
      <c r="BM22" s="34" t="s">
        <v>241</v>
      </c>
      <c r="BN22" s="330" t="s">
        <v>335</v>
      </c>
      <c r="BO22" s="273" t="s">
        <v>249</v>
      </c>
      <c r="BP22" s="388"/>
      <c r="BQ22" s="332"/>
      <c r="BR22" s="430" t="s">
        <v>399</v>
      </c>
    </row>
    <row r="23" spans="1:70" ht="58.5" x14ac:dyDescent="0.25">
      <c r="A23" s="380"/>
      <c r="B23" s="294"/>
      <c r="C23" s="294"/>
      <c r="D23" s="273"/>
      <c r="E23" s="273"/>
      <c r="F23" s="273"/>
      <c r="G23" s="273"/>
      <c r="H23" s="273"/>
      <c r="I23" s="273"/>
      <c r="J23" s="440"/>
      <c r="K23" s="273"/>
      <c r="L23" s="273"/>
      <c r="M23" s="273"/>
      <c r="N23" s="273"/>
      <c r="O23" s="273"/>
      <c r="P23" s="276"/>
      <c r="Q23" s="273"/>
      <c r="R23" s="279"/>
      <c r="S23" s="282"/>
      <c r="T23" s="285"/>
      <c r="U23" s="288"/>
      <c r="V23" s="288"/>
      <c r="W23" s="288"/>
      <c r="X23" s="288"/>
      <c r="Y23" s="157"/>
      <c r="Z23" s="157"/>
      <c r="AA23" s="157"/>
      <c r="AB23" s="450"/>
      <c r="AC23" s="450"/>
      <c r="AD23" s="453"/>
      <c r="AE23" s="450"/>
      <c r="AF23" s="440"/>
      <c r="AG23" s="443"/>
      <c r="AH23" s="440"/>
      <c r="AI23" s="435"/>
      <c r="AJ23" s="446"/>
      <c r="AK23" s="307"/>
      <c r="AL23" s="291"/>
      <c r="AM23" s="291"/>
      <c r="AN23" s="291"/>
      <c r="AO23" s="291"/>
      <c r="AP23" s="217"/>
      <c r="AQ23" s="101"/>
      <c r="AR23" s="101"/>
      <c r="AS23" s="101"/>
      <c r="AT23" s="101"/>
      <c r="AU23" s="101"/>
      <c r="AV23" s="348"/>
      <c r="AW23" s="341"/>
      <c r="AX23" s="307"/>
      <c r="AY23" s="308"/>
      <c r="AZ23" s="273"/>
      <c r="BA23" s="273"/>
      <c r="BB23" s="273"/>
      <c r="BC23" s="273"/>
      <c r="BD23" s="34" t="s">
        <v>352</v>
      </c>
      <c r="BE23" s="139">
        <v>1</v>
      </c>
      <c r="BF23" s="51">
        <v>693012187.44000006</v>
      </c>
      <c r="BG23" s="34" t="s">
        <v>245</v>
      </c>
      <c r="BH23" s="306"/>
      <c r="BI23" s="350"/>
      <c r="BJ23" s="294"/>
      <c r="BK23" s="273"/>
      <c r="BL23" s="294"/>
      <c r="BM23" s="34" t="s">
        <v>352</v>
      </c>
      <c r="BN23" s="330"/>
      <c r="BO23" s="273"/>
      <c r="BP23" s="388"/>
      <c r="BQ23" s="332"/>
      <c r="BR23" s="431"/>
    </row>
    <row r="24" spans="1:70" ht="144" customHeight="1" x14ac:dyDescent="0.25">
      <c r="A24" s="380"/>
      <c r="B24" s="294"/>
      <c r="C24" s="294"/>
      <c r="D24" s="273"/>
      <c r="E24" s="273"/>
      <c r="F24" s="273"/>
      <c r="G24" s="273"/>
      <c r="H24" s="273"/>
      <c r="I24" s="273"/>
      <c r="J24" s="440"/>
      <c r="K24" s="273"/>
      <c r="L24" s="273"/>
      <c r="M24" s="273"/>
      <c r="N24" s="273"/>
      <c r="O24" s="273"/>
      <c r="P24" s="276"/>
      <c r="Q24" s="273"/>
      <c r="R24" s="279"/>
      <c r="S24" s="282"/>
      <c r="T24" s="285"/>
      <c r="U24" s="288"/>
      <c r="V24" s="288"/>
      <c r="W24" s="288"/>
      <c r="X24" s="288"/>
      <c r="Y24" s="157">
        <v>435</v>
      </c>
      <c r="Z24" s="196">
        <f>1</f>
        <v>1</v>
      </c>
      <c r="AA24" s="196">
        <f>1</f>
        <v>1</v>
      </c>
      <c r="AB24" s="450"/>
      <c r="AC24" s="450"/>
      <c r="AD24" s="453"/>
      <c r="AE24" s="450"/>
      <c r="AF24" s="440"/>
      <c r="AG24" s="443"/>
      <c r="AH24" s="440"/>
      <c r="AI24" s="435"/>
      <c r="AJ24" s="447"/>
      <c r="AK24" s="301"/>
      <c r="AL24" s="292"/>
      <c r="AM24" s="292"/>
      <c r="AN24" s="292"/>
      <c r="AO24" s="292"/>
      <c r="AP24" s="218">
        <v>1</v>
      </c>
      <c r="AQ24" s="89"/>
      <c r="AR24" s="89"/>
      <c r="AS24" s="89"/>
      <c r="AT24" s="89"/>
      <c r="AU24" s="89"/>
      <c r="AV24" s="349"/>
      <c r="AW24" s="299"/>
      <c r="AX24" s="301"/>
      <c r="AY24" s="303"/>
      <c r="AZ24" s="274"/>
      <c r="BA24" s="274"/>
      <c r="BB24" s="274"/>
      <c r="BC24" s="274"/>
      <c r="BD24" s="34" t="s">
        <v>322</v>
      </c>
      <c r="BE24" s="139">
        <v>1</v>
      </c>
      <c r="BF24" s="51">
        <v>876069768.49000001</v>
      </c>
      <c r="BG24" s="34" t="s">
        <v>245</v>
      </c>
      <c r="BH24" s="305"/>
      <c r="BI24" s="350"/>
      <c r="BJ24" s="294"/>
      <c r="BK24" s="274"/>
      <c r="BL24" s="294"/>
      <c r="BM24" s="34" t="s">
        <v>322</v>
      </c>
      <c r="BN24" s="331"/>
      <c r="BO24" s="274"/>
      <c r="BP24" s="388"/>
      <c r="BQ24" s="332"/>
      <c r="BR24" s="432"/>
    </row>
    <row r="25" spans="1:70" ht="175.5" x14ac:dyDescent="0.25">
      <c r="A25" s="380"/>
      <c r="B25" s="294"/>
      <c r="C25" s="294"/>
      <c r="D25" s="273"/>
      <c r="E25" s="273"/>
      <c r="F25" s="273"/>
      <c r="G25" s="273"/>
      <c r="H25" s="273"/>
      <c r="I25" s="273"/>
      <c r="J25" s="440"/>
      <c r="K25" s="273"/>
      <c r="L25" s="273"/>
      <c r="M25" s="273"/>
      <c r="N25" s="273"/>
      <c r="O25" s="273"/>
      <c r="P25" s="276"/>
      <c r="Q25" s="273"/>
      <c r="R25" s="279"/>
      <c r="S25" s="282"/>
      <c r="T25" s="285"/>
      <c r="U25" s="288"/>
      <c r="V25" s="288"/>
      <c r="W25" s="288"/>
      <c r="X25" s="288"/>
      <c r="Y25" s="157"/>
      <c r="Z25" s="157"/>
      <c r="AA25" s="157"/>
      <c r="AB25" s="450"/>
      <c r="AC25" s="450"/>
      <c r="AD25" s="453"/>
      <c r="AE25" s="450"/>
      <c r="AF25" s="440"/>
      <c r="AG25" s="443"/>
      <c r="AH25" s="440"/>
      <c r="AI25" s="178" t="s">
        <v>365</v>
      </c>
      <c r="AJ25" s="178" t="s">
        <v>367</v>
      </c>
      <c r="AK25" s="61">
        <v>1</v>
      </c>
      <c r="AL25" s="78">
        <v>0</v>
      </c>
      <c r="AM25" s="78">
        <v>0</v>
      </c>
      <c r="AN25" s="78">
        <v>0</v>
      </c>
      <c r="AO25" s="78">
        <v>1</v>
      </c>
      <c r="AP25" s="215">
        <v>1</v>
      </c>
      <c r="AQ25" s="78"/>
      <c r="AR25" s="78"/>
      <c r="AS25" s="78"/>
      <c r="AT25" s="78"/>
      <c r="AU25" s="78"/>
      <c r="AV25" s="132">
        <v>6.4007193355871518E-3</v>
      </c>
      <c r="AW25" s="64" t="s">
        <v>335</v>
      </c>
      <c r="AX25" s="61" t="s">
        <v>178</v>
      </c>
      <c r="AY25" s="63">
        <v>90</v>
      </c>
      <c r="AZ25" s="58">
        <v>1065570</v>
      </c>
      <c r="BA25" s="58">
        <v>1065570</v>
      </c>
      <c r="BB25" s="58" t="s">
        <v>174</v>
      </c>
      <c r="BC25" s="58" t="s">
        <v>240</v>
      </c>
      <c r="BD25" s="34" t="s">
        <v>241</v>
      </c>
      <c r="BE25" s="139">
        <v>1</v>
      </c>
      <c r="BF25" s="51">
        <v>150000000</v>
      </c>
      <c r="BG25" s="34" t="str">
        <f t="shared" ref="BG25:BG27" si="2">+BG21</f>
        <v>Recursos propios</v>
      </c>
      <c r="BH25" s="70" t="s">
        <v>275</v>
      </c>
      <c r="BI25" s="70" t="s">
        <v>270</v>
      </c>
      <c r="BJ25" s="58" t="s">
        <v>246</v>
      </c>
      <c r="BK25" s="58" t="s">
        <v>247</v>
      </c>
      <c r="BL25" s="58" t="s">
        <v>266</v>
      </c>
      <c r="BM25" s="34" t="s">
        <v>241</v>
      </c>
      <c r="BN25" s="122" t="s">
        <v>335</v>
      </c>
      <c r="BO25" s="100" t="s">
        <v>249</v>
      </c>
      <c r="BP25" s="388"/>
      <c r="BQ25" s="332"/>
      <c r="BR25" s="176" t="s">
        <v>400</v>
      </c>
    </row>
    <row r="26" spans="1:70" ht="97.5" customHeight="1" x14ac:dyDescent="0.25">
      <c r="A26" s="380"/>
      <c r="B26" s="294"/>
      <c r="C26" s="294"/>
      <c r="D26" s="273"/>
      <c r="E26" s="273"/>
      <c r="F26" s="273"/>
      <c r="G26" s="273"/>
      <c r="H26" s="273"/>
      <c r="I26" s="273"/>
      <c r="J26" s="440"/>
      <c r="K26" s="273"/>
      <c r="L26" s="273"/>
      <c r="M26" s="273"/>
      <c r="N26" s="273"/>
      <c r="O26" s="273"/>
      <c r="P26" s="276"/>
      <c r="Q26" s="273"/>
      <c r="R26" s="279"/>
      <c r="S26" s="282"/>
      <c r="T26" s="285"/>
      <c r="U26" s="288"/>
      <c r="V26" s="288"/>
      <c r="W26" s="288"/>
      <c r="X26" s="288"/>
      <c r="Y26" s="157"/>
      <c r="Z26" s="157"/>
      <c r="AA26" s="157"/>
      <c r="AB26" s="450"/>
      <c r="AC26" s="450"/>
      <c r="AD26" s="453"/>
      <c r="AE26" s="450"/>
      <c r="AF26" s="440"/>
      <c r="AG26" s="443"/>
      <c r="AH26" s="440"/>
      <c r="AI26" s="460" t="s">
        <v>366</v>
      </c>
      <c r="AJ26" s="445" t="s">
        <v>368</v>
      </c>
      <c r="AK26" s="272">
        <v>1</v>
      </c>
      <c r="AL26" s="290">
        <v>0</v>
      </c>
      <c r="AM26" s="290">
        <v>0</v>
      </c>
      <c r="AN26" s="290">
        <v>0</v>
      </c>
      <c r="AO26" s="290">
        <v>0</v>
      </c>
      <c r="AP26" s="216"/>
      <c r="AQ26" s="99"/>
      <c r="AR26" s="99"/>
      <c r="AS26" s="99"/>
      <c r="AT26" s="99"/>
      <c r="AU26" s="99"/>
      <c r="AV26" s="347">
        <v>3.1867786866445376E-2</v>
      </c>
      <c r="AW26" s="352" t="s">
        <v>335</v>
      </c>
      <c r="AX26" s="328" t="s">
        <v>178</v>
      </c>
      <c r="AY26" s="351">
        <v>90</v>
      </c>
      <c r="AZ26" s="294">
        <v>1065570</v>
      </c>
      <c r="BA26" s="294">
        <v>1065570</v>
      </c>
      <c r="BB26" s="294" t="s">
        <v>174</v>
      </c>
      <c r="BC26" s="294" t="s">
        <v>240</v>
      </c>
      <c r="BD26" s="34" t="s">
        <v>352</v>
      </c>
      <c r="BE26" s="139">
        <v>0</v>
      </c>
      <c r="BF26" s="51">
        <v>320000000</v>
      </c>
      <c r="BG26" s="34" t="str">
        <f t="shared" si="2"/>
        <v>Recursos propios</v>
      </c>
      <c r="BH26" s="304" t="s">
        <v>275</v>
      </c>
      <c r="BI26" s="304" t="s">
        <v>270</v>
      </c>
      <c r="BJ26" s="272" t="s">
        <v>246</v>
      </c>
      <c r="BK26" s="272" t="s">
        <v>247</v>
      </c>
      <c r="BL26" s="294" t="s">
        <v>266</v>
      </c>
      <c r="BM26" s="34" t="s">
        <v>352</v>
      </c>
      <c r="BN26" s="329" t="s">
        <v>335</v>
      </c>
      <c r="BO26" s="294" t="s">
        <v>249</v>
      </c>
      <c r="BP26" s="388"/>
      <c r="BQ26" s="332"/>
      <c r="BR26" s="428" t="s">
        <v>401</v>
      </c>
    </row>
    <row r="27" spans="1:70" ht="97.5" customHeight="1" x14ac:dyDescent="0.25">
      <c r="A27" s="380"/>
      <c r="B27" s="294"/>
      <c r="C27" s="294"/>
      <c r="D27" s="273"/>
      <c r="E27" s="273"/>
      <c r="F27" s="273"/>
      <c r="G27" s="273"/>
      <c r="H27" s="273"/>
      <c r="I27" s="273"/>
      <c r="J27" s="440"/>
      <c r="K27" s="274"/>
      <c r="L27" s="274"/>
      <c r="M27" s="274"/>
      <c r="N27" s="274"/>
      <c r="O27" s="274"/>
      <c r="P27" s="277"/>
      <c r="Q27" s="274"/>
      <c r="R27" s="280"/>
      <c r="S27" s="283"/>
      <c r="T27" s="286"/>
      <c r="U27" s="289"/>
      <c r="V27" s="289"/>
      <c r="W27" s="289"/>
      <c r="X27" s="289"/>
      <c r="Y27" s="157"/>
      <c r="Z27" s="157"/>
      <c r="AA27" s="157"/>
      <c r="AB27" s="450"/>
      <c r="AC27" s="450"/>
      <c r="AD27" s="453"/>
      <c r="AE27" s="450"/>
      <c r="AF27" s="440"/>
      <c r="AG27" s="443"/>
      <c r="AH27" s="440"/>
      <c r="AI27" s="460"/>
      <c r="AJ27" s="447"/>
      <c r="AK27" s="274"/>
      <c r="AL27" s="292"/>
      <c r="AM27" s="292"/>
      <c r="AN27" s="292"/>
      <c r="AO27" s="292"/>
      <c r="AP27" s="218">
        <v>0</v>
      </c>
      <c r="AQ27" s="89"/>
      <c r="AR27" s="89"/>
      <c r="AS27" s="89"/>
      <c r="AT27" s="89"/>
      <c r="AU27" s="89"/>
      <c r="AV27" s="349"/>
      <c r="AW27" s="352"/>
      <c r="AX27" s="328"/>
      <c r="AY27" s="351"/>
      <c r="AZ27" s="294"/>
      <c r="BA27" s="294"/>
      <c r="BB27" s="294"/>
      <c r="BC27" s="294"/>
      <c r="BD27" s="34" t="s">
        <v>241</v>
      </c>
      <c r="BE27" s="139">
        <v>0</v>
      </c>
      <c r="BF27" s="51">
        <v>122878210.17654531</v>
      </c>
      <c r="BG27" s="34" t="str">
        <f t="shared" si="2"/>
        <v>Recursos propios</v>
      </c>
      <c r="BH27" s="305"/>
      <c r="BI27" s="305"/>
      <c r="BJ27" s="274"/>
      <c r="BK27" s="274"/>
      <c r="BL27" s="294"/>
      <c r="BM27" s="34" t="s">
        <v>241</v>
      </c>
      <c r="BN27" s="331"/>
      <c r="BO27" s="294"/>
      <c r="BP27" s="388"/>
      <c r="BQ27" s="332"/>
      <c r="BR27" s="428"/>
    </row>
    <row r="28" spans="1:70" ht="175.5" customHeight="1" x14ac:dyDescent="0.25">
      <c r="A28" s="380"/>
      <c r="B28" s="294"/>
      <c r="C28" s="294"/>
      <c r="D28" s="273"/>
      <c r="E28" s="273"/>
      <c r="F28" s="273"/>
      <c r="G28" s="273"/>
      <c r="H28" s="273"/>
      <c r="I28" s="273"/>
      <c r="J28" s="440"/>
      <c r="K28" s="272" t="s">
        <v>306</v>
      </c>
      <c r="L28" s="272" t="s">
        <v>122</v>
      </c>
      <c r="M28" s="300">
        <v>1</v>
      </c>
      <c r="N28" s="272" t="s">
        <v>308</v>
      </c>
      <c r="O28" s="275" t="s">
        <v>145</v>
      </c>
      <c r="P28" s="275"/>
      <c r="Q28" s="272" t="s">
        <v>148</v>
      </c>
      <c r="R28" s="278">
        <v>1</v>
      </c>
      <c r="S28" s="281">
        <v>1</v>
      </c>
      <c r="T28" s="284">
        <v>1</v>
      </c>
      <c r="U28" s="287">
        <v>0</v>
      </c>
      <c r="V28" s="287">
        <v>1</v>
      </c>
      <c r="W28" s="394">
        <v>0</v>
      </c>
      <c r="X28" s="394">
        <v>0</v>
      </c>
      <c r="Y28" s="156">
        <v>1</v>
      </c>
      <c r="Z28" s="455">
        <v>1</v>
      </c>
      <c r="AA28" s="455">
        <v>1</v>
      </c>
      <c r="AB28" s="450"/>
      <c r="AC28" s="450"/>
      <c r="AD28" s="453"/>
      <c r="AE28" s="450"/>
      <c r="AF28" s="440"/>
      <c r="AG28" s="443"/>
      <c r="AH28" s="440"/>
      <c r="AI28" s="320" t="s">
        <v>328</v>
      </c>
      <c r="AJ28" s="338" t="s">
        <v>329</v>
      </c>
      <c r="AK28" s="300">
        <v>1</v>
      </c>
      <c r="AL28" s="290">
        <v>0</v>
      </c>
      <c r="AM28" s="290">
        <v>0</v>
      </c>
      <c r="AN28" s="290">
        <v>0</v>
      </c>
      <c r="AO28" s="290">
        <v>1</v>
      </c>
      <c r="AP28" s="216">
        <v>1</v>
      </c>
      <c r="AQ28" s="99"/>
      <c r="AR28" s="99"/>
      <c r="AS28" s="99"/>
      <c r="AT28" s="99"/>
      <c r="AU28" s="99"/>
      <c r="AV28" s="347">
        <v>4.8005395016903638E-2</v>
      </c>
      <c r="AW28" s="298" t="s">
        <v>335</v>
      </c>
      <c r="AX28" s="300" t="s">
        <v>178</v>
      </c>
      <c r="AY28" s="302">
        <v>60</v>
      </c>
      <c r="AZ28" s="302">
        <f>+AZ22</f>
        <v>1065570</v>
      </c>
      <c r="BA28" s="302">
        <f t="shared" ref="BA28:BC28" si="3">+BA22</f>
        <v>1065570</v>
      </c>
      <c r="BB28" s="302" t="str">
        <f t="shared" si="3"/>
        <v>DISTRISEGURIDAD</v>
      </c>
      <c r="BC28" s="302" t="str">
        <f t="shared" si="3"/>
        <v>LUIS ENRIQUE ROA MERCHÁN</v>
      </c>
      <c r="BD28" s="34" t="s">
        <v>322</v>
      </c>
      <c r="BE28" s="139">
        <v>0.68</v>
      </c>
      <c r="BF28" s="140">
        <v>500000000</v>
      </c>
      <c r="BG28" s="34" t="s">
        <v>245</v>
      </c>
      <c r="BH28" s="304" t="str">
        <f>+BH26</f>
        <v>IMPLEMENTACIÓN Y SOSTENIMIENTO DE HERRAMIENTAS TECNOLÓGICAS PARA SEGURIDAD Y SOCORRO</v>
      </c>
      <c r="BI28" s="304" t="str">
        <f>+BI26</f>
        <v>2.3.4501.1000.2021130010180</v>
      </c>
      <c r="BJ28" s="300" t="s">
        <v>250</v>
      </c>
      <c r="BK28" s="300" t="s">
        <v>330</v>
      </c>
      <c r="BL28" s="300" t="s">
        <v>263</v>
      </c>
      <c r="BM28" s="34" t="str">
        <f>+BD28</f>
        <v>1.3.3.2.00-93-037 RB RENDIMIENTOS FINANCIEROS ICLD</v>
      </c>
      <c r="BN28" s="329" t="s">
        <v>335</v>
      </c>
      <c r="BO28" s="272" t="s">
        <v>331</v>
      </c>
      <c r="BP28" s="388"/>
      <c r="BQ28" s="332"/>
      <c r="BR28" s="324" t="s">
        <v>405</v>
      </c>
    </row>
    <row r="29" spans="1:70" ht="78" customHeight="1" x14ac:dyDescent="0.25">
      <c r="A29" s="380"/>
      <c r="B29" s="294"/>
      <c r="C29" s="294"/>
      <c r="D29" s="273"/>
      <c r="E29" s="273"/>
      <c r="F29" s="273"/>
      <c r="G29" s="273"/>
      <c r="H29" s="273"/>
      <c r="I29" s="273"/>
      <c r="J29" s="440"/>
      <c r="K29" s="273"/>
      <c r="L29" s="273"/>
      <c r="M29" s="307"/>
      <c r="N29" s="273"/>
      <c r="O29" s="276"/>
      <c r="P29" s="276"/>
      <c r="Q29" s="273"/>
      <c r="R29" s="279"/>
      <c r="S29" s="282"/>
      <c r="T29" s="285"/>
      <c r="U29" s="288"/>
      <c r="V29" s="288"/>
      <c r="W29" s="394"/>
      <c r="X29" s="394"/>
      <c r="Y29" s="158"/>
      <c r="Z29" s="456"/>
      <c r="AA29" s="456"/>
      <c r="AB29" s="450"/>
      <c r="AC29" s="450"/>
      <c r="AD29" s="453"/>
      <c r="AE29" s="450"/>
      <c r="AF29" s="440"/>
      <c r="AG29" s="443"/>
      <c r="AH29" s="440"/>
      <c r="AI29" s="322"/>
      <c r="AJ29" s="340"/>
      <c r="AK29" s="301"/>
      <c r="AL29" s="292"/>
      <c r="AM29" s="292"/>
      <c r="AN29" s="292"/>
      <c r="AO29" s="292"/>
      <c r="AP29" s="218"/>
      <c r="AQ29" s="89"/>
      <c r="AR29" s="89"/>
      <c r="AS29" s="89"/>
      <c r="AT29" s="89"/>
      <c r="AU29" s="89"/>
      <c r="AV29" s="349"/>
      <c r="AW29" s="299"/>
      <c r="AX29" s="301"/>
      <c r="AY29" s="303"/>
      <c r="AZ29" s="303"/>
      <c r="BA29" s="303"/>
      <c r="BB29" s="303"/>
      <c r="BC29" s="303"/>
      <c r="BD29" s="34" t="s">
        <v>241</v>
      </c>
      <c r="BE29" s="124">
        <v>0</v>
      </c>
      <c r="BF29" s="140">
        <v>250000000</v>
      </c>
      <c r="BG29" s="34" t="s">
        <v>245</v>
      </c>
      <c r="BH29" s="305"/>
      <c r="BI29" s="305"/>
      <c r="BJ29" s="301"/>
      <c r="BK29" s="301"/>
      <c r="BL29" s="301"/>
      <c r="BM29" s="34" t="str">
        <f>+BD29</f>
        <v>1.3.2.3.11-037 - RF ICLD</v>
      </c>
      <c r="BN29" s="331"/>
      <c r="BO29" s="274"/>
      <c r="BP29" s="388"/>
      <c r="BQ29" s="332"/>
      <c r="BR29" s="326"/>
    </row>
    <row r="30" spans="1:70" ht="57" customHeight="1" x14ac:dyDescent="0.25">
      <c r="A30" s="380"/>
      <c r="B30" s="294"/>
      <c r="C30" s="294"/>
      <c r="D30" s="273"/>
      <c r="E30" s="273"/>
      <c r="F30" s="273"/>
      <c r="G30" s="273"/>
      <c r="H30" s="273"/>
      <c r="I30" s="273"/>
      <c r="J30" s="440"/>
      <c r="K30" s="272" t="s">
        <v>126</v>
      </c>
      <c r="L30" s="272" t="s">
        <v>122</v>
      </c>
      <c r="M30" s="272">
        <v>280</v>
      </c>
      <c r="N30" s="272" t="s">
        <v>127</v>
      </c>
      <c r="O30" s="275" t="s">
        <v>145</v>
      </c>
      <c r="P30" s="275"/>
      <c r="Q30" s="272" t="s">
        <v>148</v>
      </c>
      <c r="R30" s="278">
        <v>100</v>
      </c>
      <c r="S30" s="281">
        <v>100</v>
      </c>
      <c r="T30" s="284">
        <v>0</v>
      </c>
      <c r="U30" s="457">
        <f>35+(70*0.65)</f>
        <v>80.5</v>
      </c>
      <c r="V30" s="457">
        <f>35+(70)-U30</f>
        <v>24.5</v>
      </c>
      <c r="W30" s="287">
        <v>0</v>
      </c>
      <c r="X30" s="287">
        <v>0</v>
      </c>
      <c r="Y30" s="157"/>
      <c r="Z30" s="157"/>
      <c r="AA30" s="157"/>
      <c r="AB30" s="450"/>
      <c r="AC30" s="450"/>
      <c r="AD30" s="453"/>
      <c r="AE30" s="450"/>
      <c r="AF30" s="440"/>
      <c r="AG30" s="443"/>
      <c r="AH30" s="440"/>
      <c r="AI30" s="320" t="s">
        <v>186</v>
      </c>
      <c r="AJ30" s="272" t="s">
        <v>187</v>
      </c>
      <c r="AK30" s="272">
        <v>12</v>
      </c>
      <c r="AL30" s="290">
        <v>3</v>
      </c>
      <c r="AM30" s="290">
        <v>3</v>
      </c>
      <c r="AN30" s="290">
        <v>3</v>
      </c>
      <c r="AO30" s="290">
        <v>3</v>
      </c>
      <c r="AP30" s="216"/>
      <c r="AQ30" s="99"/>
      <c r="AR30" s="99"/>
      <c r="AS30" s="99"/>
      <c r="AT30" s="99"/>
      <c r="AU30" s="99"/>
      <c r="AV30" s="347">
        <v>3.2355636241393051E-2</v>
      </c>
      <c r="AW30" s="298" t="s">
        <v>181</v>
      </c>
      <c r="AX30" s="298" t="s">
        <v>178</v>
      </c>
      <c r="AY30" s="272">
        <v>360</v>
      </c>
      <c r="AZ30" s="272">
        <v>1065570</v>
      </c>
      <c r="BA30" s="272">
        <v>1065570</v>
      </c>
      <c r="BB30" s="298" t="s">
        <v>174</v>
      </c>
      <c r="BC30" s="298" t="s">
        <v>240</v>
      </c>
      <c r="BD30" s="123" t="s">
        <v>241</v>
      </c>
      <c r="BE30" s="125">
        <v>0.99368668440070895</v>
      </c>
      <c r="BF30" s="51">
        <v>355797356.57142901</v>
      </c>
      <c r="BG30" s="34" t="s">
        <v>245</v>
      </c>
      <c r="BH30" s="304" t="s">
        <v>275</v>
      </c>
      <c r="BI30" s="304" t="s">
        <v>270</v>
      </c>
      <c r="BJ30" s="272" t="s">
        <v>246</v>
      </c>
      <c r="BK30" s="272" t="s">
        <v>336</v>
      </c>
      <c r="BL30" s="272" t="s">
        <v>251</v>
      </c>
      <c r="BM30" s="51" t="s">
        <v>241</v>
      </c>
      <c r="BN30" s="300" t="s">
        <v>361</v>
      </c>
      <c r="BO30" s="272" t="s">
        <v>253</v>
      </c>
      <c r="BP30" s="388"/>
      <c r="BQ30" s="332"/>
      <c r="BR30" s="324" t="s">
        <v>316</v>
      </c>
    </row>
    <row r="31" spans="1:70" ht="57" customHeight="1" x14ac:dyDescent="0.25">
      <c r="A31" s="380"/>
      <c r="B31" s="294"/>
      <c r="C31" s="294"/>
      <c r="D31" s="273"/>
      <c r="E31" s="273"/>
      <c r="F31" s="273"/>
      <c r="G31" s="273"/>
      <c r="H31" s="273"/>
      <c r="I31" s="273"/>
      <c r="J31" s="440"/>
      <c r="K31" s="273"/>
      <c r="L31" s="273"/>
      <c r="M31" s="273"/>
      <c r="N31" s="273"/>
      <c r="O31" s="276"/>
      <c r="P31" s="276"/>
      <c r="Q31" s="273"/>
      <c r="R31" s="279"/>
      <c r="S31" s="282"/>
      <c r="T31" s="285"/>
      <c r="U31" s="458"/>
      <c r="V31" s="458"/>
      <c r="W31" s="288"/>
      <c r="X31" s="288"/>
      <c r="Y31" s="157"/>
      <c r="Z31" s="157"/>
      <c r="AA31" s="157"/>
      <c r="AB31" s="450"/>
      <c r="AC31" s="450"/>
      <c r="AD31" s="453"/>
      <c r="AE31" s="450"/>
      <c r="AF31" s="440"/>
      <c r="AG31" s="443"/>
      <c r="AH31" s="440"/>
      <c r="AI31" s="321"/>
      <c r="AJ31" s="273"/>
      <c r="AK31" s="273"/>
      <c r="AL31" s="291"/>
      <c r="AM31" s="291"/>
      <c r="AN31" s="291"/>
      <c r="AO31" s="291"/>
      <c r="AP31" s="217">
        <v>1</v>
      </c>
      <c r="AQ31" s="101"/>
      <c r="AR31" s="101"/>
      <c r="AS31" s="101"/>
      <c r="AT31" s="101"/>
      <c r="AU31" s="101"/>
      <c r="AV31" s="348"/>
      <c r="AW31" s="341"/>
      <c r="AX31" s="341"/>
      <c r="AY31" s="273"/>
      <c r="AZ31" s="273"/>
      <c r="BA31" s="273"/>
      <c r="BB31" s="341"/>
      <c r="BC31" s="341"/>
      <c r="BD31" s="123" t="s">
        <v>243</v>
      </c>
      <c r="BE31" s="124">
        <v>0.89833333333333332</v>
      </c>
      <c r="BF31" s="51">
        <v>60000000</v>
      </c>
      <c r="BG31" s="34" t="s">
        <v>245</v>
      </c>
      <c r="BH31" s="306"/>
      <c r="BI31" s="306"/>
      <c r="BJ31" s="273"/>
      <c r="BK31" s="273"/>
      <c r="BL31" s="273"/>
      <c r="BM31" s="51" t="s">
        <v>243</v>
      </c>
      <c r="BN31" s="307"/>
      <c r="BO31" s="273"/>
      <c r="BP31" s="388"/>
      <c r="BQ31" s="332"/>
      <c r="BR31" s="325"/>
    </row>
    <row r="32" spans="1:70" ht="57" customHeight="1" x14ac:dyDescent="0.25">
      <c r="A32" s="380"/>
      <c r="B32" s="294"/>
      <c r="C32" s="294"/>
      <c r="D32" s="273"/>
      <c r="E32" s="273"/>
      <c r="F32" s="273"/>
      <c r="G32" s="273"/>
      <c r="H32" s="273"/>
      <c r="I32" s="273"/>
      <c r="J32" s="440"/>
      <c r="K32" s="273"/>
      <c r="L32" s="273"/>
      <c r="M32" s="273"/>
      <c r="N32" s="273"/>
      <c r="O32" s="276"/>
      <c r="P32" s="276"/>
      <c r="Q32" s="273"/>
      <c r="R32" s="279"/>
      <c r="S32" s="282"/>
      <c r="T32" s="285"/>
      <c r="U32" s="458"/>
      <c r="V32" s="458"/>
      <c r="W32" s="288"/>
      <c r="X32" s="288"/>
      <c r="Y32" s="157"/>
      <c r="Z32" s="157"/>
      <c r="AA32" s="157"/>
      <c r="AB32" s="450"/>
      <c r="AC32" s="450"/>
      <c r="AD32" s="453"/>
      <c r="AE32" s="450"/>
      <c r="AF32" s="440"/>
      <c r="AG32" s="443"/>
      <c r="AH32" s="440"/>
      <c r="AI32" s="322"/>
      <c r="AJ32" s="274"/>
      <c r="AK32" s="274"/>
      <c r="AL32" s="292"/>
      <c r="AM32" s="292"/>
      <c r="AN32" s="292"/>
      <c r="AO32" s="292"/>
      <c r="AP32" s="218"/>
      <c r="AQ32" s="89"/>
      <c r="AR32" s="89"/>
      <c r="AS32" s="89"/>
      <c r="AT32" s="89"/>
      <c r="AU32" s="89"/>
      <c r="AV32" s="349"/>
      <c r="AW32" s="299"/>
      <c r="AX32" s="299"/>
      <c r="AY32" s="274"/>
      <c r="AZ32" s="274"/>
      <c r="BA32" s="274"/>
      <c r="BB32" s="299"/>
      <c r="BC32" s="299"/>
      <c r="BD32" s="123" t="s">
        <v>322</v>
      </c>
      <c r="BE32" s="124">
        <f>89702643.43/BF32</f>
        <v>1.0000000000159306</v>
      </c>
      <c r="BF32" s="51">
        <v>89702643.428571001</v>
      </c>
      <c r="BG32" s="34" t="s">
        <v>245</v>
      </c>
      <c r="BH32" s="305"/>
      <c r="BI32" s="305"/>
      <c r="BJ32" s="274"/>
      <c r="BK32" s="274"/>
      <c r="BL32" s="274"/>
      <c r="BM32" s="51" t="s">
        <v>322</v>
      </c>
      <c r="BN32" s="301"/>
      <c r="BO32" s="274"/>
      <c r="BP32" s="388"/>
      <c r="BQ32" s="332"/>
      <c r="BR32" s="326"/>
    </row>
    <row r="33" spans="1:70" ht="57" customHeight="1" x14ac:dyDescent="0.25">
      <c r="A33" s="380"/>
      <c r="B33" s="294"/>
      <c r="C33" s="294"/>
      <c r="D33" s="273"/>
      <c r="E33" s="273"/>
      <c r="F33" s="273"/>
      <c r="G33" s="273"/>
      <c r="H33" s="273"/>
      <c r="I33" s="273"/>
      <c r="J33" s="440"/>
      <c r="K33" s="273"/>
      <c r="L33" s="273"/>
      <c r="M33" s="273"/>
      <c r="N33" s="273"/>
      <c r="O33" s="276"/>
      <c r="P33" s="276"/>
      <c r="Q33" s="273"/>
      <c r="R33" s="279"/>
      <c r="S33" s="282"/>
      <c r="T33" s="285"/>
      <c r="U33" s="458"/>
      <c r="V33" s="458"/>
      <c r="W33" s="288"/>
      <c r="X33" s="288"/>
      <c r="Y33" s="157"/>
      <c r="Z33" s="157"/>
      <c r="AA33" s="157"/>
      <c r="AB33" s="450"/>
      <c r="AC33" s="450"/>
      <c r="AD33" s="453"/>
      <c r="AE33" s="450"/>
      <c r="AF33" s="440"/>
      <c r="AG33" s="443"/>
      <c r="AH33" s="440"/>
      <c r="AI33" s="461" t="s">
        <v>362</v>
      </c>
      <c r="AJ33" s="272" t="s">
        <v>332</v>
      </c>
      <c r="AK33" s="272">
        <v>1</v>
      </c>
      <c r="AL33" s="290">
        <v>0</v>
      </c>
      <c r="AM33" s="290">
        <v>0</v>
      </c>
      <c r="AN33" s="290">
        <v>0</v>
      </c>
      <c r="AO33" s="290">
        <v>0</v>
      </c>
      <c r="AP33" s="216"/>
      <c r="AQ33" s="99"/>
      <c r="AR33" s="99"/>
      <c r="AS33" s="99"/>
      <c r="AT33" s="99"/>
      <c r="AU33" s="99"/>
      <c r="AV33" s="347">
        <v>8.5301632494862598E-2</v>
      </c>
      <c r="AW33" s="298" t="s">
        <v>335</v>
      </c>
      <c r="AX33" s="298" t="s">
        <v>178</v>
      </c>
      <c r="AY33" s="272">
        <v>360</v>
      </c>
      <c r="AZ33" s="272">
        <v>1065570</v>
      </c>
      <c r="BA33" s="272">
        <v>1065570</v>
      </c>
      <c r="BB33" s="272" t="s">
        <v>174</v>
      </c>
      <c r="BC33" s="272" t="s">
        <v>240</v>
      </c>
      <c r="BD33" s="121" t="s">
        <v>243</v>
      </c>
      <c r="BE33" s="143">
        <v>0</v>
      </c>
      <c r="BF33" s="51">
        <v>1000000000</v>
      </c>
      <c r="BG33" s="34" t="s">
        <v>245</v>
      </c>
      <c r="BH33" s="304" t="s">
        <v>275</v>
      </c>
      <c r="BI33" s="304" t="s">
        <v>270</v>
      </c>
      <c r="BJ33" s="272" t="s">
        <v>246</v>
      </c>
      <c r="BK33" s="272" t="s">
        <v>261</v>
      </c>
      <c r="BL33" s="272" t="s">
        <v>363</v>
      </c>
      <c r="BM33" s="51" t="s">
        <v>243</v>
      </c>
      <c r="BN33" s="300" t="s">
        <v>335</v>
      </c>
      <c r="BO33" s="272" t="s">
        <v>249</v>
      </c>
      <c r="BP33" s="388"/>
      <c r="BQ33" s="332"/>
      <c r="BR33" s="324" t="s">
        <v>402</v>
      </c>
    </row>
    <row r="34" spans="1:70" ht="57" customHeight="1" x14ac:dyDescent="0.25">
      <c r="A34" s="380"/>
      <c r="B34" s="294"/>
      <c r="C34" s="294"/>
      <c r="D34" s="273"/>
      <c r="E34" s="273"/>
      <c r="F34" s="273"/>
      <c r="G34" s="273"/>
      <c r="H34" s="273"/>
      <c r="I34" s="273"/>
      <c r="J34" s="440"/>
      <c r="K34" s="273"/>
      <c r="L34" s="273"/>
      <c r="M34" s="273"/>
      <c r="N34" s="273"/>
      <c r="O34" s="276"/>
      <c r="P34" s="276"/>
      <c r="Q34" s="273"/>
      <c r="R34" s="279"/>
      <c r="S34" s="282"/>
      <c r="T34" s="285"/>
      <c r="U34" s="458"/>
      <c r="V34" s="458"/>
      <c r="W34" s="288"/>
      <c r="X34" s="288"/>
      <c r="Y34" s="157"/>
      <c r="Z34" s="157"/>
      <c r="AA34" s="157"/>
      <c r="AB34" s="450"/>
      <c r="AC34" s="450"/>
      <c r="AD34" s="453"/>
      <c r="AE34" s="450"/>
      <c r="AF34" s="440"/>
      <c r="AG34" s="443"/>
      <c r="AH34" s="440"/>
      <c r="AI34" s="462"/>
      <c r="AJ34" s="273"/>
      <c r="AK34" s="273"/>
      <c r="AL34" s="291"/>
      <c r="AM34" s="291"/>
      <c r="AN34" s="291"/>
      <c r="AO34" s="291"/>
      <c r="AP34" s="217"/>
      <c r="AQ34" s="101"/>
      <c r="AR34" s="101"/>
      <c r="AS34" s="101"/>
      <c r="AT34" s="101"/>
      <c r="AU34" s="101"/>
      <c r="AV34" s="348"/>
      <c r="AW34" s="341"/>
      <c r="AX34" s="341"/>
      <c r="AY34" s="273"/>
      <c r="AZ34" s="273"/>
      <c r="BA34" s="273"/>
      <c r="BB34" s="273"/>
      <c r="BC34" s="273"/>
      <c r="BD34" s="121" t="s">
        <v>242</v>
      </c>
      <c r="BE34" s="143">
        <v>0</v>
      </c>
      <c r="BF34" s="51">
        <v>55260693.966545396</v>
      </c>
      <c r="BG34" s="34" t="s">
        <v>245</v>
      </c>
      <c r="BH34" s="306"/>
      <c r="BI34" s="306"/>
      <c r="BJ34" s="273"/>
      <c r="BK34" s="273"/>
      <c r="BL34" s="273"/>
      <c r="BM34" s="51" t="s">
        <v>242</v>
      </c>
      <c r="BN34" s="307"/>
      <c r="BO34" s="273"/>
      <c r="BP34" s="388"/>
      <c r="BQ34" s="332"/>
      <c r="BR34" s="325"/>
    </row>
    <row r="35" spans="1:70" ht="57" customHeight="1" x14ac:dyDescent="0.25">
      <c r="A35" s="380"/>
      <c r="B35" s="294"/>
      <c r="C35" s="294"/>
      <c r="D35" s="273"/>
      <c r="E35" s="273"/>
      <c r="F35" s="273"/>
      <c r="G35" s="273"/>
      <c r="H35" s="273"/>
      <c r="I35" s="273"/>
      <c r="J35" s="440"/>
      <c r="K35" s="273"/>
      <c r="L35" s="273"/>
      <c r="M35" s="273"/>
      <c r="N35" s="273"/>
      <c r="O35" s="276"/>
      <c r="P35" s="276"/>
      <c r="Q35" s="273"/>
      <c r="R35" s="279"/>
      <c r="S35" s="282"/>
      <c r="T35" s="285"/>
      <c r="U35" s="458"/>
      <c r="V35" s="458"/>
      <c r="W35" s="288"/>
      <c r="X35" s="288"/>
      <c r="Y35" s="157"/>
      <c r="Z35" s="157"/>
      <c r="AA35" s="157"/>
      <c r="AB35" s="450"/>
      <c r="AC35" s="450"/>
      <c r="AD35" s="453"/>
      <c r="AE35" s="450"/>
      <c r="AF35" s="440"/>
      <c r="AG35" s="443"/>
      <c r="AH35" s="440"/>
      <c r="AI35" s="462"/>
      <c r="AJ35" s="273"/>
      <c r="AK35" s="273"/>
      <c r="AL35" s="291"/>
      <c r="AM35" s="291"/>
      <c r="AN35" s="291"/>
      <c r="AO35" s="291"/>
      <c r="AP35" s="217">
        <v>0</v>
      </c>
      <c r="AQ35" s="101"/>
      <c r="AR35" s="101"/>
      <c r="AS35" s="101"/>
      <c r="AT35" s="101"/>
      <c r="AU35" s="101"/>
      <c r="AV35" s="348"/>
      <c r="AW35" s="341"/>
      <c r="AX35" s="341"/>
      <c r="AY35" s="273"/>
      <c r="AZ35" s="273"/>
      <c r="BA35" s="273"/>
      <c r="BB35" s="273"/>
      <c r="BC35" s="273"/>
      <c r="BD35" s="121" t="s">
        <v>241</v>
      </c>
      <c r="BE35" s="143">
        <v>0</v>
      </c>
      <c r="BF35" s="51">
        <v>168654285.75345469</v>
      </c>
      <c r="BG35" s="34" t="s">
        <v>245</v>
      </c>
      <c r="BH35" s="306"/>
      <c r="BI35" s="306"/>
      <c r="BJ35" s="273"/>
      <c r="BK35" s="273"/>
      <c r="BL35" s="273"/>
      <c r="BM35" s="51" t="s">
        <v>241</v>
      </c>
      <c r="BN35" s="307"/>
      <c r="BO35" s="273"/>
      <c r="BP35" s="388"/>
      <c r="BQ35" s="332"/>
      <c r="BR35" s="325"/>
    </row>
    <row r="36" spans="1:70" ht="57" customHeight="1" x14ac:dyDescent="0.25">
      <c r="A36" s="380"/>
      <c r="B36" s="294"/>
      <c r="C36" s="294"/>
      <c r="D36" s="273"/>
      <c r="E36" s="273"/>
      <c r="F36" s="273"/>
      <c r="G36" s="273"/>
      <c r="H36" s="273"/>
      <c r="I36" s="273"/>
      <c r="J36" s="440"/>
      <c r="K36" s="273"/>
      <c r="L36" s="273"/>
      <c r="M36" s="273"/>
      <c r="N36" s="273"/>
      <c r="O36" s="276"/>
      <c r="P36" s="276"/>
      <c r="Q36" s="273"/>
      <c r="R36" s="279"/>
      <c r="S36" s="282"/>
      <c r="T36" s="285"/>
      <c r="U36" s="458"/>
      <c r="V36" s="458"/>
      <c r="W36" s="288"/>
      <c r="X36" s="288"/>
      <c r="Y36" s="157">
        <v>106</v>
      </c>
      <c r="Z36" s="196">
        <v>1</v>
      </c>
      <c r="AA36" s="196">
        <v>1</v>
      </c>
      <c r="AB36" s="450"/>
      <c r="AC36" s="450"/>
      <c r="AD36" s="453"/>
      <c r="AE36" s="450"/>
      <c r="AF36" s="440"/>
      <c r="AG36" s="443"/>
      <c r="AH36" s="440"/>
      <c r="AI36" s="462"/>
      <c r="AJ36" s="273"/>
      <c r="AK36" s="273"/>
      <c r="AL36" s="291"/>
      <c r="AM36" s="291"/>
      <c r="AN36" s="291"/>
      <c r="AO36" s="291"/>
      <c r="AP36" s="217"/>
      <c r="AQ36" s="101"/>
      <c r="AR36" s="101"/>
      <c r="AS36" s="101"/>
      <c r="AT36" s="101"/>
      <c r="AU36" s="101"/>
      <c r="AV36" s="348"/>
      <c r="AW36" s="341"/>
      <c r="AX36" s="341"/>
      <c r="AY36" s="273"/>
      <c r="AZ36" s="273"/>
      <c r="BA36" s="273"/>
      <c r="BB36" s="273"/>
      <c r="BC36" s="273"/>
      <c r="BD36" s="121" t="s">
        <v>333</v>
      </c>
      <c r="BE36" s="143">
        <v>0</v>
      </c>
      <c r="BF36" s="51">
        <v>1427638</v>
      </c>
      <c r="BG36" s="34" t="s">
        <v>245</v>
      </c>
      <c r="BH36" s="306"/>
      <c r="BI36" s="306"/>
      <c r="BJ36" s="273"/>
      <c r="BK36" s="273"/>
      <c r="BL36" s="273"/>
      <c r="BM36" s="51" t="s">
        <v>333</v>
      </c>
      <c r="BN36" s="307"/>
      <c r="BO36" s="273"/>
      <c r="BP36" s="388"/>
      <c r="BQ36" s="332"/>
      <c r="BR36" s="325"/>
    </row>
    <row r="37" spans="1:70" ht="57" customHeight="1" x14ac:dyDescent="0.25">
      <c r="A37" s="380"/>
      <c r="B37" s="294"/>
      <c r="C37" s="294"/>
      <c r="D37" s="273"/>
      <c r="E37" s="273"/>
      <c r="F37" s="273"/>
      <c r="G37" s="273"/>
      <c r="H37" s="273"/>
      <c r="I37" s="273"/>
      <c r="J37" s="440"/>
      <c r="K37" s="273"/>
      <c r="L37" s="273"/>
      <c r="M37" s="273"/>
      <c r="N37" s="273"/>
      <c r="O37" s="276"/>
      <c r="P37" s="276"/>
      <c r="Q37" s="273"/>
      <c r="R37" s="279"/>
      <c r="S37" s="282"/>
      <c r="T37" s="285"/>
      <c r="U37" s="458"/>
      <c r="V37" s="458"/>
      <c r="W37" s="288"/>
      <c r="X37" s="288"/>
      <c r="Y37" s="157"/>
      <c r="Z37" s="157"/>
      <c r="AA37" s="157"/>
      <c r="AB37" s="450"/>
      <c r="AC37" s="450"/>
      <c r="AD37" s="453"/>
      <c r="AE37" s="450"/>
      <c r="AF37" s="440"/>
      <c r="AG37" s="443"/>
      <c r="AH37" s="440"/>
      <c r="AI37" s="463"/>
      <c r="AJ37" s="274"/>
      <c r="AK37" s="274"/>
      <c r="AL37" s="292"/>
      <c r="AM37" s="292"/>
      <c r="AN37" s="292"/>
      <c r="AO37" s="292"/>
      <c r="AP37" s="218"/>
      <c r="AQ37" s="89"/>
      <c r="AR37" s="89"/>
      <c r="AS37" s="89"/>
      <c r="AT37" s="89"/>
      <c r="AU37" s="89"/>
      <c r="AV37" s="349"/>
      <c r="AW37" s="299"/>
      <c r="AX37" s="299"/>
      <c r="AY37" s="274"/>
      <c r="AZ37" s="274"/>
      <c r="BA37" s="274"/>
      <c r="BB37" s="274"/>
      <c r="BC37" s="274"/>
      <c r="BD37" s="121" t="s">
        <v>322</v>
      </c>
      <c r="BE37" s="143">
        <v>0</v>
      </c>
      <c r="BF37" s="51">
        <v>107345600.94</v>
      </c>
      <c r="BG37" s="34" t="s">
        <v>245</v>
      </c>
      <c r="BH37" s="305"/>
      <c r="BI37" s="305"/>
      <c r="BJ37" s="274"/>
      <c r="BK37" s="274"/>
      <c r="BL37" s="274"/>
      <c r="BM37" s="51" t="s">
        <v>322</v>
      </c>
      <c r="BN37" s="301"/>
      <c r="BO37" s="274"/>
      <c r="BP37" s="388"/>
      <c r="BQ37" s="332"/>
      <c r="BR37" s="326"/>
    </row>
    <row r="38" spans="1:70" ht="161.25" customHeight="1" x14ac:dyDescent="0.25">
      <c r="A38" s="380"/>
      <c r="B38" s="294"/>
      <c r="C38" s="294"/>
      <c r="D38" s="273"/>
      <c r="E38" s="273"/>
      <c r="F38" s="273"/>
      <c r="G38" s="273"/>
      <c r="H38" s="273"/>
      <c r="I38" s="273"/>
      <c r="J38" s="440"/>
      <c r="K38" s="273"/>
      <c r="L38" s="273"/>
      <c r="M38" s="273"/>
      <c r="N38" s="273"/>
      <c r="O38" s="276"/>
      <c r="P38" s="276"/>
      <c r="Q38" s="273"/>
      <c r="R38" s="279"/>
      <c r="S38" s="282"/>
      <c r="T38" s="285"/>
      <c r="U38" s="458"/>
      <c r="V38" s="458"/>
      <c r="W38" s="288"/>
      <c r="X38" s="288"/>
      <c r="Y38" s="157"/>
      <c r="Z38" s="157"/>
      <c r="AA38" s="157"/>
      <c r="AB38" s="450"/>
      <c r="AC38" s="450"/>
      <c r="AD38" s="453"/>
      <c r="AE38" s="450"/>
      <c r="AF38" s="440"/>
      <c r="AG38" s="443"/>
      <c r="AH38" s="440"/>
      <c r="AI38" s="180" t="s">
        <v>359</v>
      </c>
      <c r="AJ38" s="34" t="s">
        <v>187</v>
      </c>
      <c r="AK38" s="61">
        <v>1</v>
      </c>
      <c r="AL38" s="78">
        <v>0</v>
      </c>
      <c r="AM38" s="78">
        <v>0</v>
      </c>
      <c r="AN38" s="78">
        <v>0</v>
      </c>
      <c r="AO38" s="89">
        <v>1</v>
      </c>
      <c r="AP38" s="218">
        <v>1</v>
      </c>
      <c r="AQ38" s="89"/>
      <c r="AR38" s="89"/>
      <c r="AS38" s="89"/>
      <c r="AT38" s="89"/>
      <c r="AU38" s="89"/>
      <c r="AV38" s="134">
        <v>9.2810430366013698E-4</v>
      </c>
      <c r="AW38" s="94" t="s">
        <v>257</v>
      </c>
      <c r="AX38" s="94" t="s">
        <v>178</v>
      </c>
      <c r="AY38" s="63">
        <v>90</v>
      </c>
      <c r="AZ38" s="91">
        <v>1065570</v>
      </c>
      <c r="BA38" s="91">
        <v>1065570</v>
      </c>
      <c r="BB38" s="94" t="s">
        <v>174</v>
      </c>
      <c r="BC38" s="94" t="s">
        <v>240</v>
      </c>
      <c r="BD38" s="94" t="s">
        <v>322</v>
      </c>
      <c r="BE38" s="143">
        <v>1</v>
      </c>
      <c r="BF38" s="51">
        <v>14500000</v>
      </c>
      <c r="BG38" s="34" t="s">
        <v>245</v>
      </c>
      <c r="BH38" s="70" t="s">
        <v>275</v>
      </c>
      <c r="BI38" s="70" t="s">
        <v>270</v>
      </c>
      <c r="BJ38" s="58" t="s">
        <v>250</v>
      </c>
      <c r="BK38" s="58" t="s">
        <v>358</v>
      </c>
      <c r="BL38" s="34"/>
      <c r="BM38" s="51" t="s">
        <v>322</v>
      </c>
      <c r="BN38" s="61" t="s">
        <v>335</v>
      </c>
      <c r="BO38" s="34" t="s">
        <v>364</v>
      </c>
      <c r="BP38" s="388"/>
      <c r="BQ38" s="332"/>
      <c r="BR38" s="112" t="s">
        <v>403</v>
      </c>
    </row>
    <row r="39" spans="1:70" ht="84" x14ac:dyDescent="0.3">
      <c r="A39" s="380"/>
      <c r="B39" s="294"/>
      <c r="C39" s="294"/>
      <c r="D39" s="273"/>
      <c r="E39" s="273"/>
      <c r="F39" s="273"/>
      <c r="G39" s="273"/>
      <c r="H39" s="273"/>
      <c r="I39" s="273"/>
      <c r="J39" s="441"/>
      <c r="K39" s="274"/>
      <c r="L39" s="274"/>
      <c r="M39" s="274"/>
      <c r="N39" s="274"/>
      <c r="O39" s="277"/>
      <c r="P39" s="277"/>
      <c r="Q39" s="274"/>
      <c r="R39" s="280"/>
      <c r="S39" s="283"/>
      <c r="T39" s="286"/>
      <c r="U39" s="459"/>
      <c r="V39" s="459"/>
      <c r="W39" s="289"/>
      <c r="X39" s="289"/>
      <c r="Y39" s="158"/>
      <c r="Z39" s="158"/>
      <c r="AA39" s="158"/>
      <c r="AB39" s="451"/>
      <c r="AC39" s="451"/>
      <c r="AD39" s="454"/>
      <c r="AE39" s="451"/>
      <c r="AF39" s="441"/>
      <c r="AG39" s="444"/>
      <c r="AH39" s="441"/>
      <c r="AI39" s="180" t="s">
        <v>188</v>
      </c>
      <c r="AJ39" s="34" t="s">
        <v>187</v>
      </c>
      <c r="AK39" s="61">
        <v>1</v>
      </c>
      <c r="AL39" s="78">
        <v>0</v>
      </c>
      <c r="AM39" s="78">
        <v>0</v>
      </c>
      <c r="AN39" s="78">
        <v>0</v>
      </c>
      <c r="AO39" s="78">
        <v>12</v>
      </c>
      <c r="AP39" s="215">
        <v>1</v>
      </c>
      <c r="AQ39" s="78"/>
      <c r="AR39" s="78"/>
      <c r="AS39" s="78"/>
      <c r="AT39" s="78"/>
      <c r="AU39" s="78"/>
      <c r="AV39" s="132">
        <v>6.0079815314078341E-4</v>
      </c>
      <c r="AW39" s="94" t="s">
        <v>181</v>
      </c>
      <c r="AX39" s="61" t="s">
        <v>178</v>
      </c>
      <c r="AY39" s="63">
        <v>360</v>
      </c>
      <c r="AZ39" s="91">
        <v>1065570</v>
      </c>
      <c r="BA39" s="91">
        <v>1065570</v>
      </c>
      <c r="BB39" s="94" t="s">
        <v>174</v>
      </c>
      <c r="BC39" s="94" t="s">
        <v>240</v>
      </c>
      <c r="BD39" s="34" t="s">
        <v>243</v>
      </c>
      <c r="BE39" s="124">
        <v>1</v>
      </c>
      <c r="BF39" s="51">
        <v>9386416.1454545464</v>
      </c>
      <c r="BG39" s="34" t="s">
        <v>245</v>
      </c>
      <c r="BH39" s="70" t="s">
        <v>275</v>
      </c>
      <c r="BI39" s="70" t="s">
        <v>270</v>
      </c>
      <c r="BJ39" s="58" t="s">
        <v>250</v>
      </c>
      <c r="BK39" s="58" t="s">
        <v>358</v>
      </c>
      <c r="BL39" s="34"/>
      <c r="BM39" s="51" t="s">
        <v>243</v>
      </c>
      <c r="BN39" s="61" t="s">
        <v>360</v>
      </c>
      <c r="BO39" s="35" t="s">
        <v>404</v>
      </c>
      <c r="BP39" s="388"/>
      <c r="BQ39" s="332"/>
      <c r="BR39" s="112" t="s">
        <v>408</v>
      </c>
    </row>
    <row r="40" spans="1:70" ht="150" customHeight="1" x14ac:dyDescent="0.3">
      <c r="A40" s="380"/>
      <c r="B40" s="294"/>
      <c r="C40" s="294"/>
      <c r="D40" s="273"/>
      <c r="E40" s="273"/>
      <c r="F40" s="273"/>
      <c r="G40" s="273"/>
      <c r="H40" s="273"/>
      <c r="I40" s="273"/>
      <c r="J40" s="161"/>
      <c r="K40" s="91"/>
      <c r="L40" s="91"/>
      <c r="M40" s="91"/>
      <c r="N40" s="91"/>
      <c r="O40" s="150"/>
      <c r="P40" s="150"/>
      <c r="Q40" s="91"/>
      <c r="R40" s="151"/>
      <c r="S40" s="470" t="s">
        <v>425</v>
      </c>
      <c r="T40" s="471"/>
      <c r="U40" s="471"/>
      <c r="V40" s="471"/>
      <c r="W40" s="471"/>
      <c r="X40" s="471"/>
      <c r="Y40" s="472"/>
      <c r="Z40" s="201">
        <f>SUM(Z36+Z28+Z24+Z15)/(4)</f>
        <v>1</v>
      </c>
      <c r="AA40" s="201">
        <f>SUM(AA36+AA28+AA24+AA15)/(4)</f>
        <v>1</v>
      </c>
      <c r="AB40" s="160"/>
      <c r="AC40" s="160"/>
      <c r="AD40" s="484" t="s">
        <v>436</v>
      </c>
      <c r="AE40" s="485"/>
      <c r="AF40" s="485"/>
      <c r="AG40" s="485"/>
      <c r="AH40" s="485"/>
      <c r="AI40" s="485"/>
      <c r="AJ40" s="485"/>
      <c r="AK40" s="485"/>
      <c r="AL40" s="485"/>
      <c r="AM40" s="485"/>
      <c r="AN40" s="485"/>
      <c r="AO40" s="485"/>
      <c r="AP40" s="222">
        <f>SUM(AP39+AP38+AP35+AP31+AP28+AP27+AP25+AP24+AP21+AP19+AP16+AP15+AP12)/(13)</f>
        <v>0.76923076923076927</v>
      </c>
      <c r="AQ40" s="262" t="s">
        <v>441</v>
      </c>
      <c r="AR40" s="263"/>
      <c r="AS40" s="233">
        <v>15623244006.970001</v>
      </c>
      <c r="AT40" s="233">
        <v>14088559393.669998</v>
      </c>
      <c r="AU40" s="223">
        <f>AT40/AS40</f>
        <v>0.90176914521623464</v>
      </c>
      <c r="AV40" s="132"/>
      <c r="AW40" s="94"/>
      <c r="AX40" s="61"/>
      <c r="AY40" s="63"/>
      <c r="AZ40" s="91"/>
      <c r="BA40" s="91"/>
      <c r="BB40" s="94"/>
      <c r="BC40" s="94"/>
      <c r="BD40" s="34"/>
      <c r="BE40" s="124"/>
      <c r="BF40" s="51"/>
      <c r="BG40" s="34"/>
      <c r="BH40" s="70"/>
      <c r="BI40" s="70"/>
      <c r="BJ40" s="58"/>
      <c r="BK40" s="58"/>
      <c r="BL40" s="34"/>
      <c r="BM40" s="51"/>
      <c r="BN40" s="61"/>
      <c r="BO40" s="35"/>
      <c r="BP40" s="388"/>
      <c r="BQ40" s="332"/>
      <c r="BR40" s="112"/>
    </row>
    <row r="41" spans="1:70" ht="105" x14ac:dyDescent="0.3">
      <c r="A41" s="380"/>
      <c r="B41" s="294"/>
      <c r="C41" s="294"/>
      <c r="D41" s="273"/>
      <c r="E41" s="273"/>
      <c r="F41" s="273"/>
      <c r="G41" s="273"/>
      <c r="H41" s="273"/>
      <c r="I41" s="273"/>
      <c r="J41" s="386" t="s">
        <v>128</v>
      </c>
      <c r="K41" s="294" t="s">
        <v>129</v>
      </c>
      <c r="L41" s="294" t="s">
        <v>122</v>
      </c>
      <c r="M41" s="328">
        <v>37</v>
      </c>
      <c r="N41" s="294" t="s">
        <v>130</v>
      </c>
      <c r="O41" s="385" t="s">
        <v>145</v>
      </c>
      <c r="P41" s="385"/>
      <c r="Q41" s="294" t="s">
        <v>149</v>
      </c>
      <c r="R41" s="393">
        <v>4</v>
      </c>
      <c r="S41" s="402">
        <v>4</v>
      </c>
      <c r="T41" s="398">
        <v>3</v>
      </c>
      <c r="U41" s="287">
        <v>3</v>
      </c>
      <c r="V41" s="287">
        <v>0</v>
      </c>
      <c r="W41" s="287">
        <v>0</v>
      </c>
      <c r="X41" s="287">
        <v>7</v>
      </c>
      <c r="Y41" s="156"/>
      <c r="Z41" s="156"/>
      <c r="AA41" s="156"/>
      <c r="AB41" s="382" t="s">
        <v>168</v>
      </c>
      <c r="AC41" s="382" t="s">
        <v>237</v>
      </c>
      <c r="AD41" s="382" t="s">
        <v>238</v>
      </c>
      <c r="AE41" s="382" t="s">
        <v>239</v>
      </c>
      <c r="AF41" s="375" t="s">
        <v>152</v>
      </c>
      <c r="AG41" s="373">
        <v>2021130010192</v>
      </c>
      <c r="AH41" s="375" t="s">
        <v>189</v>
      </c>
      <c r="AI41" s="180" t="s">
        <v>190</v>
      </c>
      <c r="AJ41" s="62" t="s">
        <v>191</v>
      </c>
      <c r="AK41" s="61">
        <v>5</v>
      </c>
      <c r="AL41" s="78">
        <v>5</v>
      </c>
      <c r="AM41" s="78">
        <v>0</v>
      </c>
      <c r="AN41" s="78">
        <v>0</v>
      </c>
      <c r="AO41" s="78">
        <v>0</v>
      </c>
      <c r="AP41" s="215">
        <v>1</v>
      </c>
      <c r="AQ41" s="290"/>
      <c r="AS41" s="230">
        <v>7248658667</v>
      </c>
      <c r="AT41" s="230">
        <v>6728054541</v>
      </c>
      <c r="AU41" s="267">
        <f>AT41/AS41</f>
        <v>0.92817924668324014</v>
      </c>
      <c r="AV41" s="135">
        <v>3.8030044819682633E-2</v>
      </c>
      <c r="AW41" s="64" t="s">
        <v>181</v>
      </c>
      <c r="AX41" s="61" t="s">
        <v>178</v>
      </c>
      <c r="AY41" s="63">
        <v>360</v>
      </c>
      <c r="AZ41" s="58">
        <v>1065570</v>
      </c>
      <c r="BA41" s="58">
        <v>1065570</v>
      </c>
      <c r="BB41" s="34" t="s">
        <v>174</v>
      </c>
      <c r="BC41" s="34" t="s">
        <v>240</v>
      </c>
      <c r="BD41" s="34" t="s">
        <v>243</v>
      </c>
      <c r="BE41" s="124">
        <f>275666814/BF41</f>
        <v>1</v>
      </c>
      <c r="BF41" s="51">
        <v>275666814</v>
      </c>
      <c r="BG41" s="34" t="s">
        <v>245</v>
      </c>
      <c r="BH41" s="70" t="s">
        <v>274</v>
      </c>
      <c r="BI41" s="71" t="s">
        <v>271</v>
      </c>
      <c r="BJ41" s="58" t="s">
        <v>246</v>
      </c>
      <c r="BK41" s="58" t="s">
        <v>251</v>
      </c>
      <c r="BL41" s="58" t="s">
        <v>255</v>
      </c>
      <c r="BM41" s="35" t="str">
        <f>+BD41</f>
        <v>1.2.2.0.00-051 - ICDE DISTRISEGURIDAD 1% IPU</v>
      </c>
      <c r="BN41" s="61" t="s">
        <v>181</v>
      </c>
      <c r="BO41" s="34" t="s">
        <v>253</v>
      </c>
      <c r="BP41" s="388"/>
      <c r="BQ41" s="332"/>
      <c r="BR41" s="106" t="s">
        <v>317</v>
      </c>
    </row>
    <row r="42" spans="1:70" ht="105" customHeight="1" x14ac:dyDescent="0.25">
      <c r="A42" s="380"/>
      <c r="B42" s="294"/>
      <c r="C42" s="294"/>
      <c r="D42" s="273"/>
      <c r="E42" s="273"/>
      <c r="F42" s="273"/>
      <c r="G42" s="273"/>
      <c r="H42" s="273"/>
      <c r="I42" s="273"/>
      <c r="J42" s="386"/>
      <c r="K42" s="294"/>
      <c r="L42" s="294"/>
      <c r="M42" s="328"/>
      <c r="N42" s="294"/>
      <c r="O42" s="385"/>
      <c r="P42" s="385"/>
      <c r="Q42" s="294"/>
      <c r="R42" s="393"/>
      <c r="S42" s="402"/>
      <c r="T42" s="398"/>
      <c r="U42" s="288"/>
      <c r="V42" s="288"/>
      <c r="W42" s="288"/>
      <c r="X42" s="288"/>
      <c r="Y42" s="157"/>
      <c r="Z42" s="157"/>
      <c r="AA42" s="157"/>
      <c r="AB42" s="396"/>
      <c r="AC42" s="382"/>
      <c r="AD42" s="382"/>
      <c r="AE42" s="382"/>
      <c r="AF42" s="376"/>
      <c r="AG42" s="374"/>
      <c r="AH42" s="376"/>
      <c r="AI42" s="318" t="s">
        <v>192</v>
      </c>
      <c r="AJ42" s="272" t="s">
        <v>193</v>
      </c>
      <c r="AK42" s="300">
        <v>12</v>
      </c>
      <c r="AL42" s="290">
        <v>3</v>
      </c>
      <c r="AM42" s="290">
        <v>3</v>
      </c>
      <c r="AN42" s="290">
        <v>3</v>
      </c>
      <c r="AO42" s="290">
        <v>3</v>
      </c>
      <c r="AP42" s="216">
        <v>1</v>
      </c>
      <c r="AQ42" s="291"/>
      <c r="AS42" s="231"/>
      <c r="AT42" s="231"/>
      <c r="AU42" s="268"/>
      <c r="AV42" s="296">
        <v>8.2773934811789067E-3</v>
      </c>
      <c r="AW42" s="298" t="s">
        <v>181</v>
      </c>
      <c r="AX42" s="300" t="s">
        <v>178</v>
      </c>
      <c r="AY42" s="302">
        <v>360</v>
      </c>
      <c r="AZ42" s="272">
        <v>1065570</v>
      </c>
      <c r="BA42" s="272">
        <v>1065570</v>
      </c>
      <c r="BB42" s="272" t="s">
        <v>174</v>
      </c>
      <c r="BC42" s="272" t="s">
        <v>240</v>
      </c>
      <c r="BD42" s="34" t="s">
        <v>243</v>
      </c>
      <c r="BE42" s="124">
        <v>0.93453457142857144</v>
      </c>
      <c r="BF42" s="51">
        <v>35000000</v>
      </c>
      <c r="BG42" s="34" t="str">
        <f t="shared" ref="BG42:BG43" si="4">+BG41</f>
        <v>Recursos propios</v>
      </c>
      <c r="BH42" s="304" t="s">
        <v>274</v>
      </c>
      <c r="BI42" s="333" t="s">
        <v>271</v>
      </c>
      <c r="BJ42" s="272" t="s">
        <v>250</v>
      </c>
      <c r="BK42" s="272"/>
      <c r="BL42" s="272"/>
      <c r="BM42" s="335"/>
      <c r="BN42" s="300"/>
      <c r="BO42" s="272" t="s">
        <v>256</v>
      </c>
      <c r="BP42" s="388"/>
      <c r="BQ42" s="332"/>
      <c r="BR42" s="324" t="s">
        <v>409</v>
      </c>
    </row>
    <row r="43" spans="1:70" ht="58.5" x14ac:dyDescent="0.25">
      <c r="A43" s="380"/>
      <c r="B43" s="294"/>
      <c r="C43" s="294"/>
      <c r="D43" s="273"/>
      <c r="E43" s="273"/>
      <c r="F43" s="273"/>
      <c r="G43" s="273"/>
      <c r="H43" s="273"/>
      <c r="I43" s="273"/>
      <c r="J43" s="386"/>
      <c r="K43" s="294"/>
      <c r="L43" s="294"/>
      <c r="M43" s="328"/>
      <c r="N43" s="294"/>
      <c r="O43" s="385"/>
      <c r="P43" s="385"/>
      <c r="Q43" s="294"/>
      <c r="R43" s="393"/>
      <c r="S43" s="402"/>
      <c r="T43" s="398"/>
      <c r="U43" s="288"/>
      <c r="V43" s="288"/>
      <c r="W43" s="288"/>
      <c r="X43" s="288"/>
      <c r="Y43" s="157">
        <v>10</v>
      </c>
      <c r="Z43" s="196">
        <v>1</v>
      </c>
      <c r="AA43" s="196">
        <v>1</v>
      </c>
      <c r="AB43" s="396"/>
      <c r="AC43" s="382"/>
      <c r="AD43" s="382"/>
      <c r="AE43" s="382"/>
      <c r="AF43" s="376"/>
      <c r="AG43" s="374"/>
      <c r="AH43" s="376"/>
      <c r="AI43" s="319"/>
      <c r="AJ43" s="274"/>
      <c r="AK43" s="301"/>
      <c r="AL43" s="292"/>
      <c r="AM43" s="292"/>
      <c r="AN43" s="292"/>
      <c r="AO43" s="292"/>
      <c r="AP43" s="218"/>
      <c r="AQ43" s="291"/>
      <c r="AS43" s="231"/>
      <c r="AT43" s="231"/>
      <c r="AU43" s="268"/>
      <c r="AV43" s="297"/>
      <c r="AW43" s="299"/>
      <c r="AX43" s="301"/>
      <c r="AY43" s="303"/>
      <c r="AZ43" s="274"/>
      <c r="BA43" s="274"/>
      <c r="BB43" s="274"/>
      <c r="BC43" s="274"/>
      <c r="BD43" s="34" t="s">
        <v>322</v>
      </c>
      <c r="BE43" s="124">
        <v>0.91142999999999996</v>
      </c>
      <c r="BF43" s="51">
        <v>25000000</v>
      </c>
      <c r="BG43" s="34" t="str">
        <f t="shared" si="4"/>
        <v>Recursos propios</v>
      </c>
      <c r="BH43" s="305"/>
      <c r="BI43" s="334"/>
      <c r="BJ43" s="274"/>
      <c r="BK43" s="274"/>
      <c r="BL43" s="274"/>
      <c r="BM43" s="336"/>
      <c r="BN43" s="301"/>
      <c r="BO43" s="274"/>
      <c r="BP43" s="388"/>
      <c r="BQ43" s="332"/>
      <c r="BR43" s="326"/>
    </row>
    <row r="44" spans="1:70" ht="80.25" customHeight="1" x14ac:dyDescent="0.25">
      <c r="A44" s="380"/>
      <c r="B44" s="294"/>
      <c r="C44" s="294"/>
      <c r="D44" s="273"/>
      <c r="E44" s="273"/>
      <c r="F44" s="273"/>
      <c r="G44" s="273"/>
      <c r="H44" s="273"/>
      <c r="I44" s="273"/>
      <c r="J44" s="386"/>
      <c r="K44" s="294"/>
      <c r="L44" s="294"/>
      <c r="M44" s="328"/>
      <c r="N44" s="294"/>
      <c r="O44" s="385"/>
      <c r="P44" s="385"/>
      <c r="Q44" s="294"/>
      <c r="R44" s="393"/>
      <c r="S44" s="402"/>
      <c r="T44" s="398"/>
      <c r="U44" s="288"/>
      <c r="V44" s="288"/>
      <c r="W44" s="288"/>
      <c r="X44" s="288"/>
      <c r="Y44" s="157"/>
      <c r="Z44" s="157"/>
      <c r="AA44" s="157"/>
      <c r="AB44" s="396"/>
      <c r="AC44" s="382"/>
      <c r="AD44" s="382"/>
      <c r="AE44" s="382"/>
      <c r="AF44" s="376"/>
      <c r="AG44" s="374"/>
      <c r="AH44" s="376"/>
      <c r="AI44" s="320" t="s">
        <v>337</v>
      </c>
      <c r="AJ44" s="338" t="s">
        <v>194</v>
      </c>
      <c r="AK44" s="300">
        <v>6</v>
      </c>
      <c r="AL44" s="290">
        <v>3</v>
      </c>
      <c r="AM44" s="290">
        <v>0</v>
      </c>
      <c r="AN44" s="290">
        <v>0</v>
      </c>
      <c r="AO44" s="290">
        <v>7</v>
      </c>
      <c r="AP44" s="216"/>
      <c r="AQ44" s="291"/>
      <c r="AS44" s="231"/>
      <c r="AT44" s="231"/>
      <c r="AU44" s="268"/>
      <c r="AV44" s="296">
        <v>0.47952066755195999</v>
      </c>
      <c r="AW44" s="298" t="s">
        <v>182</v>
      </c>
      <c r="AX44" s="300" t="s">
        <v>257</v>
      </c>
      <c r="AY44" s="302">
        <v>153</v>
      </c>
      <c r="AZ44" s="300">
        <f>+AZ42</f>
        <v>1065570</v>
      </c>
      <c r="BA44" s="300">
        <f>+BA42</f>
        <v>1065570</v>
      </c>
      <c r="BB44" s="272" t="str">
        <f>+BB42</f>
        <v>DISTRISEGURIDAD</v>
      </c>
      <c r="BC44" s="272" t="str">
        <f>+BC42</f>
        <v>LUIS ENRIQUE ROA MERCHÁN</v>
      </c>
      <c r="BD44" s="34" t="s">
        <v>241</v>
      </c>
      <c r="BE44" s="124">
        <v>1</v>
      </c>
      <c r="BF44" s="51">
        <v>2431021428</v>
      </c>
      <c r="BG44" s="300" t="s">
        <v>245</v>
      </c>
      <c r="BH44" s="304" t="s">
        <v>274</v>
      </c>
      <c r="BI44" s="333" t="s">
        <v>271</v>
      </c>
      <c r="BJ44" s="300" t="s">
        <v>246</v>
      </c>
      <c r="BK44" s="300" t="s">
        <v>247</v>
      </c>
      <c r="BL44" s="272" t="s">
        <v>248</v>
      </c>
      <c r="BM44" s="34" t="s">
        <v>241</v>
      </c>
      <c r="BN44" s="300" t="s">
        <v>338</v>
      </c>
      <c r="BO44" s="389" t="s">
        <v>258</v>
      </c>
      <c r="BP44" s="388"/>
      <c r="BQ44" s="332"/>
      <c r="BR44" s="324" t="s">
        <v>410</v>
      </c>
    </row>
    <row r="45" spans="1:70" ht="116.25" customHeight="1" x14ac:dyDescent="0.25">
      <c r="A45" s="380"/>
      <c r="B45" s="294"/>
      <c r="C45" s="294"/>
      <c r="D45" s="273"/>
      <c r="E45" s="273"/>
      <c r="F45" s="273"/>
      <c r="G45" s="273"/>
      <c r="H45" s="273"/>
      <c r="I45" s="273"/>
      <c r="J45" s="386"/>
      <c r="K45" s="294"/>
      <c r="L45" s="294"/>
      <c r="M45" s="328"/>
      <c r="N45" s="294"/>
      <c r="O45" s="385"/>
      <c r="P45" s="385"/>
      <c r="Q45" s="294"/>
      <c r="R45" s="393"/>
      <c r="S45" s="402"/>
      <c r="T45" s="398"/>
      <c r="U45" s="289"/>
      <c r="V45" s="289"/>
      <c r="W45" s="289"/>
      <c r="X45" s="289"/>
      <c r="Y45" s="158"/>
      <c r="Z45" s="158"/>
      <c r="AA45" s="158"/>
      <c r="AB45" s="396"/>
      <c r="AC45" s="382"/>
      <c r="AD45" s="382"/>
      <c r="AE45" s="382"/>
      <c r="AF45" s="376"/>
      <c r="AG45" s="374"/>
      <c r="AH45" s="376"/>
      <c r="AI45" s="322"/>
      <c r="AJ45" s="340"/>
      <c r="AK45" s="301"/>
      <c r="AL45" s="292"/>
      <c r="AM45" s="292"/>
      <c r="AN45" s="292"/>
      <c r="AO45" s="292"/>
      <c r="AP45" s="218">
        <v>1</v>
      </c>
      <c r="AQ45" s="291"/>
      <c r="AS45" s="231"/>
      <c r="AT45" s="231"/>
      <c r="AU45" s="268"/>
      <c r="AV45" s="297"/>
      <c r="AW45" s="299"/>
      <c r="AX45" s="301"/>
      <c r="AY45" s="303"/>
      <c r="AZ45" s="301"/>
      <c r="BA45" s="301"/>
      <c r="BB45" s="274"/>
      <c r="BC45" s="274"/>
      <c r="BD45" s="34" t="s">
        <v>322</v>
      </c>
      <c r="BE45" s="124">
        <f>1044860215/BF45</f>
        <v>0.99999999999999989</v>
      </c>
      <c r="BF45" s="51">
        <v>1044860215.0000001</v>
      </c>
      <c r="BG45" s="301"/>
      <c r="BH45" s="305"/>
      <c r="BI45" s="334"/>
      <c r="BJ45" s="301"/>
      <c r="BK45" s="301"/>
      <c r="BL45" s="274"/>
      <c r="BM45" s="34" t="s">
        <v>322</v>
      </c>
      <c r="BN45" s="301"/>
      <c r="BO45" s="390"/>
      <c r="BP45" s="388"/>
      <c r="BQ45" s="332"/>
      <c r="BR45" s="326"/>
    </row>
    <row r="46" spans="1:70" ht="165.75" x14ac:dyDescent="0.3">
      <c r="A46" s="380"/>
      <c r="B46" s="294"/>
      <c r="C46" s="294"/>
      <c r="D46" s="273"/>
      <c r="E46" s="273"/>
      <c r="F46" s="273"/>
      <c r="G46" s="273"/>
      <c r="H46" s="273"/>
      <c r="I46" s="273"/>
      <c r="J46" s="386"/>
      <c r="K46" s="294" t="s">
        <v>131</v>
      </c>
      <c r="L46" s="294" t="s">
        <v>122</v>
      </c>
      <c r="M46" s="328">
        <v>317</v>
      </c>
      <c r="N46" s="294" t="s">
        <v>132</v>
      </c>
      <c r="O46" s="385" t="s">
        <v>145</v>
      </c>
      <c r="P46" s="385"/>
      <c r="Q46" s="294" t="s">
        <v>150</v>
      </c>
      <c r="R46" s="392">
        <v>20</v>
      </c>
      <c r="S46" s="402">
        <v>2</v>
      </c>
      <c r="T46" s="398">
        <v>23</v>
      </c>
      <c r="U46" s="287">
        <v>0</v>
      </c>
      <c r="V46" s="287">
        <v>0</v>
      </c>
      <c r="W46" s="287">
        <v>0</v>
      </c>
      <c r="X46" s="287">
        <v>42</v>
      </c>
      <c r="Y46" s="156"/>
      <c r="Z46" s="156"/>
      <c r="AA46" s="156"/>
      <c r="AB46" s="396"/>
      <c r="AC46" s="382"/>
      <c r="AD46" s="382"/>
      <c r="AE46" s="382"/>
      <c r="AF46" s="376"/>
      <c r="AG46" s="374"/>
      <c r="AH46" s="376"/>
      <c r="AI46" s="180" t="s">
        <v>195</v>
      </c>
      <c r="AJ46" s="62" t="s">
        <v>196</v>
      </c>
      <c r="AK46" s="61">
        <v>1</v>
      </c>
      <c r="AL46" s="78">
        <v>1</v>
      </c>
      <c r="AM46" s="78">
        <v>0</v>
      </c>
      <c r="AN46" s="78">
        <v>0</v>
      </c>
      <c r="AO46" s="78">
        <v>0</v>
      </c>
      <c r="AP46" s="215">
        <v>1</v>
      </c>
      <c r="AQ46" s="291"/>
      <c r="AS46" s="231"/>
      <c r="AT46" s="231"/>
      <c r="AU46" s="268"/>
      <c r="AV46" s="135">
        <v>3.6001027911168396E-2</v>
      </c>
      <c r="AW46" s="64" t="s">
        <v>185</v>
      </c>
      <c r="AX46" s="61" t="s">
        <v>178</v>
      </c>
      <c r="AY46" s="63">
        <v>334</v>
      </c>
      <c r="AZ46" s="58">
        <v>1065570</v>
      </c>
      <c r="BA46" s="58">
        <v>1065570</v>
      </c>
      <c r="BB46" s="34" t="s">
        <v>174</v>
      </c>
      <c r="BC46" s="34" t="s">
        <v>240</v>
      </c>
      <c r="BD46" s="34" t="s">
        <v>243</v>
      </c>
      <c r="BE46" s="124">
        <v>1</v>
      </c>
      <c r="BF46" s="51">
        <v>260959163.00000003</v>
      </c>
      <c r="BG46" s="34" t="s">
        <v>245</v>
      </c>
      <c r="BH46" s="70" t="s">
        <v>274</v>
      </c>
      <c r="BI46" s="71" t="s">
        <v>271</v>
      </c>
      <c r="BJ46" s="58" t="s">
        <v>246</v>
      </c>
      <c r="BK46" s="58" t="s">
        <v>261</v>
      </c>
      <c r="BL46" s="58" t="s">
        <v>260</v>
      </c>
      <c r="BM46" s="35" t="str">
        <f>+BD46</f>
        <v>1.2.2.0.00-051 - ICDE DISTRISEGURIDAD 1% IPU</v>
      </c>
      <c r="BN46" s="61" t="s">
        <v>185</v>
      </c>
      <c r="BO46" s="34" t="s">
        <v>340</v>
      </c>
      <c r="BP46" s="388"/>
      <c r="BQ46" s="332"/>
      <c r="BR46" s="113" t="s">
        <v>339</v>
      </c>
    </row>
    <row r="47" spans="1:70" ht="165" x14ac:dyDescent="0.25">
      <c r="A47" s="380"/>
      <c r="B47" s="294"/>
      <c r="C47" s="294"/>
      <c r="D47" s="273"/>
      <c r="E47" s="273"/>
      <c r="F47" s="273"/>
      <c r="G47" s="273"/>
      <c r="H47" s="273"/>
      <c r="I47" s="273"/>
      <c r="J47" s="386"/>
      <c r="K47" s="294"/>
      <c r="L47" s="294"/>
      <c r="M47" s="328"/>
      <c r="N47" s="294"/>
      <c r="O47" s="385"/>
      <c r="P47" s="385"/>
      <c r="Q47" s="294"/>
      <c r="R47" s="392"/>
      <c r="S47" s="402"/>
      <c r="T47" s="398"/>
      <c r="U47" s="288"/>
      <c r="V47" s="288"/>
      <c r="W47" s="288"/>
      <c r="X47" s="288"/>
      <c r="Y47" s="157"/>
      <c r="Z47" s="157"/>
      <c r="AA47" s="157"/>
      <c r="AB47" s="396"/>
      <c r="AC47" s="382"/>
      <c r="AD47" s="382"/>
      <c r="AE47" s="382"/>
      <c r="AF47" s="376"/>
      <c r="AG47" s="374"/>
      <c r="AH47" s="376"/>
      <c r="AI47" s="180" t="s">
        <v>197</v>
      </c>
      <c r="AJ47" s="62" t="s">
        <v>198</v>
      </c>
      <c r="AK47" s="61">
        <v>1</v>
      </c>
      <c r="AL47" s="78">
        <v>1</v>
      </c>
      <c r="AM47" s="78">
        <v>0</v>
      </c>
      <c r="AN47" s="78"/>
      <c r="AO47" s="78"/>
      <c r="AP47" s="215">
        <v>1</v>
      </c>
      <c r="AQ47" s="291"/>
      <c r="AS47" s="231"/>
      <c r="AT47" s="231"/>
      <c r="AU47" s="268"/>
      <c r="AV47" s="135">
        <v>4.7038463755805998E-3</v>
      </c>
      <c r="AW47" s="64" t="s">
        <v>185</v>
      </c>
      <c r="AX47" s="61" t="s">
        <v>178</v>
      </c>
      <c r="AY47" s="63">
        <v>334</v>
      </c>
      <c r="AZ47" s="58">
        <v>1065570</v>
      </c>
      <c r="BA47" s="58">
        <v>1065570</v>
      </c>
      <c r="BB47" s="34" t="s">
        <v>174</v>
      </c>
      <c r="BC47" s="34" t="s">
        <v>240</v>
      </c>
      <c r="BD47" s="34" t="s">
        <v>243</v>
      </c>
      <c r="BE47" s="124">
        <f>34055982/BF47</f>
        <v>0.9988094171377343</v>
      </c>
      <c r="BF47" s="51">
        <v>34096576.800000004</v>
      </c>
      <c r="BG47" s="34" t="s">
        <v>245</v>
      </c>
      <c r="BH47" s="70" t="s">
        <v>274</v>
      </c>
      <c r="BI47" s="71" t="s">
        <v>271</v>
      </c>
      <c r="BJ47" s="58" t="s">
        <v>250</v>
      </c>
      <c r="BK47" s="58" t="s">
        <v>263</v>
      </c>
      <c r="BL47" s="58" t="s">
        <v>262</v>
      </c>
      <c r="BM47" s="58" t="str">
        <f>+BD47</f>
        <v>1.2.2.0.00-051 - ICDE DISTRISEGURIDAD 1% IPU</v>
      </c>
      <c r="BN47" s="61" t="s">
        <v>185</v>
      </c>
      <c r="BO47" s="34" t="s">
        <v>341</v>
      </c>
      <c r="BP47" s="388"/>
      <c r="BQ47" s="332"/>
      <c r="BR47" s="113" t="s">
        <v>318</v>
      </c>
    </row>
    <row r="48" spans="1:70" ht="58.5" x14ac:dyDescent="0.25">
      <c r="A48" s="380"/>
      <c r="B48" s="294"/>
      <c r="C48" s="294"/>
      <c r="D48" s="273"/>
      <c r="E48" s="273"/>
      <c r="F48" s="273"/>
      <c r="G48" s="273"/>
      <c r="H48" s="273"/>
      <c r="I48" s="273"/>
      <c r="J48" s="386"/>
      <c r="K48" s="294"/>
      <c r="L48" s="294"/>
      <c r="M48" s="328"/>
      <c r="N48" s="294"/>
      <c r="O48" s="385"/>
      <c r="P48" s="385"/>
      <c r="Q48" s="294"/>
      <c r="R48" s="392"/>
      <c r="S48" s="402"/>
      <c r="T48" s="398"/>
      <c r="U48" s="288"/>
      <c r="V48" s="288"/>
      <c r="W48" s="288"/>
      <c r="X48" s="288"/>
      <c r="Y48" s="157"/>
      <c r="Z48" s="157"/>
      <c r="AA48" s="157"/>
      <c r="AB48" s="396"/>
      <c r="AC48" s="382"/>
      <c r="AD48" s="382"/>
      <c r="AE48" s="382"/>
      <c r="AF48" s="376"/>
      <c r="AG48" s="374"/>
      <c r="AH48" s="376"/>
      <c r="AI48" s="318" t="s">
        <v>342</v>
      </c>
      <c r="AJ48" s="338" t="s">
        <v>343</v>
      </c>
      <c r="AK48" s="300">
        <v>42</v>
      </c>
      <c r="AL48" s="290">
        <v>0</v>
      </c>
      <c r="AM48" s="290">
        <v>0</v>
      </c>
      <c r="AN48" s="290">
        <v>0</v>
      </c>
      <c r="AO48" s="290">
        <v>42</v>
      </c>
      <c r="AP48" s="216"/>
      <c r="AQ48" s="291"/>
      <c r="AS48" s="231"/>
      <c r="AT48" s="231"/>
      <c r="AU48" s="268"/>
      <c r="AV48" s="296">
        <v>0.39389375816250299</v>
      </c>
      <c r="AW48" s="298" t="s">
        <v>182</v>
      </c>
      <c r="AX48" s="300" t="s">
        <v>178</v>
      </c>
      <c r="AY48" s="302">
        <v>180</v>
      </c>
      <c r="AZ48" s="272">
        <v>1065570</v>
      </c>
      <c r="BA48" s="272">
        <v>1065570</v>
      </c>
      <c r="BB48" s="272" t="s">
        <v>174</v>
      </c>
      <c r="BC48" s="272" t="s">
        <v>240</v>
      </c>
      <c r="BD48" s="34" t="s">
        <v>322</v>
      </c>
      <c r="BE48" s="125">
        <v>0.99847338779453199</v>
      </c>
      <c r="BF48" s="51">
        <v>1321309283.9000001</v>
      </c>
      <c r="BG48" s="34" t="s">
        <v>245</v>
      </c>
      <c r="BH48" s="304" t="s">
        <v>274</v>
      </c>
      <c r="BI48" s="333" t="s">
        <v>271</v>
      </c>
      <c r="BJ48" s="272" t="s">
        <v>250</v>
      </c>
      <c r="BK48" s="272" t="s">
        <v>263</v>
      </c>
      <c r="BL48" s="272" t="s">
        <v>262</v>
      </c>
      <c r="BM48" s="58" t="s">
        <v>322</v>
      </c>
      <c r="BN48" s="300" t="s">
        <v>182</v>
      </c>
      <c r="BO48" s="272" t="s">
        <v>345</v>
      </c>
      <c r="BP48" s="388"/>
      <c r="BQ48" s="332"/>
      <c r="BR48" s="324" t="s">
        <v>411</v>
      </c>
    </row>
    <row r="49" spans="1:70" ht="58.5" x14ac:dyDescent="0.25">
      <c r="A49" s="380"/>
      <c r="B49" s="294"/>
      <c r="C49" s="294"/>
      <c r="D49" s="273"/>
      <c r="E49" s="273"/>
      <c r="F49" s="273"/>
      <c r="G49" s="273"/>
      <c r="H49" s="273"/>
      <c r="I49" s="273"/>
      <c r="J49" s="386"/>
      <c r="K49" s="294"/>
      <c r="L49" s="294"/>
      <c r="M49" s="328"/>
      <c r="N49" s="294"/>
      <c r="O49" s="385"/>
      <c r="P49" s="385"/>
      <c r="Q49" s="294"/>
      <c r="R49" s="392"/>
      <c r="S49" s="402"/>
      <c r="T49" s="398"/>
      <c r="U49" s="288"/>
      <c r="V49" s="288"/>
      <c r="W49" s="288"/>
      <c r="X49" s="288"/>
      <c r="Y49" s="157"/>
      <c r="Z49" s="157"/>
      <c r="AA49" s="157"/>
      <c r="AB49" s="396"/>
      <c r="AC49" s="382"/>
      <c r="AD49" s="382"/>
      <c r="AE49" s="382"/>
      <c r="AF49" s="376"/>
      <c r="AG49" s="374"/>
      <c r="AH49" s="376"/>
      <c r="AI49" s="479"/>
      <c r="AJ49" s="339"/>
      <c r="AK49" s="307"/>
      <c r="AL49" s="291"/>
      <c r="AM49" s="291"/>
      <c r="AN49" s="291"/>
      <c r="AO49" s="291"/>
      <c r="AP49" s="217"/>
      <c r="AQ49" s="291"/>
      <c r="AS49" s="231"/>
      <c r="AT49" s="231"/>
      <c r="AU49" s="268"/>
      <c r="AV49" s="309"/>
      <c r="AW49" s="341"/>
      <c r="AX49" s="307"/>
      <c r="AY49" s="308"/>
      <c r="AZ49" s="273"/>
      <c r="BA49" s="273"/>
      <c r="BB49" s="273"/>
      <c r="BC49" s="273"/>
      <c r="BD49" s="34" t="s">
        <v>243</v>
      </c>
      <c r="BE49" s="125">
        <v>1</v>
      </c>
      <c r="BF49" s="51">
        <v>110433489.19999999</v>
      </c>
      <c r="BG49" s="34" t="s">
        <v>245</v>
      </c>
      <c r="BH49" s="306"/>
      <c r="BI49" s="337"/>
      <c r="BJ49" s="273"/>
      <c r="BK49" s="273"/>
      <c r="BL49" s="273"/>
      <c r="BM49" s="58" t="s">
        <v>243</v>
      </c>
      <c r="BN49" s="307"/>
      <c r="BO49" s="273"/>
      <c r="BP49" s="388"/>
      <c r="BQ49" s="332"/>
      <c r="BR49" s="325"/>
    </row>
    <row r="50" spans="1:70" ht="122.25" customHeight="1" x14ac:dyDescent="0.25">
      <c r="A50" s="380"/>
      <c r="B50" s="294"/>
      <c r="C50" s="294"/>
      <c r="D50" s="273"/>
      <c r="E50" s="273"/>
      <c r="F50" s="273"/>
      <c r="G50" s="273"/>
      <c r="H50" s="273"/>
      <c r="I50" s="273"/>
      <c r="J50" s="386"/>
      <c r="K50" s="294"/>
      <c r="L50" s="294"/>
      <c r="M50" s="328"/>
      <c r="N50" s="294"/>
      <c r="O50" s="385"/>
      <c r="P50" s="385"/>
      <c r="Q50" s="294"/>
      <c r="R50" s="392"/>
      <c r="S50" s="402"/>
      <c r="T50" s="398"/>
      <c r="U50" s="288"/>
      <c r="V50" s="288"/>
      <c r="W50" s="288"/>
      <c r="X50" s="288"/>
      <c r="Y50" s="157"/>
      <c r="Z50" s="157"/>
      <c r="AA50" s="157"/>
      <c r="AB50" s="396"/>
      <c r="AC50" s="382"/>
      <c r="AD50" s="382"/>
      <c r="AE50" s="382"/>
      <c r="AF50" s="376"/>
      <c r="AG50" s="374"/>
      <c r="AH50" s="376"/>
      <c r="AI50" s="479"/>
      <c r="AJ50" s="339"/>
      <c r="AK50" s="307"/>
      <c r="AL50" s="291"/>
      <c r="AM50" s="291"/>
      <c r="AN50" s="291"/>
      <c r="AO50" s="291"/>
      <c r="AP50" s="217">
        <v>1</v>
      </c>
      <c r="AQ50" s="291"/>
      <c r="AS50" s="231"/>
      <c r="AT50" s="231"/>
      <c r="AU50" s="268"/>
      <c r="AV50" s="309"/>
      <c r="AW50" s="341"/>
      <c r="AX50" s="307"/>
      <c r="AY50" s="308"/>
      <c r="AZ50" s="273"/>
      <c r="BA50" s="273"/>
      <c r="BB50" s="273"/>
      <c r="BC50" s="273"/>
      <c r="BD50" s="34" t="s">
        <v>369</v>
      </c>
      <c r="BE50" s="125">
        <v>1</v>
      </c>
      <c r="BF50" s="51">
        <v>300000000</v>
      </c>
      <c r="BG50" s="34" t="s">
        <v>245</v>
      </c>
      <c r="BH50" s="306"/>
      <c r="BI50" s="337"/>
      <c r="BJ50" s="273"/>
      <c r="BK50" s="273"/>
      <c r="BL50" s="273"/>
      <c r="BM50" s="58" t="s">
        <v>369</v>
      </c>
      <c r="BN50" s="307"/>
      <c r="BO50" s="273"/>
      <c r="BP50" s="388"/>
      <c r="BQ50" s="332"/>
      <c r="BR50" s="325"/>
    </row>
    <row r="51" spans="1:70" ht="78" x14ac:dyDescent="0.25">
      <c r="A51" s="380"/>
      <c r="B51" s="294"/>
      <c r="C51" s="294"/>
      <c r="D51" s="273"/>
      <c r="E51" s="273"/>
      <c r="F51" s="273"/>
      <c r="G51" s="273"/>
      <c r="H51" s="273"/>
      <c r="I51" s="273"/>
      <c r="J51" s="386"/>
      <c r="K51" s="294"/>
      <c r="L51" s="294"/>
      <c r="M51" s="328"/>
      <c r="N51" s="294"/>
      <c r="O51" s="385"/>
      <c r="P51" s="385"/>
      <c r="Q51" s="294"/>
      <c r="R51" s="392"/>
      <c r="S51" s="402"/>
      <c r="T51" s="398"/>
      <c r="U51" s="288"/>
      <c r="V51" s="288"/>
      <c r="W51" s="288"/>
      <c r="X51" s="288"/>
      <c r="Y51" s="157">
        <v>42</v>
      </c>
      <c r="Z51" s="196">
        <v>1</v>
      </c>
      <c r="AA51" s="196">
        <v>1</v>
      </c>
      <c r="AB51" s="396"/>
      <c r="AC51" s="382"/>
      <c r="AD51" s="382"/>
      <c r="AE51" s="382"/>
      <c r="AF51" s="376"/>
      <c r="AG51" s="374"/>
      <c r="AH51" s="376"/>
      <c r="AI51" s="319"/>
      <c r="AJ51" s="340"/>
      <c r="AK51" s="301"/>
      <c r="AL51" s="292"/>
      <c r="AM51" s="292"/>
      <c r="AN51" s="292"/>
      <c r="AO51" s="292"/>
      <c r="AP51" s="218"/>
      <c r="AQ51" s="291"/>
      <c r="AS51" s="231"/>
      <c r="AT51" s="231"/>
      <c r="AU51" s="268"/>
      <c r="AV51" s="297"/>
      <c r="AW51" s="299"/>
      <c r="AX51" s="301"/>
      <c r="AY51" s="303"/>
      <c r="AZ51" s="274"/>
      <c r="BA51" s="274"/>
      <c r="BB51" s="274"/>
      <c r="BC51" s="274"/>
      <c r="BD51" s="34" t="s">
        <v>344</v>
      </c>
      <c r="BE51" s="125">
        <f>1123458631/BF51</f>
        <v>1</v>
      </c>
      <c r="BF51" s="51">
        <v>1123458631</v>
      </c>
      <c r="BG51" s="34" t="s">
        <v>245</v>
      </c>
      <c r="BH51" s="305"/>
      <c r="BI51" s="334"/>
      <c r="BJ51" s="274"/>
      <c r="BK51" s="274"/>
      <c r="BL51" s="274"/>
      <c r="BM51" s="58" t="s">
        <v>344</v>
      </c>
      <c r="BN51" s="301"/>
      <c r="BO51" s="274"/>
      <c r="BP51" s="388"/>
      <c r="BQ51" s="332"/>
      <c r="BR51" s="326"/>
    </row>
    <row r="52" spans="1:70" ht="214.5" x14ac:dyDescent="0.25">
      <c r="A52" s="380"/>
      <c r="B52" s="294"/>
      <c r="C52" s="294"/>
      <c r="D52" s="273"/>
      <c r="E52" s="273"/>
      <c r="F52" s="273"/>
      <c r="G52" s="273"/>
      <c r="H52" s="273"/>
      <c r="I52" s="273"/>
      <c r="J52" s="386"/>
      <c r="K52" s="294"/>
      <c r="L52" s="294"/>
      <c r="M52" s="328"/>
      <c r="N52" s="294"/>
      <c r="O52" s="385"/>
      <c r="P52" s="385"/>
      <c r="Q52" s="294"/>
      <c r="R52" s="392"/>
      <c r="S52" s="402"/>
      <c r="T52" s="398"/>
      <c r="U52" s="288"/>
      <c r="V52" s="288"/>
      <c r="W52" s="288"/>
      <c r="X52" s="288"/>
      <c r="Y52" s="157"/>
      <c r="Z52" s="157"/>
      <c r="AA52" s="157"/>
      <c r="AB52" s="396"/>
      <c r="AC52" s="382"/>
      <c r="AD52" s="382"/>
      <c r="AE52" s="382"/>
      <c r="AF52" s="376"/>
      <c r="AG52" s="374"/>
      <c r="AH52" s="376"/>
      <c r="AI52" s="186" t="s">
        <v>370</v>
      </c>
      <c r="AJ52" s="93" t="s">
        <v>392</v>
      </c>
      <c r="AK52" s="90">
        <v>1</v>
      </c>
      <c r="AL52" s="89">
        <v>0</v>
      </c>
      <c r="AM52" s="89">
        <v>0</v>
      </c>
      <c r="AN52" s="89">
        <v>0</v>
      </c>
      <c r="AO52" s="89">
        <v>1</v>
      </c>
      <c r="AP52" s="218">
        <v>1</v>
      </c>
      <c r="AQ52" s="291"/>
      <c r="AS52" s="231"/>
      <c r="AT52" s="231"/>
      <c r="AU52" s="268"/>
      <c r="AV52" s="136">
        <v>9.0409830298176612E-3</v>
      </c>
      <c r="AW52" s="94" t="s">
        <v>335</v>
      </c>
      <c r="AX52" s="90" t="s">
        <v>178</v>
      </c>
      <c r="AY52" s="95">
        <v>90</v>
      </c>
      <c r="AZ52" s="91">
        <v>1065570</v>
      </c>
      <c r="BA52" s="91">
        <v>1065570</v>
      </c>
      <c r="BB52" s="91" t="s">
        <v>174</v>
      </c>
      <c r="BC52" s="91" t="s">
        <v>240</v>
      </c>
      <c r="BD52" s="34" t="s">
        <v>242</v>
      </c>
      <c r="BE52" s="124">
        <v>0</v>
      </c>
      <c r="BF52" s="51">
        <v>65535000</v>
      </c>
      <c r="BG52" s="34" t="s">
        <v>245</v>
      </c>
      <c r="BH52" s="96" t="str">
        <f>+BH48</f>
        <v>FORTALECIMIENTO LOGÍSTICO PARA LA SEGURIDAD, CONVIVENCIA, JUSTICIA Y SOCORRO EN CARTAGENA DE INDIAS CARTAGENA DE INDIAS</v>
      </c>
      <c r="BI52" s="96" t="str">
        <f t="shared" ref="BI52:BJ52" si="5">+BI48</f>
        <v>2.3.4501.1000.2021130010192</v>
      </c>
      <c r="BJ52" s="96" t="str">
        <f t="shared" si="5"/>
        <v>NO</v>
      </c>
      <c r="BK52" s="91"/>
      <c r="BL52" s="91"/>
      <c r="BM52" s="58" t="s">
        <v>242</v>
      </c>
      <c r="BN52" s="90"/>
      <c r="BO52" s="34" t="s">
        <v>340</v>
      </c>
      <c r="BP52" s="388"/>
      <c r="BQ52" s="332"/>
      <c r="BR52" s="109" t="s">
        <v>413</v>
      </c>
    </row>
    <row r="53" spans="1:70" ht="175.5" x14ac:dyDescent="0.25">
      <c r="A53" s="380"/>
      <c r="B53" s="294"/>
      <c r="C53" s="294"/>
      <c r="D53" s="273"/>
      <c r="E53" s="273"/>
      <c r="F53" s="273"/>
      <c r="G53" s="273"/>
      <c r="H53" s="273"/>
      <c r="I53" s="273"/>
      <c r="J53" s="386"/>
      <c r="K53" s="294"/>
      <c r="L53" s="294"/>
      <c r="M53" s="328"/>
      <c r="N53" s="294"/>
      <c r="O53" s="385"/>
      <c r="P53" s="385"/>
      <c r="Q53" s="294"/>
      <c r="R53" s="392"/>
      <c r="S53" s="402"/>
      <c r="T53" s="398"/>
      <c r="U53" s="288"/>
      <c r="V53" s="288"/>
      <c r="W53" s="288"/>
      <c r="X53" s="288"/>
      <c r="Y53" s="157"/>
      <c r="Z53" s="157"/>
      <c r="AA53" s="157"/>
      <c r="AB53" s="396"/>
      <c r="AC53" s="382"/>
      <c r="AD53" s="382"/>
      <c r="AE53" s="382"/>
      <c r="AF53" s="376"/>
      <c r="AG53" s="374"/>
      <c r="AH53" s="376"/>
      <c r="AI53" s="187" t="s">
        <v>371</v>
      </c>
      <c r="AJ53" s="93" t="s">
        <v>393</v>
      </c>
      <c r="AK53" s="90">
        <v>1</v>
      </c>
      <c r="AL53" s="89">
        <v>0</v>
      </c>
      <c r="AM53" s="89">
        <v>0</v>
      </c>
      <c r="AN53" s="89">
        <v>0</v>
      </c>
      <c r="AO53" s="89">
        <v>0</v>
      </c>
      <c r="AP53" s="218">
        <v>0</v>
      </c>
      <c r="AQ53" s="291"/>
      <c r="AS53" s="231"/>
      <c r="AT53" s="231"/>
      <c r="AU53" s="268"/>
      <c r="AV53" s="136">
        <v>1.3176422947168009E-2</v>
      </c>
      <c r="AW53" s="94" t="s">
        <v>335</v>
      </c>
      <c r="AX53" s="90" t="s">
        <v>178</v>
      </c>
      <c r="AY53" s="95">
        <v>90</v>
      </c>
      <c r="AZ53" s="91">
        <v>1065570</v>
      </c>
      <c r="BA53" s="91">
        <v>1065570</v>
      </c>
      <c r="BB53" s="91" t="s">
        <v>174</v>
      </c>
      <c r="BC53" s="91" t="s">
        <v>240</v>
      </c>
      <c r="BD53" s="34" t="s">
        <v>242</v>
      </c>
      <c r="BE53" s="124">
        <v>0</v>
      </c>
      <c r="BF53" s="51">
        <v>95511392.400000006</v>
      </c>
      <c r="BG53" s="34" t="s">
        <v>245</v>
      </c>
      <c r="BH53" s="96" t="str">
        <f>+BH52</f>
        <v>FORTALECIMIENTO LOGÍSTICO PARA LA SEGURIDAD, CONVIVENCIA, JUSTICIA Y SOCORRO EN CARTAGENA DE INDIAS CARTAGENA DE INDIAS</v>
      </c>
      <c r="BI53" s="96" t="str">
        <f t="shared" ref="BI53:BJ53" si="6">+BI52</f>
        <v>2.3.4501.1000.2021130010192</v>
      </c>
      <c r="BJ53" s="96" t="str">
        <f t="shared" si="6"/>
        <v>NO</v>
      </c>
      <c r="BK53" s="91"/>
      <c r="BL53" s="91"/>
      <c r="BM53" s="58" t="s">
        <v>242</v>
      </c>
      <c r="BN53" s="90"/>
      <c r="BO53" s="34" t="s">
        <v>340</v>
      </c>
      <c r="BP53" s="388"/>
      <c r="BQ53" s="332"/>
      <c r="BR53" s="109" t="s">
        <v>412</v>
      </c>
    </row>
    <row r="54" spans="1:70" ht="210" x14ac:dyDescent="0.25">
      <c r="A54" s="380"/>
      <c r="B54" s="294"/>
      <c r="C54" s="294"/>
      <c r="D54" s="273"/>
      <c r="E54" s="273"/>
      <c r="F54" s="273"/>
      <c r="G54" s="273"/>
      <c r="H54" s="273"/>
      <c r="I54" s="273"/>
      <c r="J54" s="386"/>
      <c r="K54" s="294"/>
      <c r="L54" s="294"/>
      <c r="M54" s="328"/>
      <c r="N54" s="294"/>
      <c r="O54" s="385"/>
      <c r="P54" s="385"/>
      <c r="Q54" s="294"/>
      <c r="R54" s="392"/>
      <c r="S54" s="402"/>
      <c r="T54" s="398"/>
      <c r="U54" s="289"/>
      <c r="V54" s="289"/>
      <c r="W54" s="289"/>
      <c r="X54" s="289"/>
      <c r="Y54" s="158"/>
      <c r="Z54" s="158"/>
      <c r="AA54" s="158"/>
      <c r="AB54" s="396"/>
      <c r="AC54" s="382"/>
      <c r="AD54" s="382"/>
      <c r="AE54" s="382"/>
      <c r="AF54" s="376"/>
      <c r="AG54" s="374"/>
      <c r="AH54" s="376"/>
      <c r="AI54" s="180" t="s">
        <v>259</v>
      </c>
      <c r="AJ54" s="102" t="s">
        <v>199</v>
      </c>
      <c r="AK54" s="97">
        <v>1</v>
      </c>
      <c r="AL54" s="97">
        <v>1</v>
      </c>
      <c r="AM54" s="97">
        <v>0</v>
      </c>
      <c r="AN54" s="97">
        <v>0</v>
      </c>
      <c r="AO54" s="97">
        <v>0</v>
      </c>
      <c r="AP54" s="219">
        <v>1</v>
      </c>
      <c r="AQ54" s="292"/>
      <c r="AS54" s="232"/>
      <c r="AT54" s="232"/>
      <c r="AU54" s="269"/>
      <c r="AV54" s="135">
        <v>1.7355855720939995E-2</v>
      </c>
      <c r="AW54" s="64" t="s">
        <v>182</v>
      </c>
      <c r="AX54" s="61" t="s">
        <v>183</v>
      </c>
      <c r="AY54" s="63">
        <v>60</v>
      </c>
      <c r="AZ54" s="34">
        <v>1065570</v>
      </c>
      <c r="BA54" s="34">
        <v>1065570</v>
      </c>
      <c r="BB54" s="34" t="s">
        <v>174</v>
      </c>
      <c r="BC54" s="34" t="s">
        <v>240</v>
      </c>
      <c r="BD54" s="34" t="s">
        <v>242</v>
      </c>
      <c r="BE54" s="124">
        <f>125806674/BF54</f>
        <v>1</v>
      </c>
      <c r="BF54" s="51">
        <v>125806674</v>
      </c>
      <c r="BG54" s="34" t="s">
        <v>245</v>
      </c>
      <c r="BH54" s="70" t="s">
        <v>274</v>
      </c>
      <c r="BI54" s="71" t="s">
        <v>271</v>
      </c>
      <c r="BJ54" s="25" t="s">
        <v>250</v>
      </c>
      <c r="BK54" s="61"/>
      <c r="BL54" s="50"/>
      <c r="BM54" s="34" t="str">
        <f>+BD54</f>
        <v>1.2.2.0.00-085 - ICDE DISTRISEGURIDAD 10% DELINEACIÓN URBANA</v>
      </c>
      <c r="BN54" s="20"/>
      <c r="BO54" s="34" t="s">
        <v>340</v>
      </c>
      <c r="BP54" s="388"/>
      <c r="BQ54" s="332"/>
      <c r="BR54" s="113" t="s">
        <v>319</v>
      </c>
    </row>
    <row r="55" spans="1:70" ht="55.5" customHeight="1" x14ac:dyDescent="0.25">
      <c r="A55" s="380"/>
      <c r="B55" s="294"/>
      <c r="C55" s="294"/>
      <c r="D55" s="273"/>
      <c r="E55" s="273"/>
      <c r="F55" s="273"/>
      <c r="G55" s="273"/>
      <c r="H55" s="273"/>
      <c r="I55" s="273"/>
      <c r="J55" s="174"/>
      <c r="K55" s="146"/>
      <c r="L55" s="146"/>
      <c r="M55" s="98"/>
      <c r="N55" s="146"/>
      <c r="O55" s="149"/>
      <c r="P55" s="149"/>
      <c r="Q55" s="146"/>
      <c r="R55" s="202"/>
      <c r="S55" s="470" t="s">
        <v>426</v>
      </c>
      <c r="T55" s="471"/>
      <c r="U55" s="471"/>
      <c r="V55" s="471"/>
      <c r="W55" s="471"/>
      <c r="X55" s="472"/>
      <c r="Y55" s="200"/>
      <c r="Z55" s="201">
        <f>SUM(Z41:Z54)/(2)</f>
        <v>1</v>
      </c>
      <c r="AA55" s="201">
        <f>SUM(AA41:AA54)/(2)</f>
        <v>1</v>
      </c>
      <c r="AB55" s="169"/>
      <c r="AC55" s="168"/>
      <c r="AD55" s="168"/>
      <c r="AE55" s="168"/>
      <c r="AF55" s="167"/>
      <c r="AG55" s="486" t="s">
        <v>437</v>
      </c>
      <c r="AH55" s="487"/>
      <c r="AI55" s="487"/>
      <c r="AJ55" s="487"/>
      <c r="AK55" s="487"/>
      <c r="AL55" s="487"/>
      <c r="AM55" s="487"/>
      <c r="AN55" s="487"/>
      <c r="AO55" s="488"/>
      <c r="AP55" s="223">
        <f>SUM(AP54+AP53+AP52+AP50+AP47+AP46+AP45+AP42+AP41)/(9)</f>
        <v>0.88888888888888884</v>
      </c>
      <c r="AQ55" s="262" t="s">
        <v>441</v>
      </c>
      <c r="AR55" s="263"/>
      <c r="AS55" s="61">
        <v>7248658667</v>
      </c>
      <c r="AT55" s="61">
        <v>6728054541</v>
      </c>
      <c r="AU55" s="228">
        <f>AT55/AS55</f>
        <v>0.92817924668324014</v>
      </c>
      <c r="AV55" s="135"/>
      <c r="AW55" s="64"/>
      <c r="AX55" s="61"/>
      <c r="AY55" s="63"/>
      <c r="AZ55" s="34"/>
      <c r="BA55" s="34"/>
      <c r="BB55" s="34"/>
      <c r="BC55" s="34"/>
      <c r="BD55" s="34"/>
      <c r="BE55" s="124"/>
      <c r="BF55" s="51"/>
      <c r="BG55" s="34"/>
      <c r="BH55" s="70"/>
      <c r="BI55" s="71"/>
      <c r="BJ55" s="25"/>
      <c r="BK55" s="61"/>
      <c r="BL55" s="50"/>
      <c r="BM55" s="34"/>
      <c r="BN55" s="20"/>
      <c r="BO55" s="34"/>
      <c r="BP55" s="388"/>
      <c r="BQ55" s="332"/>
      <c r="BR55" s="113"/>
    </row>
    <row r="56" spans="1:70" ht="93.75" customHeight="1" x14ac:dyDescent="0.25">
      <c r="A56" s="380"/>
      <c r="B56" s="294"/>
      <c r="C56" s="294"/>
      <c r="D56" s="273"/>
      <c r="E56" s="273"/>
      <c r="F56" s="273"/>
      <c r="G56" s="273"/>
      <c r="H56" s="273"/>
      <c r="I56" s="273"/>
      <c r="J56" s="375" t="s">
        <v>133</v>
      </c>
      <c r="K56" s="272" t="s">
        <v>134</v>
      </c>
      <c r="L56" s="272" t="s">
        <v>122</v>
      </c>
      <c r="M56" s="300">
        <v>32</v>
      </c>
      <c r="N56" s="272" t="s">
        <v>135</v>
      </c>
      <c r="O56" s="464" t="s">
        <v>145</v>
      </c>
      <c r="P56" s="275"/>
      <c r="Q56" s="278">
        <v>5</v>
      </c>
      <c r="S56" s="467">
        <v>5</v>
      </c>
      <c r="T56" s="284">
        <v>0</v>
      </c>
      <c r="U56" s="287">
        <v>9</v>
      </c>
      <c r="V56" s="287">
        <v>0</v>
      </c>
      <c r="W56" s="287">
        <v>0</v>
      </c>
      <c r="X56" s="287">
        <v>0</v>
      </c>
      <c r="Y56" s="156"/>
      <c r="Z56" s="156"/>
      <c r="AA56" s="156"/>
      <c r="AB56" s="382" t="s">
        <v>168</v>
      </c>
      <c r="AC56" s="382" t="s">
        <v>237</v>
      </c>
      <c r="AD56" s="383" t="s">
        <v>238</v>
      </c>
      <c r="AE56" s="384" t="s">
        <v>239</v>
      </c>
      <c r="AF56" s="391" t="s">
        <v>153</v>
      </c>
      <c r="AG56" s="387">
        <v>2021130010279</v>
      </c>
      <c r="AH56" s="371" t="s">
        <v>200</v>
      </c>
      <c r="AI56" s="180" t="s">
        <v>201</v>
      </c>
      <c r="AJ56" s="62" t="s">
        <v>202</v>
      </c>
      <c r="AK56" s="61">
        <v>1</v>
      </c>
      <c r="AL56" s="78">
        <v>1</v>
      </c>
      <c r="AM56" s="78">
        <v>1</v>
      </c>
      <c r="AN56" s="78">
        <v>1</v>
      </c>
      <c r="AO56" s="78">
        <v>1</v>
      </c>
      <c r="AP56" s="215">
        <v>1</v>
      </c>
      <c r="AQ56" s="78"/>
      <c r="AR56" s="264">
        <v>2021130010279</v>
      </c>
      <c r="AS56" s="264">
        <v>6506807113.8299999</v>
      </c>
      <c r="AT56" s="264">
        <v>3106837056.8299999</v>
      </c>
      <c r="AU56" s="267">
        <f>AT56/AS56</f>
        <v>0.47747489705458185</v>
      </c>
      <c r="AV56" s="135">
        <v>8.1553977352749329E-3</v>
      </c>
      <c r="AW56" s="64" t="s">
        <v>181</v>
      </c>
      <c r="AX56" s="61" t="s">
        <v>178</v>
      </c>
      <c r="AY56" s="63">
        <v>360</v>
      </c>
      <c r="AZ56" s="34">
        <v>1065570</v>
      </c>
      <c r="BA56" s="34">
        <v>1065570</v>
      </c>
      <c r="BB56" s="34" t="s">
        <v>174</v>
      </c>
      <c r="BC56" s="34" t="s">
        <v>240</v>
      </c>
      <c r="BD56" s="34" t="s">
        <v>264</v>
      </c>
      <c r="BE56" s="124">
        <v>1</v>
      </c>
      <c r="BF56" s="51">
        <v>53065600</v>
      </c>
      <c r="BG56" s="34" t="s">
        <v>245</v>
      </c>
      <c r="BH56" s="70" t="s">
        <v>153</v>
      </c>
      <c r="BI56" s="71" t="s">
        <v>272</v>
      </c>
      <c r="BJ56" s="61" t="s">
        <v>246</v>
      </c>
      <c r="BK56" s="61" t="s">
        <v>265</v>
      </c>
      <c r="BL56" s="50" t="s">
        <v>266</v>
      </c>
      <c r="BM56" s="34" t="str">
        <f t="shared" ref="BM56:BM74" si="7">+BD56</f>
        <v>1.2.2.0.00-076 - ICDE TELEFONÍA CONMUTADA</v>
      </c>
      <c r="BN56" s="61" t="str">
        <f>+AW56</f>
        <v>Enero</v>
      </c>
      <c r="BO56" s="34" t="s">
        <v>372</v>
      </c>
      <c r="BP56" s="388"/>
      <c r="BQ56" s="332"/>
      <c r="BR56" s="126" t="s">
        <v>346</v>
      </c>
    </row>
    <row r="57" spans="1:70" ht="58.5" x14ac:dyDescent="0.25">
      <c r="A57" s="380"/>
      <c r="B57" s="294"/>
      <c r="C57" s="294"/>
      <c r="D57" s="273"/>
      <c r="E57" s="273"/>
      <c r="F57" s="273"/>
      <c r="G57" s="273"/>
      <c r="H57" s="273"/>
      <c r="I57" s="273"/>
      <c r="J57" s="375"/>
      <c r="K57" s="273"/>
      <c r="L57" s="273"/>
      <c r="M57" s="307"/>
      <c r="N57" s="273"/>
      <c r="O57" s="465"/>
      <c r="P57" s="276"/>
      <c r="Q57" s="279"/>
      <c r="S57" s="468"/>
      <c r="T57" s="285"/>
      <c r="U57" s="288"/>
      <c r="V57" s="288"/>
      <c r="W57" s="288"/>
      <c r="X57" s="288"/>
      <c r="Y57" s="157"/>
      <c r="Z57" s="157"/>
      <c r="AA57" s="157"/>
      <c r="AB57" s="382"/>
      <c r="AC57" s="382"/>
      <c r="AD57" s="383"/>
      <c r="AE57" s="384"/>
      <c r="AF57" s="391"/>
      <c r="AG57" s="387"/>
      <c r="AH57" s="371"/>
      <c r="AI57" s="342" t="s">
        <v>375</v>
      </c>
      <c r="AJ57" s="338" t="s">
        <v>203</v>
      </c>
      <c r="AK57" s="300">
        <v>1</v>
      </c>
      <c r="AL57" s="290">
        <v>0</v>
      </c>
      <c r="AM57" s="290">
        <v>0</v>
      </c>
      <c r="AN57" s="290">
        <v>0</v>
      </c>
      <c r="AO57" s="290">
        <v>0</v>
      </c>
      <c r="AP57" s="216"/>
      <c r="AQ57" s="99"/>
      <c r="AR57" s="265"/>
      <c r="AS57" s="265"/>
      <c r="AT57" s="265"/>
      <c r="AU57" s="268"/>
      <c r="AV57" s="296">
        <v>0.52530164923885303</v>
      </c>
      <c r="AW57" s="298" t="s">
        <v>335</v>
      </c>
      <c r="AX57" s="300" t="s">
        <v>178</v>
      </c>
      <c r="AY57" s="302">
        <v>90</v>
      </c>
      <c r="AZ57" s="272">
        <v>1065570</v>
      </c>
      <c r="BA57" s="272">
        <v>1065570</v>
      </c>
      <c r="BB57" s="272" t="s">
        <v>174</v>
      </c>
      <c r="BC57" s="272" t="s">
        <v>240</v>
      </c>
      <c r="BD57" s="34" t="s">
        <v>264</v>
      </c>
      <c r="BE57" s="124">
        <v>0</v>
      </c>
      <c r="BF57" s="51">
        <v>1311199451.3440001</v>
      </c>
      <c r="BG57" s="34" t="s">
        <v>245</v>
      </c>
      <c r="BH57" s="304" t="s">
        <v>153</v>
      </c>
      <c r="BI57" s="333" t="s">
        <v>272</v>
      </c>
      <c r="BJ57" s="300" t="s">
        <v>246</v>
      </c>
      <c r="BK57" s="300" t="s">
        <v>261</v>
      </c>
      <c r="BL57" s="272" t="s">
        <v>326</v>
      </c>
      <c r="BM57" s="34" t="s">
        <v>264</v>
      </c>
      <c r="BN57" s="329" t="str">
        <f>+AW57</f>
        <v>Octubre</v>
      </c>
      <c r="BO57" s="272" t="s">
        <v>253</v>
      </c>
      <c r="BP57" s="388"/>
      <c r="BQ57" s="332"/>
      <c r="BR57" s="324" t="s">
        <v>414</v>
      </c>
    </row>
    <row r="58" spans="1:70" ht="78" customHeight="1" x14ac:dyDescent="0.25">
      <c r="A58" s="380"/>
      <c r="B58" s="294"/>
      <c r="C58" s="294"/>
      <c r="D58" s="273"/>
      <c r="E58" s="273"/>
      <c r="F58" s="273"/>
      <c r="G58" s="273"/>
      <c r="H58" s="273"/>
      <c r="I58" s="273"/>
      <c r="J58" s="375"/>
      <c r="K58" s="273"/>
      <c r="L58" s="273"/>
      <c r="M58" s="307"/>
      <c r="N58" s="273"/>
      <c r="O58" s="465"/>
      <c r="P58" s="276"/>
      <c r="Q58" s="279"/>
      <c r="S58" s="468"/>
      <c r="T58" s="285"/>
      <c r="U58" s="288"/>
      <c r="V58" s="288"/>
      <c r="W58" s="288"/>
      <c r="X58" s="288"/>
      <c r="Y58" s="157"/>
      <c r="Z58" s="157"/>
      <c r="AA58" s="157"/>
      <c r="AB58" s="382"/>
      <c r="AC58" s="382"/>
      <c r="AD58" s="383"/>
      <c r="AE58" s="384"/>
      <c r="AF58" s="391"/>
      <c r="AG58" s="387"/>
      <c r="AH58" s="371"/>
      <c r="AI58" s="343"/>
      <c r="AJ58" s="339"/>
      <c r="AK58" s="307"/>
      <c r="AL58" s="291"/>
      <c r="AM58" s="291"/>
      <c r="AN58" s="291"/>
      <c r="AO58" s="291"/>
      <c r="AP58" s="217">
        <v>0</v>
      </c>
      <c r="AQ58" s="101"/>
      <c r="AR58" s="265"/>
      <c r="AS58" s="265"/>
      <c r="AT58" s="265"/>
      <c r="AU58" s="268"/>
      <c r="AV58" s="309"/>
      <c r="AW58" s="341"/>
      <c r="AX58" s="307"/>
      <c r="AY58" s="308"/>
      <c r="AZ58" s="273"/>
      <c r="BA58" s="273"/>
      <c r="BB58" s="273"/>
      <c r="BC58" s="273"/>
      <c r="BD58" s="34" t="s">
        <v>322</v>
      </c>
      <c r="BE58" s="124">
        <v>0</v>
      </c>
      <c r="BF58" s="51">
        <v>1409523042.6800001</v>
      </c>
      <c r="BG58" s="34" t="s">
        <v>245</v>
      </c>
      <c r="BH58" s="306"/>
      <c r="BI58" s="337"/>
      <c r="BJ58" s="307"/>
      <c r="BK58" s="307"/>
      <c r="BL58" s="273"/>
      <c r="BM58" s="34" t="s">
        <v>322</v>
      </c>
      <c r="BN58" s="330"/>
      <c r="BO58" s="273"/>
      <c r="BP58" s="388"/>
      <c r="BQ58" s="332"/>
      <c r="BR58" s="325"/>
    </row>
    <row r="59" spans="1:70" ht="97.5" customHeight="1" x14ac:dyDescent="0.25">
      <c r="A59" s="380"/>
      <c r="B59" s="294"/>
      <c r="C59" s="294"/>
      <c r="D59" s="273"/>
      <c r="E59" s="273"/>
      <c r="F59" s="273"/>
      <c r="G59" s="273"/>
      <c r="H59" s="273"/>
      <c r="I59" s="273"/>
      <c r="J59" s="375"/>
      <c r="K59" s="273"/>
      <c r="L59" s="273"/>
      <c r="M59" s="307"/>
      <c r="N59" s="273"/>
      <c r="O59" s="465"/>
      <c r="P59" s="276"/>
      <c r="Q59" s="279"/>
      <c r="S59" s="468"/>
      <c r="T59" s="285"/>
      <c r="U59" s="288"/>
      <c r="V59" s="288"/>
      <c r="W59" s="288"/>
      <c r="X59" s="288"/>
      <c r="Y59" s="157"/>
      <c r="Z59" s="157"/>
      <c r="AA59" s="157"/>
      <c r="AB59" s="382"/>
      <c r="AC59" s="382"/>
      <c r="AD59" s="383"/>
      <c r="AE59" s="384"/>
      <c r="AF59" s="391"/>
      <c r="AG59" s="387"/>
      <c r="AH59" s="371"/>
      <c r="AI59" s="343"/>
      <c r="AJ59" s="339"/>
      <c r="AK59" s="307"/>
      <c r="AL59" s="291"/>
      <c r="AM59" s="291"/>
      <c r="AN59" s="291"/>
      <c r="AO59" s="291"/>
      <c r="AP59" s="217"/>
      <c r="AQ59" s="101"/>
      <c r="AR59" s="265"/>
      <c r="AS59" s="265"/>
      <c r="AT59" s="265"/>
      <c r="AU59" s="268"/>
      <c r="AV59" s="309"/>
      <c r="AW59" s="341"/>
      <c r="AX59" s="307"/>
      <c r="AY59" s="308"/>
      <c r="AZ59" s="273"/>
      <c r="BA59" s="273"/>
      <c r="BB59" s="273"/>
      <c r="BC59" s="273"/>
      <c r="BD59" s="34" t="s">
        <v>347</v>
      </c>
      <c r="BE59" s="124">
        <v>0</v>
      </c>
      <c r="BF59" s="51">
        <v>364762979.14999998</v>
      </c>
      <c r="BG59" s="34" t="s">
        <v>245</v>
      </c>
      <c r="BH59" s="306"/>
      <c r="BI59" s="337"/>
      <c r="BJ59" s="307"/>
      <c r="BK59" s="307"/>
      <c r="BL59" s="273"/>
      <c r="BM59" s="34" t="s">
        <v>347</v>
      </c>
      <c r="BN59" s="330"/>
      <c r="BO59" s="273"/>
      <c r="BP59" s="388"/>
      <c r="BQ59" s="332"/>
      <c r="BR59" s="325"/>
    </row>
    <row r="60" spans="1:70" ht="58.5" x14ac:dyDescent="0.25">
      <c r="A60" s="380"/>
      <c r="B60" s="294"/>
      <c r="C60" s="294"/>
      <c r="D60" s="273"/>
      <c r="E60" s="273"/>
      <c r="F60" s="273"/>
      <c r="G60" s="273"/>
      <c r="H60" s="273"/>
      <c r="I60" s="273"/>
      <c r="J60" s="375"/>
      <c r="K60" s="273"/>
      <c r="L60" s="273"/>
      <c r="M60" s="307"/>
      <c r="N60" s="273"/>
      <c r="O60" s="465"/>
      <c r="P60" s="276"/>
      <c r="Q60" s="279"/>
      <c r="S60" s="468"/>
      <c r="T60" s="285"/>
      <c r="U60" s="288"/>
      <c r="V60" s="288"/>
      <c r="W60" s="288"/>
      <c r="X60" s="288"/>
      <c r="Y60" s="157">
        <v>9</v>
      </c>
      <c r="Z60" s="196">
        <v>1</v>
      </c>
      <c r="AA60" s="196">
        <v>1</v>
      </c>
      <c r="AB60" s="382"/>
      <c r="AC60" s="382"/>
      <c r="AD60" s="383"/>
      <c r="AE60" s="384"/>
      <c r="AF60" s="391"/>
      <c r="AG60" s="387"/>
      <c r="AH60" s="371"/>
      <c r="AI60" s="344"/>
      <c r="AJ60" s="340"/>
      <c r="AK60" s="301"/>
      <c r="AL60" s="292"/>
      <c r="AM60" s="292"/>
      <c r="AN60" s="292"/>
      <c r="AO60" s="292"/>
      <c r="AP60" s="218"/>
      <c r="AQ60" s="89"/>
      <c r="AR60" s="265"/>
      <c r="AS60" s="265"/>
      <c r="AT60" s="265"/>
      <c r="AU60" s="268"/>
      <c r="AV60" s="297"/>
      <c r="AW60" s="299"/>
      <c r="AX60" s="301"/>
      <c r="AY60" s="303"/>
      <c r="AZ60" s="274"/>
      <c r="BA60" s="274"/>
      <c r="BB60" s="274"/>
      <c r="BC60" s="274"/>
      <c r="BD60" s="34" t="s">
        <v>348</v>
      </c>
      <c r="BE60" s="124">
        <v>0</v>
      </c>
      <c r="BF60" s="51">
        <v>332551035</v>
      </c>
      <c r="BG60" s="34" t="s">
        <v>245</v>
      </c>
      <c r="BH60" s="305"/>
      <c r="BI60" s="334"/>
      <c r="BJ60" s="301"/>
      <c r="BK60" s="301"/>
      <c r="BL60" s="274"/>
      <c r="BM60" s="34" t="s">
        <v>348</v>
      </c>
      <c r="BN60" s="331"/>
      <c r="BO60" s="274"/>
      <c r="BP60" s="388"/>
      <c r="BQ60" s="332"/>
      <c r="BR60" s="326"/>
    </row>
    <row r="61" spans="1:70" ht="292.5" x14ac:dyDescent="0.25">
      <c r="A61" s="380"/>
      <c r="B61" s="294"/>
      <c r="C61" s="294"/>
      <c r="D61" s="273"/>
      <c r="E61" s="273"/>
      <c r="F61" s="273"/>
      <c r="G61" s="273"/>
      <c r="H61" s="273"/>
      <c r="I61" s="273"/>
      <c r="J61" s="375"/>
      <c r="K61" s="274"/>
      <c r="L61" s="274"/>
      <c r="M61" s="301"/>
      <c r="N61" s="274"/>
      <c r="O61" s="466"/>
      <c r="P61" s="277"/>
      <c r="Q61" s="280"/>
      <c r="S61" s="469"/>
      <c r="T61" s="286"/>
      <c r="U61" s="289"/>
      <c r="V61" s="289"/>
      <c r="W61" s="289"/>
      <c r="X61" s="289"/>
      <c r="Y61" s="158"/>
      <c r="Z61" s="158"/>
      <c r="AA61" s="158"/>
      <c r="AB61" s="382"/>
      <c r="AC61" s="382"/>
      <c r="AD61" s="383"/>
      <c r="AE61" s="384"/>
      <c r="AF61" s="391"/>
      <c r="AG61" s="387"/>
      <c r="AH61" s="371"/>
      <c r="AI61" s="188" t="s">
        <v>382</v>
      </c>
      <c r="AJ61" s="93" t="s">
        <v>394</v>
      </c>
      <c r="AK61" s="90">
        <v>1</v>
      </c>
      <c r="AL61" s="89">
        <v>0</v>
      </c>
      <c r="AM61" s="89">
        <v>0</v>
      </c>
      <c r="AN61" s="89">
        <v>0</v>
      </c>
      <c r="AO61" s="89">
        <v>0</v>
      </c>
      <c r="AP61" s="218">
        <v>0</v>
      </c>
      <c r="AQ61" s="89"/>
      <c r="AR61" s="265"/>
      <c r="AS61" s="265"/>
      <c r="AT61" s="265"/>
      <c r="AU61" s="268"/>
      <c r="AV61" s="136">
        <v>2.75660451988444E-2</v>
      </c>
      <c r="AW61" s="94" t="s">
        <v>335</v>
      </c>
      <c r="AX61" s="94" t="s">
        <v>178</v>
      </c>
      <c r="AY61" s="128">
        <v>90</v>
      </c>
      <c r="AZ61" s="128">
        <v>1065570</v>
      </c>
      <c r="BA61" s="128">
        <v>1065570</v>
      </c>
      <c r="BB61" s="94" t="s">
        <v>174</v>
      </c>
      <c r="BC61" s="94" t="s">
        <v>240</v>
      </c>
      <c r="BD61" s="34" t="s">
        <v>322</v>
      </c>
      <c r="BE61" s="124">
        <v>0</v>
      </c>
      <c r="BF61" s="51">
        <v>179366939</v>
      </c>
      <c r="BG61" s="34" t="s">
        <v>245</v>
      </c>
      <c r="BH61" s="96" t="s">
        <v>153</v>
      </c>
      <c r="BI61" s="96" t="s">
        <v>272</v>
      </c>
      <c r="BJ61" s="96" t="s">
        <v>246</v>
      </c>
      <c r="BK61" s="96" t="s">
        <v>261</v>
      </c>
      <c r="BL61" s="91" t="s">
        <v>383</v>
      </c>
      <c r="BM61" s="34" t="s">
        <v>322</v>
      </c>
      <c r="BN61" s="92" t="s">
        <v>335</v>
      </c>
      <c r="BO61" s="91" t="s">
        <v>253</v>
      </c>
      <c r="BP61" s="388"/>
      <c r="BQ61" s="332"/>
      <c r="BR61" s="110" t="s">
        <v>415</v>
      </c>
    </row>
    <row r="62" spans="1:70" ht="156" customHeight="1" x14ac:dyDescent="0.25">
      <c r="A62" s="380"/>
      <c r="B62" s="294"/>
      <c r="C62" s="294"/>
      <c r="D62" s="273"/>
      <c r="E62" s="273"/>
      <c r="F62" s="273"/>
      <c r="G62" s="273"/>
      <c r="H62" s="273"/>
      <c r="I62" s="273"/>
      <c r="J62" s="375"/>
      <c r="K62" s="272" t="s">
        <v>136</v>
      </c>
      <c r="L62" s="272" t="s">
        <v>122</v>
      </c>
      <c r="M62" s="272">
        <v>0</v>
      </c>
      <c r="N62" s="272" t="s">
        <v>137</v>
      </c>
      <c r="O62" s="272" t="s">
        <v>145</v>
      </c>
      <c r="P62" s="272"/>
      <c r="Q62" s="272"/>
      <c r="R62" s="278">
        <v>1000</v>
      </c>
      <c r="S62" s="467">
        <v>250</v>
      </c>
      <c r="T62" s="284">
        <v>1200</v>
      </c>
      <c r="U62" s="287">
        <v>0</v>
      </c>
      <c r="V62" s="287">
        <v>0</v>
      </c>
      <c r="W62" s="287">
        <v>0</v>
      </c>
      <c r="X62" s="287">
        <v>0</v>
      </c>
      <c r="Y62" s="156"/>
      <c r="Z62" s="156"/>
      <c r="AA62" s="156"/>
      <c r="AB62" s="382"/>
      <c r="AC62" s="382"/>
      <c r="AD62" s="383"/>
      <c r="AE62" s="384"/>
      <c r="AF62" s="376"/>
      <c r="AG62" s="374"/>
      <c r="AH62" s="372"/>
      <c r="AI62" s="346" t="s">
        <v>186</v>
      </c>
      <c r="AJ62" s="354" t="s">
        <v>187</v>
      </c>
      <c r="AK62" s="328">
        <v>32</v>
      </c>
      <c r="AL62" s="295">
        <v>32</v>
      </c>
      <c r="AM62" s="295">
        <v>6</v>
      </c>
      <c r="AN62" s="290">
        <v>0</v>
      </c>
      <c r="AO62" s="290">
        <v>12</v>
      </c>
      <c r="AP62" s="216">
        <v>1</v>
      </c>
      <c r="AQ62" s="99"/>
      <c r="AR62" s="265"/>
      <c r="AS62" s="265"/>
      <c r="AT62" s="265"/>
      <c r="AU62" s="268"/>
      <c r="AV62" s="345">
        <v>0.18592795767096701</v>
      </c>
      <c r="AW62" s="352" t="s">
        <v>181</v>
      </c>
      <c r="AX62" s="328" t="s">
        <v>178</v>
      </c>
      <c r="AY62" s="351">
        <v>360</v>
      </c>
      <c r="AZ62" s="294">
        <v>1065570</v>
      </c>
      <c r="BA62" s="294">
        <v>1065570</v>
      </c>
      <c r="BB62" s="294" t="s">
        <v>174</v>
      </c>
      <c r="BC62" s="294" t="s">
        <v>240</v>
      </c>
      <c r="BD62" s="34" t="s">
        <v>264</v>
      </c>
      <c r="BE62" s="125">
        <v>1</v>
      </c>
      <c r="BF62" s="51">
        <v>800000000</v>
      </c>
      <c r="BG62" s="34" t="s">
        <v>245</v>
      </c>
      <c r="BH62" s="70" t="s">
        <v>153</v>
      </c>
      <c r="BI62" s="327" t="s">
        <v>272</v>
      </c>
      <c r="BJ62" s="328" t="s">
        <v>246</v>
      </c>
      <c r="BK62" s="294" t="s">
        <v>251</v>
      </c>
      <c r="BL62" s="294" t="s">
        <v>252</v>
      </c>
      <c r="BM62" s="34" t="s">
        <v>264</v>
      </c>
      <c r="BN62" s="328" t="str">
        <f t="shared" ref="BN62:BN74" si="8">+AW62</f>
        <v>Enero</v>
      </c>
      <c r="BO62" s="294" t="s">
        <v>253</v>
      </c>
      <c r="BP62" s="388"/>
      <c r="BQ62" s="332"/>
      <c r="BR62" s="270" t="s">
        <v>316</v>
      </c>
    </row>
    <row r="63" spans="1:70" ht="84" x14ac:dyDescent="0.25">
      <c r="A63" s="380"/>
      <c r="B63" s="294"/>
      <c r="C63" s="294"/>
      <c r="D63" s="273"/>
      <c r="E63" s="273"/>
      <c r="F63" s="273"/>
      <c r="G63" s="273"/>
      <c r="H63" s="273"/>
      <c r="I63" s="273"/>
      <c r="J63" s="375"/>
      <c r="K63" s="273"/>
      <c r="L63" s="273"/>
      <c r="M63" s="273"/>
      <c r="N63" s="273"/>
      <c r="O63" s="273"/>
      <c r="P63" s="273"/>
      <c r="Q63" s="273"/>
      <c r="R63" s="279"/>
      <c r="S63" s="468"/>
      <c r="T63" s="285"/>
      <c r="U63" s="288"/>
      <c r="V63" s="288"/>
      <c r="W63" s="288"/>
      <c r="X63" s="288"/>
      <c r="Y63" s="157"/>
      <c r="Z63" s="157"/>
      <c r="AA63" s="157"/>
      <c r="AB63" s="382"/>
      <c r="AC63" s="382"/>
      <c r="AD63" s="383"/>
      <c r="AE63" s="384"/>
      <c r="AF63" s="376"/>
      <c r="AG63" s="374"/>
      <c r="AH63" s="372"/>
      <c r="AI63" s="346"/>
      <c r="AJ63" s="354"/>
      <c r="AK63" s="328"/>
      <c r="AL63" s="295"/>
      <c r="AM63" s="295"/>
      <c r="AN63" s="292"/>
      <c r="AO63" s="292"/>
      <c r="AP63" s="218"/>
      <c r="AQ63" s="89"/>
      <c r="AR63" s="265"/>
      <c r="AS63" s="265"/>
      <c r="AT63" s="265"/>
      <c r="AU63" s="268"/>
      <c r="AV63" s="345"/>
      <c r="AW63" s="352"/>
      <c r="AX63" s="328"/>
      <c r="AY63" s="351"/>
      <c r="AZ63" s="294"/>
      <c r="BA63" s="294"/>
      <c r="BB63" s="294"/>
      <c r="BC63" s="294"/>
      <c r="BD63" s="34" t="s">
        <v>322</v>
      </c>
      <c r="BE63" s="125">
        <v>0.9968771842729206</v>
      </c>
      <c r="BF63" s="51">
        <v>409797357.63333297</v>
      </c>
      <c r="BG63" s="34" t="s">
        <v>245</v>
      </c>
      <c r="BH63" s="70" t="str">
        <f>+BH62</f>
        <v>IMPLEMENTACIÓN DEL PROGRAMA VIGILANCIA DE LAS PLAYAS DEL DISTRITO DE  CARTAGENA DE INDIAS</v>
      </c>
      <c r="BI63" s="327"/>
      <c r="BJ63" s="328"/>
      <c r="BK63" s="294"/>
      <c r="BL63" s="294"/>
      <c r="BM63" s="34" t="s">
        <v>322</v>
      </c>
      <c r="BN63" s="328"/>
      <c r="BO63" s="294"/>
      <c r="BP63" s="388"/>
      <c r="BQ63" s="332"/>
      <c r="BR63" s="323"/>
    </row>
    <row r="64" spans="1:70" ht="136.5" customHeight="1" x14ac:dyDescent="0.25">
      <c r="A64" s="380"/>
      <c r="B64" s="294"/>
      <c r="C64" s="294"/>
      <c r="D64" s="273"/>
      <c r="E64" s="273"/>
      <c r="F64" s="273"/>
      <c r="G64" s="273"/>
      <c r="H64" s="273"/>
      <c r="I64" s="273"/>
      <c r="J64" s="375"/>
      <c r="K64" s="273"/>
      <c r="L64" s="273"/>
      <c r="M64" s="273"/>
      <c r="N64" s="273"/>
      <c r="O64" s="273"/>
      <c r="P64" s="273"/>
      <c r="Q64" s="273"/>
      <c r="R64" s="279"/>
      <c r="S64" s="468"/>
      <c r="T64" s="285"/>
      <c r="U64" s="288"/>
      <c r="V64" s="288"/>
      <c r="W64" s="288"/>
      <c r="X64" s="288"/>
      <c r="Y64" s="157"/>
      <c r="Z64" s="157"/>
      <c r="AA64" s="157"/>
      <c r="AB64" s="382"/>
      <c r="AC64" s="382"/>
      <c r="AD64" s="383"/>
      <c r="AE64" s="384"/>
      <c r="AF64" s="376"/>
      <c r="AG64" s="374"/>
      <c r="AH64" s="372"/>
      <c r="AI64" s="189" t="s">
        <v>374</v>
      </c>
      <c r="AJ64" s="93" t="s">
        <v>395</v>
      </c>
      <c r="AK64" s="90"/>
      <c r="AL64" s="89">
        <v>0</v>
      </c>
      <c r="AM64" s="89">
        <v>0</v>
      </c>
      <c r="AN64" s="89">
        <v>0</v>
      </c>
      <c r="AO64" s="89"/>
      <c r="AP64" s="218"/>
      <c r="AQ64" s="89"/>
      <c r="AR64" s="265"/>
      <c r="AS64" s="265"/>
      <c r="AT64" s="265"/>
      <c r="AU64" s="268"/>
      <c r="AV64" s="135">
        <v>4.6105562183080558E-4</v>
      </c>
      <c r="AW64" s="64" t="s">
        <v>335</v>
      </c>
      <c r="AX64" s="61" t="s">
        <v>178</v>
      </c>
      <c r="AY64" s="63">
        <v>90</v>
      </c>
      <c r="AZ64" s="58">
        <v>1065570</v>
      </c>
      <c r="BA64" s="58">
        <v>1065570</v>
      </c>
      <c r="BB64" s="58" t="s">
        <v>174</v>
      </c>
      <c r="BC64" s="58" t="s">
        <v>240</v>
      </c>
      <c r="BD64" s="34" t="s">
        <v>322</v>
      </c>
      <c r="BE64" s="143">
        <v>0.22489999999999999</v>
      </c>
      <c r="BF64" s="142">
        <v>3000000</v>
      </c>
      <c r="BG64" s="34" t="s">
        <v>245</v>
      </c>
      <c r="BH64" s="70" t="str">
        <f>+BH63</f>
        <v>IMPLEMENTACIÓN DEL PROGRAMA VIGILANCIA DE LAS PLAYAS DEL DISTRITO DE  CARTAGENA DE INDIAS</v>
      </c>
      <c r="BI64" s="71" t="s">
        <v>272</v>
      </c>
      <c r="BJ64" s="61" t="s">
        <v>250</v>
      </c>
      <c r="BK64" s="91"/>
      <c r="BL64" s="91"/>
      <c r="BM64" s="120"/>
      <c r="BN64" s="90"/>
      <c r="BO64" s="91" t="s">
        <v>364</v>
      </c>
      <c r="BP64" s="388"/>
      <c r="BQ64" s="332"/>
      <c r="BR64" s="127" t="s">
        <v>416</v>
      </c>
    </row>
    <row r="65" spans="1:70" ht="58.5" x14ac:dyDescent="0.25">
      <c r="A65" s="380"/>
      <c r="B65" s="294"/>
      <c r="C65" s="294"/>
      <c r="D65" s="273"/>
      <c r="E65" s="273"/>
      <c r="F65" s="273"/>
      <c r="G65" s="273"/>
      <c r="H65" s="273"/>
      <c r="I65" s="273"/>
      <c r="J65" s="375"/>
      <c r="K65" s="273"/>
      <c r="L65" s="273"/>
      <c r="M65" s="273"/>
      <c r="N65" s="273"/>
      <c r="O65" s="273"/>
      <c r="P65" s="273"/>
      <c r="Q65" s="273"/>
      <c r="R65" s="279"/>
      <c r="S65" s="468"/>
      <c r="T65" s="285"/>
      <c r="U65" s="288"/>
      <c r="V65" s="288"/>
      <c r="W65" s="288"/>
      <c r="X65" s="288"/>
      <c r="Y65" s="157"/>
      <c r="Z65" s="157"/>
      <c r="AA65" s="157"/>
      <c r="AB65" s="382"/>
      <c r="AC65" s="382"/>
      <c r="AD65" s="383"/>
      <c r="AE65" s="384"/>
      <c r="AF65" s="376"/>
      <c r="AG65" s="374"/>
      <c r="AH65" s="372"/>
      <c r="AI65" s="346" t="s">
        <v>377</v>
      </c>
      <c r="AJ65" s="272" t="s">
        <v>343</v>
      </c>
      <c r="AK65" s="300">
        <v>12</v>
      </c>
      <c r="AL65" s="290">
        <v>0</v>
      </c>
      <c r="AM65" s="290">
        <v>0</v>
      </c>
      <c r="AN65" s="290">
        <v>0</v>
      </c>
      <c r="AO65" s="290">
        <v>12</v>
      </c>
      <c r="AP65" s="216"/>
      <c r="AQ65" s="99"/>
      <c r="AR65" s="265"/>
      <c r="AS65" s="265"/>
      <c r="AT65" s="265"/>
      <c r="AU65" s="268"/>
      <c r="AV65" s="296">
        <v>0.13650519537897499</v>
      </c>
      <c r="AW65" s="298" t="s">
        <v>335</v>
      </c>
      <c r="AX65" s="298" t="s">
        <v>178</v>
      </c>
      <c r="AY65" s="272">
        <v>90</v>
      </c>
      <c r="AZ65" s="272">
        <v>1065570</v>
      </c>
      <c r="BA65" s="272">
        <v>1065570</v>
      </c>
      <c r="BB65" s="298" t="s">
        <v>174</v>
      </c>
      <c r="BC65" s="298" t="s">
        <v>240</v>
      </c>
      <c r="BD65" s="120" t="s">
        <v>264</v>
      </c>
      <c r="BE65" s="143">
        <v>1</v>
      </c>
      <c r="BF65" s="142">
        <v>62565879</v>
      </c>
      <c r="BG65" s="34" t="s">
        <v>245</v>
      </c>
      <c r="BH65" s="304" t="str">
        <f>+BH64</f>
        <v>IMPLEMENTACIÓN DEL PROGRAMA VIGILANCIA DE LAS PLAYAS DEL DISTRITO DE  CARTAGENA DE INDIAS</v>
      </c>
      <c r="BI65" s="333" t="str">
        <f>+BI64</f>
        <v>2.3.4501.0100.2021130010279</v>
      </c>
      <c r="BJ65" s="300" t="s">
        <v>250</v>
      </c>
      <c r="BK65" s="272"/>
      <c r="BL65" s="272"/>
      <c r="BM65" s="272"/>
      <c r="BN65" s="300"/>
      <c r="BO65" s="272" t="s">
        <v>381</v>
      </c>
      <c r="BP65" s="388"/>
      <c r="BQ65" s="332"/>
      <c r="BR65" s="270" t="s">
        <v>418</v>
      </c>
    </row>
    <row r="66" spans="1:70" ht="58.5" x14ac:dyDescent="0.25">
      <c r="A66" s="380"/>
      <c r="B66" s="294"/>
      <c r="C66" s="294"/>
      <c r="D66" s="273"/>
      <c r="E66" s="273"/>
      <c r="F66" s="273"/>
      <c r="G66" s="273"/>
      <c r="H66" s="273"/>
      <c r="I66" s="273"/>
      <c r="J66" s="375"/>
      <c r="K66" s="273"/>
      <c r="L66" s="273"/>
      <c r="M66" s="273"/>
      <c r="N66" s="273"/>
      <c r="O66" s="273"/>
      <c r="P66" s="273"/>
      <c r="Q66" s="273"/>
      <c r="R66" s="279"/>
      <c r="S66" s="468"/>
      <c r="T66" s="285"/>
      <c r="U66" s="288"/>
      <c r="V66" s="288"/>
      <c r="W66" s="288"/>
      <c r="X66" s="288"/>
      <c r="Y66" s="157">
        <v>0</v>
      </c>
      <c r="Z66" s="196">
        <f>Y66/S62</f>
        <v>0</v>
      </c>
      <c r="AA66" s="196">
        <v>1</v>
      </c>
      <c r="AB66" s="382"/>
      <c r="AC66" s="382"/>
      <c r="AD66" s="383"/>
      <c r="AE66" s="384"/>
      <c r="AF66" s="376"/>
      <c r="AG66" s="374"/>
      <c r="AH66" s="372"/>
      <c r="AI66" s="346"/>
      <c r="AJ66" s="273"/>
      <c r="AK66" s="307"/>
      <c r="AL66" s="291"/>
      <c r="AM66" s="291"/>
      <c r="AN66" s="291"/>
      <c r="AO66" s="291"/>
      <c r="AP66" s="217"/>
      <c r="AQ66" s="101"/>
      <c r="AR66" s="265"/>
      <c r="AS66" s="265"/>
      <c r="AT66" s="265"/>
      <c r="AU66" s="268"/>
      <c r="AV66" s="309"/>
      <c r="AW66" s="341"/>
      <c r="AX66" s="341"/>
      <c r="AY66" s="273"/>
      <c r="AZ66" s="273"/>
      <c r="BA66" s="273"/>
      <c r="BB66" s="341"/>
      <c r="BC66" s="341"/>
      <c r="BD66" s="120" t="s">
        <v>322</v>
      </c>
      <c r="BE66" s="143">
        <v>1</v>
      </c>
      <c r="BF66" s="142">
        <v>402835703.36666703</v>
      </c>
      <c r="BG66" s="34" t="s">
        <v>245</v>
      </c>
      <c r="BH66" s="306"/>
      <c r="BI66" s="337"/>
      <c r="BJ66" s="307"/>
      <c r="BK66" s="273"/>
      <c r="BL66" s="273"/>
      <c r="BM66" s="273"/>
      <c r="BN66" s="307"/>
      <c r="BO66" s="273"/>
      <c r="BP66" s="388"/>
      <c r="BQ66" s="332"/>
      <c r="BR66" s="271"/>
    </row>
    <row r="67" spans="1:70" ht="58.5" x14ac:dyDescent="0.25">
      <c r="A67" s="380"/>
      <c r="B67" s="294"/>
      <c r="C67" s="294"/>
      <c r="D67" s="273"/>
      <c r="E67" s="273"/>
      <c r="F67" s="273"/>
      <c r="G67" s="273"/>
      <c r="H67" s="273"/>
      <c r="I67" s="273"/>
      <c r="J67" s="375"/>
      <c r="K67" s="273"/>
      <c r="L67" s="273"/>
      <c r="M67" s="273"/>
      <c r="N67" s="273"/>
      <c r="O67" s="273"/>
      <c r="P67" s="273"/>
      <c r="Q67" s="273"/>
      <c r="R67" s="279"/>
      <c r="S67" s="468"/>
      <c r="T67" s="285"/>
      <c r="U67" s="288"/>
      <c r="V67" s="288"/>
      <c r="W67" s="288"/>
      <c r="X67" s="288"/>
      <c r="Y67" s="157"/>
      <c r="Z67" s="157"/>
      <c r="AA67" s="157"/>
      <c r="AB67" s="382"/>
      <c r="AC67" s="382"/>
      <c r="AD67" s="383"/>
      <c r="AE67" s="384"/>
      <c r="AF67" s="376"/>
      <c r="AG67" s="374"/>
      <c r="AH67" s="372"/>
      <c r="AI67" s="346"/>
      <c r="AJ67" s="273"/>
      <c r="AK67" s="307"/>
      <c r="AL67" s="291"/>
      <c r="AM67" s="291"/>
      <c r="AN67" s="291"/>
      <c r="AO67" s="291"/>
      <c r="AP67" s="217">
        <v>1</v>
      </c>
      <c r="AQ67" s="226"/>
      <c r="AR67" s="265"/>
      <c r="AS67" s="265"/>
      <c r="AT67" s="265"/>
      <c r="AU67" s="268"/>
      <c r="AV67" s="309"/>
      <c r="AW67" s="341"/>
      <c r="AX67" s="341"/>
      <c r="AY67" s="273"/>
      <c r="AZ67" s="273"/>
      <c r="BA67" s="273"/>
      <c r="BB67" s="341"/>
      <c r="BC67" s="341"/>
      <c r="BD67" s="120" t="s">
        <v>378</v>
      </c>
      <c r="BE67" s="143">
        <v>0.98222928285333144</v>
      </c>
      <c r="BF67" s="142">
        <v>137479085.94999999</v>
      </c>
      <c r="BG67" s="34" t="s">
        <v>245</v>
      </c>
      <c r="BH67" s="306"/>
      <c r="BI67" s="337"/>
      <c r="BJ67" s="307"/>
      <c r="BK67" s="273"/>
      <c r="BL67" s="273"/>
      <c r="BM67" s="273"/>
      <c r="BN67" s="307"/>
      <c r="BO67" s="273"/>
      <c r="BP67" s="388"/>
      <c r="BQ67" s="332"/>
      <c r="BR67" s="271"/>
    </row>
    <row r="68" spans="1:70" ht="39" x14ac:dyDescent="0.25">
      <c r="A68" s="380"/>
      <c r="B68" s="294"/>
      <c r="C68" s="294"/>
      <c r="D68" s="273"/>
      <c r="E68" s="273"/>
      <c r="F68" s="273"/>
      <c r="G68" s="273"/>
      <c r="H68" s="273"/>
      <c r="I68" s="273"/>
      <c r="J68" s="375"/>
      <c r="K68" s="273"/>
      <c r="L68" s="273"/>
      <c r="M68" s="273"/>
      <c r="N68" s="273"/>
      <c r="O68" s="273"/>
      <c r="P68" s="273"/>
      <c r="Q68" s="273"/>
      <c r="R68" s="279"/>
      <c r="S68" s="468"/>
      <c r="T68" s="285"/>
      <c r="U68" s="288"/>
      <c r="V68" s="288"/>
      <c r="W68" s="288"/>
      <c r="X68" s="288"/>
      <c r="Y68" s="157"/>
      <c r="Z68" s="157"/>
      <c r="AA68" s="157"/>
      <c r="AB68" s="382"/>
      <c r="AC68" s="382"/>
      <c r="AD68" s="383"/>
      <c r="AE68" s="384"/>
      <c r="AF68" s="376"/>
      <c r="AG68" s="374"/>
      <c r="AH68" s="372"/>
      <c r="AI68" s="346"/>
      <c r="AJ68" s="273"/>
      <c r="AK68" s="307"/>
      <c r="AL68" s="291"/>
      <c r="AM68" s="291"/>
      <c r="AN68" s="291"/>
      <c r="AO68" s="291"/>
      <c r="AP68" s="217"/>
      <c r="AQ68" s="101"/>
      <c r="AR68" s="265"/>
      <c r="AS68" s="265"/>
      <c r="AT68" s="265"/>
      <c r="AU68" s="268"/>
      <c r="AV68" s="309"/>
      <c r="AW68" s="341"/>
      <c r="AX68" s="341"/>
      <c r="AY68" s="273"/>
      <c r="AZ68" s="273"/>
      <c r="BA68" s="273"/>
      <c r="BB68" s="341"/>
      <c r="BC68" s="341"/>
      <c r="BD68" s="120" t="s">
        <v>379</v>
      </c>
      <c r="BE68" s="143">
        <v>0.68860785461469576</v>
      </c>
      <c r="BF68" s="142">
        <v>31468380</v>
      </c>
      <c r="BG68" s="34" t="s">
        <v>245</v>
      </c>
      <c r="BH68" s="306"/>
      <c r="BI68" s="337"/>
      <c r="BJ68" s="307"/>
      <c r="BK68" s="273"/>
      <c r="BL68" s="273"/>
      <c r="BM68" s="273"/>
      <c r="BN68" s="307"/>
      <c r="BO68" s="273"/>
      <c r="BP68" s="388"/>
      <c r="BQ68" s="332"/>
      <c r="BR68" s="271"/>
    </row>
    <row r="69" spans="1:70" ht="58.5" x14ac:dyDescent="0.25">
      <c r="A69" s="380"/>
      <c r="B69" s="294"/>
      <c r="C69" s="294"/>
      <c r="D69" s="273"/>
      <c r="E69" s="273"/>
      <c r="F69" s="273"/>
      <c r="G69" s="273"/>
      <c r="H69" s="273"/>
      <c r="I69" s="273"/>
      <c r="J69" s="375"/>
      <c r="K69" s="273"/>
      <c r="L69" s="273"/>
      <c r="M69" s="273"/>
      <c r="N69" s="273"/>
      <c r="O69" s="273"/>
      <c r="P69" s="273"/>
      <c r="Q69" s="273"/>
      <c r="R69" s="279"/>
      <c r="S69" s="468"/>
      <c r="T69" s="285"/>
      <c r="U69" s="288"/>
      <c r="V69" s="288"/>
      <c r="W69" s="288"/>
      <c r="X69" s="288"/>
      <c r="Y69" s="157"/>
      <c r="Z69" s="157"/>
      <c r="AA69" s="157"/>
      <c r="AB69" s="382"/>
      <c r="AC69" s="382"/>
      <c r="AD69" s="383"/>
      <c r="AE69" s="384"/>
      <c r="AF69" s="376"/>
      <c r="AG69" s="374"/>
      <c r="AH69" s="372"/>
      <c r="AI69" s="346"/>
      <c r="AJ69" s="273"/>
      <c r="AK69" s="307"/>
      <c r="AL69" s="291"/>
      <c r="AM69" s="291"/>
      <c r="AN69" s="291"/>
      <c r="AO69" s="291"/>
      <c r="AP69" s="217"/>
      <c r="AQ69" s="101"/>
      <c r="AR69" s="265"/>
      <c r="AS69" s="265"/>
      <c r="AT69" s="265"/>
      <c r="AU69" s="268"/>
      <c r="AV69" s="309"/>
      <c r="AW69" s="341"/>
      <c r="AX69" s="341"/>
      <c r="AY69" s="273"/>
      <c r="AZ69" s="273"/>
      <c r="BA69" s="273"/>
      <c r="BB69" s="341"/>
      <c r="BC69" s="341"/>
      <c r="BD69" s="120" t="s">
        <v>380</v>
      </c>
      <c r="BE69" s="143">
        <v>1</v>
      </c>
      <c r="BF69" s="142">
        <v>72747130.049999997</v>
      </c>
      <c r="BG69" s="34" t="s">
        <v>245</v>
      </c>
      <c r="BH69" s="306"/>
      <c r="BI69" s="337"/>
      <c r="BJ69" s="307"/>
      <c r="BK69" s="273"/>
      <c r="BL69" s="273"/>
      <c r="BM69" s="273"/>
      <c r="BN69" s="307"/>
      <c r="BO69" s="273"/>
      <c r="BP69" s="388"/>
      <c r="BQ69" s="332"/>
      <c r="BR69" s="271"/>
    </row>
    <row r="70" spans="1:70" ht="58.5" x14ac:dyDescent="0.25">
      <c r="A70" s="380"/>
      <c r="B70" s="294"/>
      <c r="C70" s="294"/>
      <c r="D70" s="273"/>
      <c r="E70" s="273"/>
      <c r="F70" s="273"/>
      <c r="G70" s="273"/>
      <c r="H70" s="273"/>
      <c r="I70" s="273"/>
      <c r="J70" s="375"/>
      <c r="K70" s="273"/>
      <c r="L70" s="273"/>
      <c r="M70" s="273"/>
      <c r="N70" s="273"/>
      <c r="O70" s="273"/>
      <c r="P70" s="273"/>
      <c r="Q70" s="273"/>
      <c r="R70" s="279"/>
      <c r="S70" s="468"/>
      <c r="T70" s="285"/>
      <c r="U70" s="288"/>
      <c r="V70" s="288"/>
      <c r="W70" s="288"/>
      <c r="X70" s="288"/>
      <c r="Y70" s="157"/>
      <c r="Z70" s="157"/>
      <c r="AA70" s="157"/>
      <c r="AB70" s="382"/>
      <c r="AC70" s="382"/>
      <c r="AD70" s="383"/>
      <c r="AE70" s="384"/>
      <c r="AF70" s="376"/>
      <c r="AG70" s="374"/>
      <c r="AH70" s="372"/>
      <c r="AI70" s="346"/>
      <c r="AJ70" s="274"/>
      <c r="AK70" s="301"/>
      <c r="AL70" s="292"/>
      <c r="AM70" s="292"/>
      <c r="AN70" s="292"/>
      <c r="AO70" s="292"/>
      <c r="AP70" s="218"/>
      <c r="AQ70" s="89"/>
      <c r="AR70" s="265"/>
      <c r="AS70" s="265"/>
      <c r="AT70" s="265"/>
      <c r="AU70" s="268"/>
      <c r="AV70" s="297"/>
      <c r="AW70" s="299"/>
      <c r="AX70" s="299"/>
      <c r="AY70" s="274"/>
      <c r="AZ70" s="274"/>
      <c r="BA70" s="274"/>
      <c r="BB70" s="299"/>
      <c r="BC70" s="299"/>
      <c r="BD70" s="120" t="s">
        <v>369</v>
      </c>
      <c r="BE70" s="143">
        <v>0.46768960657089353</v>
      </c>
      <c r="BF70" s="142">
        <v>181116798</v>
      </c>
      <c r="BG70" s="34" t="s">
        <v>245</v>
      </c>
      <c r="BH70" s="305"/>
      <c r="BI70" s="334"/>
      <c r="BJ70" s="301"/>
      <c r="BK70" s="274"/>
      <c r="BL70" s="274"/>
      <c r="BM70" s="274"/>
      <c r="BN70" s="301"/>
      <c r="BO70" s="274"/>
      <c r="BP70" s="388"/>
      <c r="BQ70" s="332"/>
      <c r="BR70" s="323"/>
    </row>
    <row r="71" spans="1:70" ht="117" x14ac:dyDescent="0.25">
      <c r="A71" s="380"/>
      <c r="B71" s="294"/>
      <c r="C71" s="294"/>
      <c r="D71" s="273"/>
      <c r="E71" s="273"/>
      <c r="F71" s="273"/>
      <c r="G71" s="273"/>
      <c r="H71" s="273"/>
      <c r="I71" s="273"/>
      <c r="J71" s="375"/>
      <c r="K71" s="273"/>
      <c r="L71" s="273"/>
      <c r="M71" s="273"/>
      <c r="N71" s="273"/>
      <c r="O71" s="273"/>
      <c r="P71" s="273"/>
      <c r="Q71" s="273"/>
      <c r="R71" s="279"/>
      <c r="S71" s="468"/>
      <c r="T71" s="285"/>
      <c r="U71" s="288"/>
      <c r="V71" s="288"/>
      <c r="W71" s="288"/>
      <c r="X71" s="288"/>
      <c r="Y71" s="157"/>
      <c r="Z71" s="157"/>
      <c r="AA71" s="157"/>
      <c r="AB71" s="382"/>
      <c r="AC71" s="382"/>
      <c r="AD71" s="383"/>
      <c r="AE71" s="384"/>
      <c r="AF71" s="376"/>
      <c r="AG71" s="374"/>
      <c r="AH71" s="372"/>
      <c r="AI71" s="179" t="s">
        <v>384</v>
      </c>
      <c r="AJ71" s="93" t="s">
        <v>393</v>
      </c>
      <c r="AK71" s="90"/>
      <c r="AL71" s="89">
        <v>0</v>
      </c>
      <c r="AM71" s="89">
        <v>0</v>
      </c>
      <c r="AN71" s="89">
        <v>0</v>
      </c>
      <c r="AO71" s="89">
        <v>0</v>
      </c>
      <c r="AP71" s="218"/>
      <c r="AQ71" s="89"/>
      <c r="AR71" s="265"/>
      <c r="AS71" s="265"/>
      <c r="AT71" s="265"/>
      <c r="AU71" s="268"/>
      <c r="AV71" s="136">
        <v>4.9179266328619263E-2</v>
      </c>
      <c r="AW71" s="94" t="s">
        <v>335</v>
      </c>
      <c r="AX71" s="94" t="s">
        <v>178</v>
      </c>
      <c r="AY71" s="91">
        <v>90</v>
      </c>
      <c r="AZ71" s="91">
        <v>1065570</v>
      </c>
      <c r="BA71" s="91">
        <v>1065570</v>
      </c>
      <c r="BB71" s="94" t="s">
        <v>174</v>
      </c>
      <c r="BC71" s="94" t="s">
        <v>240</v>
      </c>
      <c r="BD71" s="120" t="s">
        <v>378</v>
      </c>
      <c r="BE71" s="143">
        <v>0</v>
      </c>
      <c r="BF71" s="142">
        <v>320000000</v>
      </c>
      <c r="BG71" s="34" t="s">
        <v>245</v>
      </c>
      <c r="BH71" s="96" t="str">
        <f>+BH65</f>
        <v>IMPLEMENTACIÓN DEL PROGRAMA VIGILANCIA DE LAS PLAYAS DEL DISTRITO DE  CARTAGENA DE INDIAS</v>
      </c>
      <c r="BI71" s="96" t="str">
        <f t="shared" ref="BI71:BJ71" si="9">+BI65</f>
        <v>2.3.4501.0100.2021130010279</v>
      </c>
      <c r="BJ71" s="96" t="str">
        <f t="shared" si="9"/>
        <v>NO</v>
      </c>
      <c r="BK71" s="91"/>
      <c r="BL71" s="91"/>
      <c r="BM71" s="91"/>
      <c r="BN71" s="90"/>
      <c r="BO71" s="34" t="s">
        <v>388</v>
      </c>
      <c r="BP71" s="388"/>
      <c r="BQ71" s="332"/>
      <c r="BR71" s="127" t="s">
        <v>419</v>
      </c>
    </row>
    <row r="72" spans="1:70" ht="117" customHeight="1" x14ac:dyDescent="0.25">
      <c r="A72" s="380"/>
      <c r="B72" s="294"/>
      <c r="C72" s="294"/>
      <c r="D72" s="273"/>
      <c r="E72" s="273"/>
      <c r="F72" s="273"/>
      <c r="G72" s="273"/>
      <c r="H72" s="273"/>
      <c r="I72" s="273"/>
      <c r="J72" s="375"/>
      <c r="K72" s="274"/>
      <c r="L72" s="274"/>
      <c r="M72" s="274"/>
      <c r="N72" s="274"/>
      <c r="O72" s="274"/>
      <c r="P72" s="274"/>
      <c r="Q72" s="274"/>
      <c r="R72" s="280"/>
      <c r="S72" s="469"/>
      <c r="T72" s="286"/>
      <c r="U72" s="289"/>
      <c r="V72" s="289"/>
      <c r="W72" s="289"/>
      <c r="X72" s="289"/>
      <c r="Y72" s="158"/>
      <c r="Z72" s="158"/>
      <c r="AA72" s="158"/>
      <c r="AB72" s="382"/>
      <c r="AC72" s="382"/>
      <c r="AD72" s="383"/>
      <c r="AE72" s="384"/>
      <c r="AF72" s="376"/>
      <c r="AG72" s="374"/>
      <c r="AH72" s="372"/>
      <c r="AI72" s="189" t="s">
        <v>385</v>
      </c>
      <c r="AJ72" s="93" t="s">
        <v>396</v>
      </c>
      <c r="AK72" s="90"/>
      <c r="AL72" s="89">
        <v>0</v>
      </c>
      <c r="AM72" s="89">
        <v>0</v>
      </c>
      <c r="AN72" s="89">
        <v>0</v>
      </c>
      <c r="AO72" s="89">
        <v>0</v>
      </c>
      <c r="AP72" s="218"/>
      <c r="AQ72" s="89"/>
      <c r="AR72" s="265"/>
      <c r="AS72" s="265"/>
      <c r="AT72" s="265"/>
      <c r="AU72" s="268"/>
      <c r="AV72" s="136">
        <v>7.6842603638467598E-4</v>
      </c>
      <c r="AW72" s="94" t="s">
        <v>335</v>
      </c>
      <c r="AX72" s="94" t="s">
        <v>178</v>
      </c>
      <c r="AY72" s="91">
        <v>90</v>
      </c>
      <c r="AZ72" s="91">
        <v>1065570</v>
      </c>
      <c r="BA72" s="91">
        <v>1065570</v>
      </c>
      <c r="BB72" s="94" t="s">
        <v>174</v>
      </c>
      <c r="BC72" s="94" t="s">
        <v>240</v>
      </c>
      <c r="BD72" s="120" t="s">
        <v>322</v>
      </c>
      <c r="BE72" s="143">
        <v>0.66</v>
      </c>
      <c r="BF72" s="142">
        <v>5000000</v>
      </c>
      <c r="BG72" s="34" t="s">
        <v>245</v>
      </c>
      <c r="BH72" s="96" t="str">
        <f>+BH71</f>
        <v>IMPLEMENTACIÓN DEL PROGRAMA VIGILANCIA DE LAS PLAYAS DEL DISTRITO DE  CARTAGENA DE INDIAS</v>
      </c>
      <c r="BI72" s="96" t="str">
        <f t="shared" ref="BI72" si="10">+BI71</f>
        <v>2.3.4501.0100.2021130010279</v>
      </c>
      <c r="BJ72" s="96" t="s">
        <v>246</v>
      </c>
      <c r="BK72" s="91" t="s">
        <v>386</v>
      </c>
      <c r="BL72" s="91" t="s">
        <v>387</v>
      </c>
      <c r="BM72" s="91"/>
      <c r="BN72" s="90"/>
      <c r="BO72" s="34" t="s">
        <v>253</v>
      </c>
      <c r="BP72" s="388"/>
      <c r="BQ72" s="332"/>
      <c r="BR72" s="127" t="s">
        <v>417</v>
      </c>
    </row>
    <row r="73" spans="1:70" ht="84" x14ac:dyDescent="0.3">
      <c r="A73" s="380"/>
      <c r="B73" s="294"/>
      <c r="C73" s="294"/>
      <c r="D73" s="273"/>
      <c r="E73" s="273"/>
      <c r="F73" s="273"/>
      <c r="G73" s="273"/>
      <c r="H73" s="273"/>
      <c r="I73" s="273"/>
      <c r="J73" s="375"/>
      <c r="K73" s="294" t="s">
        <v>138</v>
      </c>
      <c r="L73" s="294" t="s">
        <v>122</v>
      </c>
      <c r="M73" s="328">
        <v>0</v>
      </c>
      <c r="N73" s="294" t="s">
        <v>139</v>
      </c>
      <c r="O73" s="385" t="s">
        <v>145</v>
      </c>
      <c r="P73" s="385"/>
      <c r="Q73" s="328"/>
      <c r="R73" s="393">
        <v>20</v>
      </c>
      <c r="S73" s="403">
        <v>5</v>
      </c>
      <c r="T73" s="398">
        <v>20</v>
      </c>
      <c r="U73" s="287">
        <v>0</v>
      </c>
      <c r="V73" s="287">
        <v>0</v>
      </c>
      <c r="W73" s="287">
        <v>0</v>
      </c>
      <c r="X73" s="287">
        <v>0</v>
      </c>
      <c r="Y73" s="156">
        <v>0</v>
      </c>
      <c r="Z73" s="198">
        <f>Y73/S73</f>
        <v>0</v>
      </c>
      <c r="AA73" s="198">
        <f>T73/R73</f>
        <v>1</v>
      </c>
      <c r="AB73" s="382"/>
      <c r="AC73" s="382"/>
      <c r="AD73" s="383"/>
      <c r="AE73" s="384"/>
      <c r="AF73" s="376"/>
      <c r="AG73" s="374"/>
      <c r="AH73" s="372"/>
      <c r="AI73" s="180" t="s">
        <v>204</v>
      </c>
      <c r="AJ73" s="62" t="s">
        <v>205</v>
      </c>
      <c r="AK73" s="61">
        <v>1</v>
      </c>
      <c r="AL73" s="78">
        <v>0</v>
      </c>
      <c r="AM73" s="78">
        <v>0</v>
      </c>
      <c r="AN73" s="78">
        <v>0</v>
      </c>
      <c r="AO73" s="78">
        <v>0</v>
      </c>
      <c r="AP73" s="215">
        <v>0</v>
      </c>
      <c r="AQ73" s="78"/>
      <c r="AR73" s="265"/>
      <c r="AS73" s="265"/>
      <c r="AT73" s="265"/>
      <c r="AU73" s="268"/>
      <c r="AV73" s="135">
        <v>2.8130540339970218E-2</v>
      </c>
      <c r="AW73" s="64" t="s">
        <v>185</v>
      </c>
      <c r="AX73" s="61" t="s">
        <v>178</v>
      </c>
      <c r="AY73" s="63">
        <v>334</v>
      </c>
      <c r="AZ73" s="34">
        <v>1065570</v>
      </c>
      <c r="BA73" s="34">
        <v>1065570</v>
      </c>
      <c r="BB73" s="34" t="s">
        <v>174</v>
      </c>
      <c r="BC73" s="34" t="s">
        <v>240</v>
      </c>
      <c r="BD73" s="34" t="s">
        <v>264</v>
      </c>
      <c r="BE73" s="124">
        <v>0.98110398273601396</v>
      </c>
      <c r="BF73" s="51">
        <v>183040000</v>
      </c>
      <c r="BG73" s="34" t="s">
        <v>245</v>
      </c>
      <c r="BH73" s="70" t="s">
        <v>153</v>
      </c>
      <c r="BI73" s="71" t="s">
        <v>272</v>
      </c>
      <c r="BJ73" s="61" t="s">
        <v>246</v>
      </c>
      <c r="BK73" s="58" t="s">
        <v>267</v>
      </c>
      <c r="BL73" s="58" t="s">
        <v>260</v>
      </c>
      <c r="BM73" s="35" t="str">
        <f t="shared" si="7"/>
        <v>1.2.2.0.00-076 - ICDE TELEFONÍA CONMUTADA</v>
      </c>
      <c r="BN73" s="61" t="str">
        <f t="shared" si="8"/>
        <v>Febrero</v>
      </c>
      <c r="BO73" s="34" t="s">
        <v>253</v>
      </c>
      <c r="BP73" s="388"/>
      <c r="BQ73" s="332"/>
      <c r="BR73" s="112" t="s">
        <v>373</v>
      </c>
    </row>
    <row r="74" spans="1:70" ht="84" x14ac:dyDescent="0.3">
      <c r="A74" s="380"/>
      <c r="B74" s="294"/>
      <c r="C74" s="294"/>
      <c r="D74" s="273"/>
      <c r="E74" s="273"/>
      <c r="F74" s="273"/>
      <c r="G74" s="273"/>
      <c r="H74" s="273"/>
      <c r="I74" s="273"/>
      <c r="J74" s="375"/>
      <c r="K74" s="294"/>
      <c r="L74" s="294"/>
      <c r="M74" s="328"/>
      <c r="N74" s="294"/>
      <c r="O74" s="385"/>
      <c r="P74" s="385"/>
      <c r="Q74" s="328"/>
      <c r="R74" s="400"/>
      <c r="S74" s="403"/>
      <c r="T74" s="398"/>
      <c r="U74" s="289"/>
      <c r="V74" s="289"/>
      <c r="W74" s="289"/>
      <c r="X74" s="289"/>
      <c r="Y74" s="158"/>
      <c r="Z74" s="199"/>
      <c r="AA74" s="199"/>
      <c r="AB74" s="382"/>
      <c r="AC74" s="382"/>
      <c r="AD74" s="383"/>
      <c r="AE74" s="384"/>
      <c r="AF74" s="376"/>
      <c r="AG74" s="374"/>
      <c r="AH74" s="372"/>
      <c r="AI74" s="180" t="s">
        <v>206</v>
      </c>
      <c r="AJ74" s="62" t="s">
        <v>207</v>
      </c>
      <c r="AK74" s="61">
        <v>1</v>
      </c>
      <c r="AL74" s="78">
        <v>1</v>
      </c>
      <c r="AM74" s="78">
        <v>1</v>
      </c>
      <c r="AN74" s="78">
        <v>1</v>
      </c>
      <c r="AO74" s="78">
        <v>1</v>
      </c>
      <c r="AP74" s="215">
        <v>1</v>
      </c>
      <c r="AQ74" s="78"/>
      <c r="AR74" s="266"/>
      <c r="AS74" s="266"/>
      <c r="AT74" s="266"/>
      <c r="AU74" s="269"/>
      <c r="AV74" s="135">
        <v>3.8004466450280702E-2</v>
      </c>
      <c r="AW74" s="64" t="s">
        <v>181</v>
      </c>
      <c r="AX74" s="61" t="s">
        <v>178</v>
      </c>
      <c r="AY74" s="63">
        <v>360</v>
      </c>
      <c r="AZ74" s="34">
        <v>1065570</v>
      </c>
      <c r="BA74" s="34">
        <v>1065570</v>
      </c>
      <c r="BB74" s="34" t="s">
        <v>174</v>
      </c>
      <c r="BC74" s="34" t="s">
        <v>240</v>
      </c>
      <c r="BD74" s="34" t="s">
        <v>264</v>
      </c>
      <c r="BE74" s="124">
        <v>0.910917143283268</v>
      </c>
      <c r="BF74" s="51">
        <v>247287732.65599999</v>
      </c>
      <c r="BG74" s="34" t="s">
        <v>245</v>
      </c>
      <c r="BH74" s="70" t="s">
        <v>153</v>
      </c>
      <c r="BI74" s="71" t="s">
        <v>272</v>
      </c>
      <c r="BJ74" s="61" t="s">
        <v>250</v>
      </c>
      <c r="BK74" s="36"/>
      <c r="BL74" s="36"/>
      <c r="BM74" s="35" t="str">
        <f t="shared" si="7"/>
        <v>1.2.2.0.00-076 - ICDE TELEFONÍA CONMUTADA</v>
      </c>
      <c r="BN74" s="61" t="str">
        <f t="shared" si="8"/>
        <v>Enero</v>
      </c>
      <c r="BO74" s="34" t="s">
        <v>268</v>
      </c>
      <c r="BP74" s="388"/>
      <c r="BQ74" s="332"/>
      <c r="BR74" s="112" t="s">
        <v>376</v>
      </c>
    </row>
    <row r="75" spans="1:70" ht="66.75" customHeight="1" x14ac:dyDescent="0.35">
      <c r="A75" s="380"/>
      <c r="B75" s="294"/>
      <c r="C75" s="294"/>
      <c r="D75" s="273"/>
      <c r="E75" s="273"/>
      <c r="F75" s="273"/>
      <c r="G75" s="273"/>
      <c r="H75" s="273"/>
      <c r="I75" s="273"/>
      <c r="J75" s="23"/>
      <c r="K75" s="146"/>
      <c r="L75" s="146"/>
      <c r="M75" s="98"/>
      <c r="N75" s="146"/>
      <c r="O75" s="149"/>
      <c r="P75" s="149"/>
      <c r="Q75" s="98"/>
      <c r="R75" s="203"/>
      <c r="S75" s="473" t="s">
        <v>427</v>
      </c>
      <c r="T75" s="474"/>
      <c r="U75" s="474"/>
      <c r="V75" s="474"/>
      <c r="W75" s="474"/>
      <c r="X75" s="474"/>
      <c r="Y75" s="475"/>
      <c r="Z75" s="201">
        <f>SUM(Z56:Z73)/(3)</f>
        <v>0.33333333333333331</v>
      </c>
      <c r="AA75" s="201">
        <f>SUM(AA56:AA73)/(3)</f>
        <v>1</v>
      </c>
      <c r="AB75" s="168"/>
      <c r="AC75" s="168"/>
      <c r="AD75" s="172"/>
      <c r="AE75" s="173"/>
      <c r="AF75" s="486" t="s">
        <v>438</v>
      </c>
      <c r="AG75" s="487"/>
      <c r="AH75" s="487"/>
      <c r="AI75" s="487"/>
      <c r="AJ75" s="487"/>
      <c r="AK75" s="487"/>
      <c r="AL75" s="487"/>
      <c r="AM75" s="487"/>
      <c r="AN75" s="487"/>
      <c r="AO75" s="488"/>
      <c r="AP75" s="225">
        <f>SUM(AP74+AP73+AP67+AP62+AP61+AP56+AP58)/(7)</f>
        <v>0.5714285714285714</v>
      </c>
      <c r="AQ75" s="227"/>
      <c r="AR75" s="489" t="s">
        <v>441</v>
      </c>
      <c r="AS75" s="492">
        <v>6506807113.8299999</v>
      </c>
      <c r="AT75" s="492">
        <v>3106837056.8299999</v>
      </c>
      <c r="AU75" s="229">
        <f>AT75/AS75</f>
        <v>0.47747489705458185</v>
      </c>
      <c r="AV75" s="155"/>
      <c r="AW75" s="117"/>
      <c r="AX75" s="98"/>
      <c r="AY75" s="118"/>
      <c r="AZ75" s="204"/>
      <c r="BA75" s="204"/>
      <c r="BB75" s="204"/>
      <c r="BC75" s="204"/>
      <c r="BD75" s="34"/>
      <c r="BE75" s="124"/>
      <c r="BF75" s="51"/>
      <c r="BG75" s="34"/>
      <c r="BH75" s="159"/>
      <c r="BI75" s="147"/>
      <c r="BJ75" s="98"/>
      <c r="BK75" s="205"/>
      <c r="BL75" s="205"/>
      <c r="BM75" s="35"/>
      <c r="BN75" s="98"/>
      <c r="BO75" s="204"/>
      <c r="BP75" s="388"/>
      <c r="BQ75" s="332"/>
      <c r="BR75" s="206"/>
    </row>
    <row r="76" spans="1:70" ht="175.5" customHeight="1" x14ac:dyDescent="0.25">
      <c r="A76" s="380"/>
      <c r="B76" s="294"/>
      <c r="C76" s="294"/>
      <c r="D76" s="273"/>
      <c r="E76" s="273"/>
      <c r="F76" s="273"/>
      <c r="G76" s="273"/>
      <c r="H76" s="273"/>
      <c r="I76" s="273"/>
      <c r="J76" s="375" t="s">
        <v>140</v>
      </c>
      <c r="K76" s="272" t="s">
        <v>141</v>
      </c>
      <c r="L76" s="272" t="s">
        <v>122</v>
      </c>
      <c r="M76" s="272">
        <v>18570</v>
      </c>
      <c r="N76" s="272" t="s">
        <v>142</v>
      </c>
      <c r="O76" s="272"/>
      <c r="P76" s="275" t="s">
        <v>145</v>
      </c>
      <c r="Q76" s="272" t="s">
        <v>147</v>
      </c>
      <c r="R76" s="278">
        <v>20000</v>
      </c>
      <c r="S76" s="467">
        <v>5000</v>
      </c>
      <c r="T76" s="284">
        <v>29273</v>
      </c>
      <c r="U76" s="310">
        <f>1196+1781+571</f>
        <v>3548</v>
      </c>
      <c r="V76" s="310">
        <v>3370</v>
      </c>
      <c r="W76" s="310">
        <v>3459</v>
      </c>
      <c r="X76" s="310">
        <v>3358</v>
      </c>
      <c r="Y76" s="152"/>
      <c r="Z76" s="152"/>
      <c r="AA76" s="152"/>
      <c r="AB76" s="382" t="s">
        <v>168</v>
      </c>
      <c r="AC76" s="382" t="s">
        <v>237</v>
      </c>
      <c r="AD76" s="382" t="s">
        <v>238</v>
      </c>
      <c r="AE76" s="382" t="s">
        <v>239</v>
      </c>
      <c r="AF76" s="375" t="s">
        <v>154</v>
      </c>
      <c r="AG76" s="373">
        <v>2021130010176</v>
      </c>
      <c r="AH76" s="375" t="s">
        <v>208</v>
      </c>
      <c r="AI76" s="293" t="s">
        <v>389</v>
      </c>
      <c r="AJ76" s="294" t="s">
        <v>209</v>
      </c>
      <c r="AK76" s="272">
        <v>1</v>
      </c>
      <c r="AL76" s="295">
        <v>0</v>
      </c>
      <c r="AM76" s="295">
        <v>0</v>
      </c>
      <c r="AN76" s="295">
        <v>0</v>
      </c>
      <c r="AO76" s="295">
        <v>0</v>
      </c>
      <c r="AP76" s="216"/>
      <c r="AQ76" s="99"/>
      <c r="AR76" s="99"/>
      <c r="AS76" s="490"/>
      <c r="AT76" s="490"/>
      <c r="AU76" s="267">
        <v>1</v>
      </c>
      <c r="AV76" s="296">
        <v>0.1452022248810472</v>
      </c>
      <c r="AW76" s="298" t="s">
        <v>335</v>
      </c>
      <c r="AX76" s="298" t="s">
        <v>178</v>
      </c>
      <c r="AY76" s="272">
        <v>90</v>
      </c>
      <c r="AZ76" s="272">
        <v>1065570</v>
      </c>
      <c r="BA76" s="272">
        <v>1065570</v>
      </c>
      <c r="BB76" s="272" t="s">
        <v>174</v>
      </c>
      <c r="BC76" s="272" t="s">
        <v>240</v>
      </c>
      <c r="BD76" s="34" t="s">
        <v>241</v>
      </c>
      <c r="BE76" s="124">
        <v>0</v>
      </c>
      <c r="BF76" s="51">
        <v>10764358</v>
      </c>
      <c r="BG76" s="34" t="s">
        <v>245</v>
      </c>
      <c r="BH76" s="304" t="s">
        <v>154</v>
      </c>
      <c r="BI76" s="333" t="s">
        <v>273</v>
      </c>
      <c r="BJ76" s="300" t="s">
        <v>246</v>
      </c>
      <c r="BK76" s="272" t="s">
        <v>390</v>
      </c>
      <c r="BL76" s="272" t="s">
        <v>248</v>
      </c>
      <c r="BM76" s="34" t="s">
        <v>241</v>
      </c>
      <c r="BN76" s="300" t="s">
        <v>391</v>
      </c>
      <c r="BO76" s="333" t="s">
        <v>253</v>
      </c>
      <c r="BP76" s="388"/>
      <c r="BQ76" s="332"/>
      <c r="BR76" s="270" t="s">
        <v>421</v>
      </c>
    </row>
    <row r="77" spans="1:70" ht="175.5" customHeight="1" x14ac:dyDescent="0.25">
      <c r="A77" s="380"/>
      <c r="B77" s="294"/>
      <c r="C77" s="294"/>
      <c r="D77" s="273"/>
      <c r="E77" s="273"/>
      <c r="F77" s="273"/>
      <c r="G77" s="273"/>
      <c r="H77" s="273"/>
      <c r="I77" s="273"/>
      <c r="J77" s="375"/>
      <c r="K77" s="273"/>
      <c r="L77" s="273"/>
      <c r="M77" s="273"/>
      <c r="N77" s="273"/>
      <c r="O77" s="273"/>
      <c r="P77" s="276"/>
      <c r="Q77" s="273"/>
      <c r="R77" s="279"/>
      <c r="S77" s="468"/>
      <c r="T77" s="285"/>
      <c r="U77" s="311"/>
      <c r="V77" s="311"/>
      <c r="W77" s="311"/>
      <c r="X77" s="311"/>
      <c r="Y77" s="153">
        <f>X76+W76+V76+U76</f>
        <v>13735</v>
      </c>
      <c r="Z77" s="207">
        <v>1</v>
      </c>
      <c r="AA77" s="207">
        <v>1</v>
      </c>
      <c r="AB77" s="382"/>
      <c r="AC77" s="382"/>
      <c r="AD77" s="382"/>
      <c r="AE77" s="382"/>
      <c r="AF77" s="375"/>
      <c r="AG77" s="373"/>
      <c r="AH77" s="375"/>
      <c r="AI77" s="293"/>
      <c r="AJ77" s="294"/>
      <c r="AK77" s="273"/>
      <c r="AL77" s="295"/>
      <c r="AM77" s="295"/>
      <c r="AN77" s="295"/>
      <c r="AO77" s="295"/>
      <c r="AP77" s="217">
        <v>0</v>
      </c>
      <c r="AQ77" s="101"/>
      <c r="AR77" s="101"/>
      <c r="AS77" s="490">
        <v>531119772.67000002</v>
      </c>
      <c r="AT77" s="490">
        <v>531119772.67000002</v>
      </c>
      <c r="AU77" s="268"/>
      <c r="AV77" s="309"/>
      <c r="AW77" s="341"/>
      <c r="AX77" s="341"/>
      <c r="AY77" s="273"/>
      <c r="AZ77" s="273"/>
      <c r="BA77" s="273"/>
      <c r="BB77" s="273"/>
      <c r="BC77" s="273"/>
      <c r="BD77" s="34" t="s">
        <v>349</v>
      </c>
      <c r="BE77" s="124">
        <v>0</v>
      </c>
      <c r="BF77" s="51">
        <v>66355414.670000002</v>
      </c>
      <c r="BG77" s="34" t="s">
        <v>245</v>
      </c>
      <c r="BH77" s="306"/>
      <c r="BI77" s="337"/>
      <c r="BJ77" s="307"/>
      <c r="BK77" s="273"/>
      <c r="BL77" s="273"/>
      <c r="BM77" s="34" t="s">
        <v>349</v>
      </c>
      <c r="BN77" s="307"/>
      <c r="BO77" s="337"/>
      <c r="BP77" s="388"/>
      <c r="BQ77" s="332"/>
      <c r="BR77" s="271"/>
    </row>
    <row r="78" spans="1:70" ht="133.5" customHeight="1" x14ac:dyDescent="0.25">
      <c r="A78" s="380"/>
      <c r="B78" s="294"/>
      <c r="C78" s="294"/>
      <c r="D78" s="273"/>
      <c r="E78" s="273"/>
      <c r="F78" s="273"/>
      <c r="G78" s="273"/>
      <c r="H78" s="273"/>
      <c r="I78" s="273"/>
      <c r="J78" s="375"/>
      <c r="K78" s="273"/>
      <c r="L78" s="273"/>
      <c r="M78" s="273"/>
      <c r="N78" s="273"/>
      <c r="O78" s="273"/>
      <c r="P78" s="276"/>
      <c r="Q78" s="273"/>
      <c r="R78" s="279"/>
      <c r="S78" s="468"/>
      <c r="T78" s="285"/>
      <c r="U78" s="311"/>
      <c r="V78" s="311"/>
      <c r="W78" s="311"/>
      <c r="X78" s="311"/>
      <c r="Y78" s="153"/>
      <c r="Z78" s="153"/>
      <c r="AA78" s="153"/>
      <c r="AB78" s="382"/>
      <c r="AC78" s="382"/>
      <c r="AD78" s="382"/>
      <c r="AE78" s="382"/>
      <c r="AF78" s="375"/>
      <c r="AG78" s="373"/>
      <c r="AH78" s="375"/>
      <c r="AI78" s="190" t="s">
        <v>420</v>
      </c>
      <c r="AJ78" s="34" t="s">
        <v>187</v>
      </c>
      <c r="AK78" s="58">
        <v>1</v>
      </c>
      <c r="AL78" s="78">
        <v>0</v>
      </c>
      <c r="AM78" s="78">
        <v>0</v>
      </c>
      <c r="AN78" s="78">
        <v>0</v>
      </c>
      <c r="AO78" s="78">
        <v>0</v>
      </c>
      <c r="AP78" s="215"/>
      <c r="AQ78" s="78"/>
      <c r="AR78" s="78"/>
      <c r="AS78" s="490"/>
      <c r="AT78" s="490"/>
      <c r="AU78" s="268"/>
      <c r="AV78" s="135">
        <v>4.5187547583380762E-2</v>
      </c>
      <c r="AW78" s="123" t="s">
        <v>335</v>
      </c>
      <c r="AX78" s="123" t="s">
        <v>178</v>
      </c>
      <c r="AY78" s="58">
        <v>90</v>
      </c>
      <c r="AZ78" s="58">
        <v>1065570</v>
      </c>
      <c r="BA78" s="58">
        <v>1065570</v>
      </c>
      <c r="BB78" s="123" t="s">
        <v>174</v>
      </c>
      <c r="BC78" s="123" t="s">
        <v>240</v>
      </c>
      <c r="BD78" s="34" t="s">
        <v>349</v>
      </c>
      <c r="BE78" s="124">
        <v>0</v>
      </c>
      <c r="BF78" s="51">
        <v>24000000</v>
      </c>
      <c r="BG78" s="34" t="s">
        <v>245</v>
      </c>
      <c r="BH78" s="305"/>
      <c r="BI78" s="334"/>
      <c r="BJ78" s="301"/>
      <c r="BK78" s="274"/>
      <c r="BL78" s="274"/>
      <c r="BM78" s="34" t="s">
        <v>349</v>
      </c>
      <c r="BN78" s="301"/>
      <c r="BO78" s="334"/>
      <c r="BP78" s="388"/>
      <c r="BQ78" s="332"/>
      <c r="BR78" s="127" t="s">
        <v>421</v>
      </c>
    </row>
    <row r="79" spans="1:70" ht="51.75" customHeight="1" x14ac:dyDescent="0.25">
      <c r="A79" s="380"/>
      <c r="B79" s="294"/>
      <c r="C79" s="294"/>
      <c r="D79" s="273"/>
      <c r="E79" s="273"/>
      <c r="F79" s="273"/>
      <c r="G79" s="273"/>
      <c r="H79" s="273"/>
      <c r="I79" s="273"/>
      <c r="J79" s="375"/>
      <c r="K79" s="273"/>
      <c r="L79" s="273"/>
      <c r="M79" s="273"/>
      <c r="N79" s="273"/>
      <c r="O79" s="273"/>
      <c r="P79" s="276"/>
      <c r="Q79" s="273"/>
      <c r="R79" s="279"/>
      <c r="S79" s="468"/>
      <c r="T79" s="285"/>
      <c r="U79" s="311"/>
      <c r="V79" s="311"/>
      <c r="W79" s="311"/>
      <c r="X79" s="311"/>
      <c r="Y79" s="153"/>
      <c r="Z79" s="153"/>
      <c r="AA79" s="153"/>
      <c r="AB79" s="382"/>
      <c r="AC79" s="382"/>
      <c r="AD79" s="382"/>
      <c r="AE79" s="382"/>
      <c r="AF79" s="375"/>
      <c r="AG79" s="373"/>
      <c r="AH79" s="375"/>
      <c r="AI79" s="320" t="s">
        <v>210</v>
      </c>
      <c r="AJ79" s="338" t="s">
        <v>187</v>
      </c>
      <c r="AK79" s="272">
        <v>9</v>
      </c>
      <c r="AL79" s="290">
        <v>15</v>
      </c>
      <c r="AM79" s="290">
        <v>0</v>
      </c>
      <c r="AN79" s="290">
        <v>0</v>
      </c>
      <c r="AO79" s="99"/>
      <c r="AP79" s="216"/>
      <c r="AQ79" s="99"/>
      <c r="AR79" s="99"/>
      <c r="AS79" s="490"/>
      <c r="AT79" s="490"/>
      <c r="AU79" s="268"/>
      <c r="AV79" s="296">
        <v>0.80961022753557199</v>
      </c>
      <c r="AW79" s="298" t="s">
        <v>181</v>
      </c>
      <c r="AX79" s="300" t="s">
        <v>178</v>
      </c>
      <c r="AY79" s="302">
        <v>360</v>
      </c>
      <c r="AZ79" s="272">
        <v>1065570</v>
      </c>
      <c r="BA79" s="272">
        <v>1065570</v>
      </c>
      <c r="BB79" s="272" t="s">
        <v>174</v>
      </c>
      <c r="BC79" s="272" t="s">
        <v>240</v>
      </c>
      <c r="BD79" s="34" t="s">
        <v>241</v>
      </c>
      <c r="BE79" s="124">
        <f>265235642/BF79</f>
        <v>1</v>
      </c>
      <c r="BF79" s="51">
        <v>265235642</v>
      </c>
      <c r="BG79" s="34" t="s">
        <v>245</v>
      </c>
      <c r="BH79" s="304" t="s">
        <v>154</v>
      </c>
      <c r="BI79" s="333" t="s">
        <v>273</v>
      </c>
      <c r="BJ79" s="300" t="s">
        <v>246</v>
      </c>
      <c r="BK79" s="272" t="s">
        <v>251</v>
      </c>
      <c r="BL79" s="272" t="s">
        <v>252</v>
      </c>
      <c r="BM79" s="34" t="s">
        <v>241</v>
      </c>
      <c r="BN79" s="300" t="str">
        <f>+AW79</f>
        <v>Enero</v>
      </c>
      <c r="BO79" s="272" t="s">
        <v>253</v>
      </c>
      <c r="BP79" s="388"/>
      <c r="BQ79" s="332"/>
      <c r="BR79" s="270" t="s">
        <v>316</v>
      </c>
    </row>
    <row r="80" spans="1:70" ht="102" customHeight="1" x14ac:dyDescent="0.25">
      <c r="A80" s="380"/>
      <c r="B80" s="294"/>
      <c r="C80" s="294"/>
      <c r="D80" s="273"/>
      <c r="E80" s="273"/>
      <c r="F80" s="273"/>
      <c r="G80" s="273"/>
      <c r="H80" s="273"/>
      <c r="I80" s="273"/>
      <c r="J80" s="375"/>
      <c r="K80" s="274"/>
      <c r="L80" s="274"/>
      <c r="M80" s="274"/>
      <c r="N80" s="274"/>
      <c r="O80" s="274"/>
      <c r="P80" s="277"/>
      <c r="Q80" s="274"/>
      <c r="R80" s="280"/>
      <c r="S80" s="469"/>
      <c r="T80" s="286"/>
      <c r="U80" s="312"/>
      <c r="V80" s="312"/>
      <c r="W80" s="312"/>
      <c r="X80" s="312"/>
      <c r="Y80" s="154"/>
      <c r="Z80" s="154"/>
      <c r="AA80" s="154"/>
      <c r="AB80" s="382"/>
      <c r="AC80" s="382"/>
      <c r="AD80" s="382"/>
      <c r="AE80" s="382"/>
      <c r="AF80" s="375"/>
      <c r="AG80" s="373"/>
      <c r="AH80" s="375"/>
      <c r="AI80" s="321"/>
      <c r="AJ80" s="339"/>
      <c r="AK80" s="273"/>
      <c r="AL80" s="291"/>
      <c r="AM80" s="291"/>
      <c r="AN80" s="291"/>
      <c r="AO80" s="101"/>
      <c r="AP80" s="217">
        <v>1</v>
      </c>
      <c r="AQ80" s="101"/>
      <c r="AR80" s="101"/>
      <c r="AS80" s="490"/>
      <c r="AT80" s="490"/>
      <c r="AU80" s="268"/>
      <c r="AV80" s="309"/>
      <c r="AW80" s="341"/>
      <c r="AX80" s="307"/>
      <c r="AY80" s="308"/>
      <c r="AZ80" s="273"/>
      <c r="BA80" s="273"/>
      <c r="BB80" s="273"/>
      <c r="BC80" s="273"/>
      <c r="BD80" s="34" t="s">
        <v>347</v>
      </c>
      <c r="BE80" s="124">
        <f>112965000.85/BF80</f>
        <v>1</v>
      </c>
      <c r="BF80" s="51">
        <v>112965000.84999999</v>
      </c>
      <c r="BG80" s="34" t="s">
        <v>245</v>
      </c>
      <c r="BH80" s="306"/>
      <c r="BI80" s="337"/>
      <c r="BJ80" s="307"/>
      <c r="BK80" s="273"/>
      <c r="BL80" s="273"/>
      <c r="BM80" s="34" t="s">
        <v>347</v>
      </c>
      <c r="BN80" s="307"/>
      <c r="BO80" s="273"/>
      <c r="BP80" s="388"/>
      <c r="BQ80" s="332"/>
      <c r="BR80" s="271"/>
    </row>
    <row r="81" spans="1:70" ht="117" x14ac:dyDescent="0.25">
      <c r="A81" s="381"/>
      <c r="B81" s="294"/>
      <c r="C81" s="294"/>
      <c r="D81" s="274"/>
      <c r="E81" s="274"/>
      <c r="F81" s="274"/>
      <c r="G81" s="274"/>
      <c r="H81" s="274"/>
      <c r="I81" s="274"/>
      <c r="J81" s="375"/>
      <c r="K81" s="34" t="s">
        <v>143</v>
      </c>
      <c r="L81" s="58" t="s">
        <v>122</v>
      </c>
      <c r="M81" s="61">
        <v>0</v>
      </c>
      <c r="N81" s="58" t="s">
        <v>144</v>
      </c>
      <c r="O81" s="57"/>
      <c r="P81" s="57" t="s">
        <v>145</v>
      </c>
      <c r="Q81" s="58" t="s">
        <v>147</v>
      </c>
      <c r="R81" s="60">
        <v>2000</v>
      </c>
      <c r="S81" s="129">
        <v>500</v>
      </c>
      <c r="T81" s="59">
        <v>4451</v>
      </c>
      <c r="U81" s="74">
        <f>372+269+44</f>
        <v>685</v>
      </c>
      <c r="V81" s="74">
        <v>767</v>
      </c>
      <c r="W81" s="74">
        <v>726</v>
      </c>
      <c r="X81" s="74">
        <v>582</v>
      </c>
      <c r="Y81" s="74">
        <f>X81+W81+V81+U81</f>
        <v>2760</v>
      </c>
      <c r="Z81" s="208">
        <v>1</v>
      </c>
      <c r="AA81" s="208">
        <v>1</v>
      </c>
      <c r="AB81" s="382"/>
      <c r="AC81" s="382"/>
      <c r="AD81" s="382"/>
      <c r="AE81" s="382"/>
      <c r="AF81" s="376"/>
      <c r="AG81" s="374"/>
      <c r="AH81" s="376"/>
      <c r="AI81" s="322"/>
      <c r="AJ81" s="340"/>
      <c r="AK81" s="274"/>
      <c r="AL81" s="292"/>
      <c r="AM81" s="292"/>
      <c r="AN81" s="292"/>
      <c r="AO81" s="89"/>
      <c r="AP81" s="218"/>
      <c r="AQ81" s="89"/>
      <c r="AR81" s="89"/>
      <c r="AS81" s="490"/>
      <c r="AT81" s="490"/>
      <c r="AU81" s="269"/>
      <c r="AV81" s="297"/>
      <c r="AW81" s="299"/>
      <c r="AX81" s="301"/>
      <c r="AY81" s="303"/>
      <c r="AZ81" s="274"/>
      <c r="BA81" s="274"/>
      <c r="BB81" s="274"/>
      <c r="BC81" s="274"/>
      <c r="BD81" s="34" t="s">
        <v>349</v>
      </c>
      <c r="BE81" s="124">
        <f>47114086.15/BF81</f>
        <v>0.90954963038571224</v>
      </c>
      <c r="BF81" s="51">
        <v>51799357.149999999</v>
      </c>
      <c r="BG81" s="34" t="s">
        <v>245</v>
      </c>
      <c r="BH81" s="305"/>
      <c r="BI81" s="334"/>
      <c r="BJ81" s="301"/>
      <c r="BK81" s="274"/>
      <c r="BL81" s="274"/>
      <c r="BM81" s="34" t="s">
        <v>349</v>
      </c>
      <c r="BN81" s="301"/>
      <c r="BO81" s="274"/>
      <c r="BP81" s="388"/>
      <c r="BQ81" s="332"/>
      <c r="BR81" s="323"/>
    </row>
    <row r="82" spans="1:70" ht="64.5" customHeight="1" x14ac:dyDescent="0.25">
      <c r="A82" s="171"/>
      <c r="B82" s="58"/>
      <c r="C82" s="58"/>
      <c r="D82" s="91"/>
      <c r="E82" s="91"/>
      <c r="F82" s="91"/>
      <c r="G82" s="91"/>
      <c r="H82" s="91"/>
      <c r="I82" s="91"/>
      <c r="J82" s="23"/>
      <c r="K82" s="34"/>
      <c r="L82" s="58"/>
      <c r="M82" s="61"/>
      <c r="N82" s="58"/>
      <c r="O82" s="57"/>
      <c r="P82" s="57"/>
      <c r="Q82" s="58"/>
      <c r="R82" s="60"/>
      <c r="S82" s="476" t="s">
        <v>428</v>
      </c>
      <c r="T82" s="477"/>
      <c r="U82" s="477"/>
      <c r="V82" s="477"/>
      <c r="W82" s="477"/>
      <c r="X82" s="477"/>
      <c r="Y82" s="478"/>
      <c r="Z82" s="209">
        <f>SUM(Z76:Z81)/(2)</f>
        <v>1</v>
      </c>
      <c r="AA82" s="209">
        <f>SUM(AA76:AA81)/(2)</f>
        <v>1</v>
      </c>
      <c r="AB82" s="168"/>
      <c r="AC82" s="168"/>
      <c r="AD82" s="168"/>
      <c r="AE82" s="168"/>
      <c r="AF82" s="486" t="s">
        <v>439</v>
      </c>
      <c r="AG82" s="487"/>
      <c r="AH82" s="487"/>
      <c r="AI82" s="487"/>
      <c r="AJ82" s="487"/>
      <c r="AK82" s="487"/>
      <c r="AL82" s="487"/>
      <c r="AM82" s="487"/>
      <c r="AN82" s="487"/>
      <c r="AO82" s="488"/>
      <c r="AP82" s="224">
        <f>SUM(AP80+AP78+AP77)/(2)</f>
        <v>0.5</v>
      </c>
      <c r="AQ82" s="262" t="s">
        <v>441</v>
      </c>
      <c r="AR82" s="263"/>
      <c r="AS82" s="493">
        <v>531119772.67000002</v>
      </c>
      <c r="AT82" s="493">
        <v>531119772.67000002</v>
      </c>
      <c r="AU82" s="224">
        <f>AT82/AS82</f>
        <v>1</v>
      </c>
      <c r="AV82" s="136"/>
      <c r="AW82" s="94"/>
      <c r="AX82" s="90"/>
      <c r="AY82" s="95"/>
      <c r="AZ82" s="91"/>
      <c r="BA82" s="91"/>
      <c r="BB82" s="91"/>
      <c r="BC82" s="91"/>
      <c r="BD82" s="34"/>
      <c r="BE82" s="124"/>
      <c r="BF82" s="51"/>
      <c r="BG82" s="34"/>
      <c r="BH82" s="96"/>
      <c r="BI82" s="148"/>
      <c r="BJ82" s="90"/>
      <c r="BK82" s="91"/>
      <c r="BL82" s="91"/>
      <c r="BM82" s="34"/>
      <c r="BN82" s="90"/>
      <c r="BO82" s="91"/>
      <c r="BP82" s="170"/>
      <c r="BQ82" s="175"/>
      <c r="BR82" s="127"/>
    </row>
    <row r="83" spans="1:70" ht="351" x14ac:dyDescent="0.35">
      <c r="A83" s="53"/>
      <c r="B83" s="20"/>
      <c r="C83" s="20"/>
      <c r="D83" s="30"/>
      <c r="E83" s="30"/>
      <c r="F83" s="30"/>
      <c r="G83" s="30"/>
      <c r="H83" s="30"/>
      <c r="I83" s="30"/>
      <c r="J83" s="20"/>
      <c r="K83" s="34"/>
      <c r="L83" s="58"/>
      <c r="M83" s="61"/>
      <c r="N83" s="58"/>
      <c r="O83" s="61"/>
      <c r="P83" s="61"/>
      <c r="Q83" s="61"/>
      <c r="R83" s="26"/>
      <c r="S83" s="130"/>
      <c r="T83" s="27"/>
      <c r="U83" s="75"/>
      <c r="V83" s="75"/>
      <c r="W83" s="75"/>
      <c r="X83" s="75"/>
      <c r="Y83" s="75"/>
      <c r="Z83" s="75"/>
      <c r="AA83" s="75"/>
      <c r="AB83" s="65" t="s">
        <v>276</v>
      </c>
      <c r="AC83" s="65" t="s">
        <v>277</v>
      </c>
      <c r="AD83" s="65" t="s">
        <v>278</v>
      </c>
      <c r="AE83" s="65" t="s">
        <v>279</v>
      </c>
      <c r="AF83" s="28" t="s">
        <v>155</v>
      </c>
      <c r="AG83" s="32" t="s">
        <v>211</v>
      </c>
      <c r="AH83" s="33" t="s">
        <v>212</v>
      </c>
      <c r="AI83" s="180" t="s">
        <v>213</v>
      </c>
      <c r="AJ83" s="62" t="s">
        <v>214</v>
      </c>
      <c r="AK83" s="61">
        <v>1</v>
      </c>
      <c r="AL83" s="78">
        <v>1</v>
      </c>
      <c r="AM83" s="78">
        <v>1</v>
      </c>
      <c r="AN83" s="78">
        <v>1</v>
      </c>
      <c r="AO83" s="78">
        <v>1</v>
      </c>
      <c r="AP83" s="215">
        <v>1</v>
      </c>
      <c r="AQ83" s="215">
        <v>1</v>
      </c>
      <c r="AR83" s="78"/>
      <c r="AS83" s="490"/>
      <c r="AT83" s="490"/>
      <c r="AU83" s="78"/>
      <c r="AV83" s="137">
        <v>1</v>
      </c>
      <c r="AW83" s="64" t="s">
        <v>181</v>
      </c>
      <c r="AX83" s="61" t="s">
        <v>181</v>
      </c>
      <c r="AY83" s="63">
        <v>30</v>
      </c>
      <c r="AZ83" s="61" t="s">
        <v>211</v>
      </c>
      <c r="BA83" s="61" t="s">
        <v>211</v>
      </c>
      <c r="BB83" s="58" t="s">
        <v>174</v>
      </c>
      <c r="BC83" s="58" t="s">
        <v>240</v>
      </c>
      <c r="BD83" s="61" t="s">
        <v>211</v>
      </c>
      <c r="BE83" s="61" t="s">
        <v>211</v>
      </c>
      <c r="BF83" s="61" t="s">
        <v>211</v>
      </c>
      <c r="BG83" s="61" t="s">
        <v>211</v>
      </c>
      <c r="BH83" s="61" t="s">
        <v>211</v>
      </c>
      <c r="BI83" s="61" t="s">
        <v>211</v>
      </c>
      <c r="BJ83" s="61" t="s">
        <v>250</v>
      </c>
      <c r="BK83" s="36"/>
      <c r="BL83" s="36"/>
      <c r="BM83" s="20"/>
      <c r="BN83" s="20"/>
      <c r="BO83" s="20"/>
      <c r="BP83" s="66" t="s">
        <v>280</v>
      </c>
      <c r="BQ83" s="85" t="s">
        <v>281</v>
      </c>
      <c r="BR83" s="111" t="s">
        <v>350</v>
      </c>
    </row>
    <row r="84" spans="1:70" ht="409.5" x14ac:dyDescent="0.35">
      <c r="A84" s="53"/>
      <c r="B84" s="20"/>
      <c r="C84" s="20"/>
      <c r="D84" s="30"/>
      <c r="E84" s="30"/>
      <c r="F84" s="30"/>
      <c r="G84" s="30"/>
      <c r="H84" s="30"/>
      <c r="I84" s="30"/>
      <c r="J84" s="20"/>
      <c r="K84" s="34"/>
      <c r="L84" s="58"/>
      <c r="M84" s="61"/>
      <c r="N84" s="58"/>
      <c r="O84" s="61"/>
      <c r="P84" s="61"/>
      <c r="Q84" s="61"/>
      <c r="R84" s="26"/>
      <c r="S84" s="130"/>
      <c r="T84" s="27"/>
      <c r="U84" s="75"/>
      <c r="V84" s="75"/>
      <c r="W84" s="75"/>
      <c r="X84" s="75"/>
      <c r="Y84" s="75"/>
      <c r="Z84" s="75"/>
      <c r="AA84" s="75"/>
      <c r="AB84" s="65" t="s">
        <v>282</v>
      </c>
      <c r="AC84" s="65" t="s">
        <v>283</v>
      </c>
      <c r="AD84" s="65" t="s">
        <v>284</v>
      </c>
      <c r="AE84" s="67" t="s">
        <v>285</v>
      </c>
      <c r="AF84" s="28" t="s">
        <v>156</v>
      </c>
      <c r="AG84" s="32" t="s">
        <v>211</v>
      </c>
      <c r="AH84" s="33" t="s">
        <v>212</v>
      </c>
      <c r="AI84" s="180" t="s">
        <v>215</v>
      </c>
      <c r="AJ84" s="62" t="s">
        <v>216</v>
      </c>
      <c r="AK84" s="61">
        <v>1</v>
      </c>
      <c r="AL84" s="78">
        <v>1</v>
      </c>
      <c r="AM84" s="78">
        <v>1</v>
      </c>
      <c r="AN84" s="78">
        <v>1</v>
      </c>
      <c r="AO84" s="78">
        <v>1</v>
      </c>
      <c r="AP84" s="215">
        <v>1</v>
      </c>
      <c r="AQ84" s="215">
        <v>1</v>
      </c>
      <c r="AR84" s="78"/>
      <c r="AS84" s="490"/>
      <c r="AT84" s="490"/>
      <c r="AU84" s="78"/>
      <c r="AV84" s="58">
        <v>1</v>
      </c>
      <c r="AW84" s="64" t="s">
        <v>181</v>
      </c>
      <c r="AX84" s="61" t="s">
        <v>181</v>
      </c>
      <c r="AY84" s="63">
        <v>30</v>
      </c>
      <c r="AZ84" s="61" t="s">
        <v>211</v>
      </c>
      <c r="BA84" s="61" t="s">
        <v>211</v>
      </c>
      <c r="BB84" s="58" t="s">
        <v>174</v>
      </c>
      <c r="BC84" s="58" t="s">
        <v>240</v>
      </c>
      <c r="BD84" s="61" t="s">
        <v>211</v>
      </c>
      <c r="BE84" s="61" t="s">
        <v>211</v>
      </c>
      <c r="BF84" s="61" t="s">
        <v>211</v>
      </c>
      <c r="BG84" s="61" t="s">
        <v>211</v>
      </c>
      <c r="BH84" s="61" t="s">
        <v>211</v>
      </c>
      <c r="BI84" s="61" t="s">
        <v>211</v>
      </c>
      <c r="BJ84" s="61" t="s">
        <v>250</v>
      </c>
      <c r="BK84" s="36"/>
      <c r="BL84" s="36"/>
      <c r="BM84" s="20"/>
      <c r="BN84" s="20"/>
      <c r="BO84" s="20"/>
      <c r="BP84" s="58" t="s">
        <v>286</v>
      </c>
      <c r="BQ84" s="86" t="s">
        <v>287</v>
      </c>
      <c r="BR84" s="111" t="s">
        <v>350</v>
      </c>
    </row>
    <row r="85" spans="1:70" ht="273" x14ac:dyDescent="0.35">
      <c r="A85" s="53"/>
      <c r="B85" s="20"/>
      <c r="C85" s="20"/>
      <c r="D85" s="30"/>
      <c r="E85" s="30"/>
      <c r="F85" s="30"/>
      <c r="G85" s="30"/>
      <c r="H85" s="30"/>
      <c r="I85" s="30"/>
      <c r="J85" s="20"/>
      <c r="K85" s="24"/>
      <c r="L85" s="29"/>
      <c r="M85" s="25"/>
      <c r="N85" s="29"/>
      <c r="O85" s="25"/>
      <c r="P85" s="25"/>
      <c r="Q85" s="25"/>
      <c r="R85" s="26"/>
      <c r="S85" s="130"/>
      <c r="T85" s="27"/>
      <c r="U85" s="75"/>
      <c r="V85" s="75"/>
      <c r="W85" s="75"/>
      <c r="X85" s="75"/>
      <c r="Y85" s="75"/>
      <c r="Z85" s="75"/>
      <c r="AA85" s="75"/>
      <c r="AB85" s="68" t="s">
        <v>288</v>
      </c>
      <c r="AC85" s="68" t="s">
        <v>289</v>
      </c>
      <c r="AD85" s="68" t="s">
        <v>290</v>
      </c>
      <c r="AE85" s="69" t="s">
        <v>291</v>
      </c>
      <c r="AF85" s="28" t="s">
        <v>157</v>
      </c>
      <c r="AG85" s="32" t="s">
        <v>211</v>
      </c>
      <c r="AH85" s="33" t="s">
        <v>212</v>
      </c>
      <c r="AI85" s="180" t="s">
        <v>217</v>
      </c>
      <c r="AJ85" s="62" t="s">
        <v>218</v>
      </c>
      <c r="AK85" s="61">
        <v>1</v>
      </c>
      <c r="AL85" s="78">
        <v>1</v>
      </c>
      <c r="AM85" s="78">
        <v>1</v>
      </c>
      <c r="AN85" s="78">
        <v>1</v>
      </c>
      <c r="AO85" s="78">
        <v>1</v>
      </c>
      <c r="AP85" s="215">
        <v>1</v>
      </c>
      <c r="AQ85" s="215">
        <v>1</v>
      </c>
      <c r="AR85" s="78"/>
      <c r="AS85" s="490"/>
      <c r="AT85" s="490"/>
      <c r="AU85" s="78"/>
      <c r="AV85" s="58">
        <v>1</v>
      </c>
      <c r="AW85" s="64" t="s">
        <v>181</v>
      </c>
      <c r="AX85" s="61" t="s">
        <v>181</v>
      </c>
      <c r="AY85" s="63">
        <v>30</v>
      </c>
      <c r="AZ85" s="61" t="s">
        <v>211</v>
      </c>
      <c r="BA85" s="61" t="s">
        <v>211</v>
      </c>
      <c r="BB85" s="58" t="s">
        <v>174</v>
      </c>
      <c r="BC85" s="58" t="s">
        <v>240</v>
      </c>
      <c r="BD85" s="61" t="s">
        <v>211</v>
      </c>
      <c r="BE85" s="61" t="s">
        <v>211</v>
      </c>
      <c r="BF85" s="61" t="s">
        <v>211</v>
      </c>
      <c r="BG85" s="61" t="s">
        <v>211</v>
      </c>
      <c r="BH85" s="61" t="s">
        <v>211</v>
      </c>
      <c r="BI85" s="61" t="s">
        <v>211</v>
      </c>
      <c r="BJ85" s="61" t="s">
        <v>250</v>
      </c>
      <c r="BK85" s="36"/>
      <c r="BL85" s="36"/>
      <c r="BM85" s="20"/>
      <c r="BN85" s="20"/>
      <c r="BO85" s="20"/>
      <c r="BP85" s="66" t="s">
        <v>292</v>
      </c>
      <c r="BQ85" s="85" t="s">
        <v>293</v>
      </c>
      <c r="BR85" s="111" t="s">
        <v>350</v>
      </c>
    </row>
    <row r="86" spans="1:70" ht="273" x14ac:dyDescent="0.35">
      <c r="A86" s="53"/>
      <c r="B86" s="20"/>
      <c r="C86" s="20"/>
      <c r="D86" s="30"/>
      <c r="E86" s="30"/>
      <c r="F86" s="30"/>
      <c r="G86" s="30"/>
      <c r="H86" s="30"/>
      <c r="I86" s="30"/>
      <c r="J86" s="20"/>
      <c r="K86" s="24"/>
      <c r="L86" s="29"/>
      <c r="M86" s="25"/>
      <c r="N86" s="29"/>
      <c r="O86" s="25"/>
      <c r="P86" s="25"/>
      <c r="Q86" s="25"/>
      <c r="R86" s="26"/>
      <c r="S86" s="130"/>
      <c r="T86" s="27"/>
      <c r="U86" s="75"/>
      <c r="V86" s="75"/>
      <c r="W86" s="75"/>
      <c r="X86" s="75"/>
      <c r="Y86" s="75"/>
      <c r="Z86" s="75"/>
      <c r="AA86" s="75"/>
      <c r="AB86" s="68" t="s">
        <v>288</v>
      </c>
      <c r="AC86" s="68" t="s">
        <v>289</v>
      </c>
      <c r="AD86" s="68" t="s">
        <v>290</v>
      </c>
      <c r="AE86" s="69" t="s">
        <v>291</v>
      </c>
      <c r="AF86" s="28" t="s">
        <v>158</v>
      </c>
      <c r="AG86" s="32" t="s">
        <v>211</v>
      </c>
      <c r="AH86" s="33" t="s">
        <v>212</v>
      </c>
      <c r="AI86" s="180" t="s">
        <v>219</v>
      </c>
      <c r="AJ86" s="62" t="s">
        <v>220</v>
      </c>
      <c r="AK86" s="61">
        <v>1</v>
      </c>
      <c r="AL86" s="78">
        <v>1</v>
      </c>
      <c r="AM86" s="78">
        <v>1</v>
      </c>
      <c r="AN86" s="78">
        <v>1</v>
      </c>
      <c r="AO86" s="78">
        <v>1</v>
      </c>
      <c r="AP86" s="215">
        <v>1</v>
      </c>
      <c r="AQ86" s="215">
        <v>1</v>
      </c>
      <c r="AR86" s="78"/>
      <c r="AS86" s="490"/>
      <c r="AT86" s="490"/>
      <c r="AU86" s="78"/>
      <c r="AV86" s="58">
        <v>1</v>
      </c>
      <c r="AW86" s="64" t="s">
        <v>181</v>
      </c>
      <c r="AX86" s="61" t="s">
        <v>181</v>
      </c>
      <c r="AY86" s="63">
        <v>30</v>
      </c>
      <c r="AZ86" s="61" t="s">
        <v>211</v>
      </c>
      <c r="BA86" s="61" t="s">
        <v>211</v>
      </c>
      <c r="BB86" s="58" t="s">
        <v>174</v>
      </c>
      <c r="BC86" s="58" t="s">
        <v>240</v>
      </c>
      <c r="BD86" s="61" t="s">
        <v>211</v>
      </c>
      <c r="BE86" s="61" t="s">
        <v>211</v>
      </c>
      <c r="BF86" s="61" t="s">
        <v>211</v>
      </c>
      <c r="BG86" s="61" t="s">
        <v>211</v>
      </c>
      <c r="BH86" s="61" t="s">
        <v>211</v>
      </c>
      <c r="BI86" s="61" t="s">
        <v>211</v>
      </c>
      <c r="BJ86" s="61" t="s">
        <v>250</v>
      </c>
      <c r="BK86" s="20"/>
      <c r="BL86" s="20"/>
      <c r="BM86" s="20"/>
      <c r="BN86" s="20"/>
      <c r="BO86" s="20"/>
      <c r="BP86" s="66" t="s">
        <v>292</v>
      </c>
      <c r="BQ86" s="85" t="s">
        <v>293</v>
      </c>
      <c r="BR86" s="111" t="s">
        <v>350</v>
      </c>
    </row>
    <row r="87" spans="1:70" ht="273" x14ac:dyDescent="0.35">
      <c r="A87" s="53"/>
      <c r="B87" s="20"/>
      <c r="C87" s="20"/>
      <c r="D87" s="30"/>
      <c r="E87" s="30"/>
      <c r="F87" s="30"/>
      <c r="G87" s="30"/>
      <c r="H87" s="30"/>
      <c r="I87" s="30"/>
      <c r="J87" s="20"/>
      <c r="K87" s="24"/>
      <c r="L87" s="29"/>
      <c r="M87" s="25"/>
      <c r="N87" s="29"/>
      <c r="O87" s="25"/>
      <c r="P87" s="25"/>
      <c r="Q87" s="25"/>
      <c r="R87" s="26"/>
      <c r="S87" s="130"/>
      <c r="T87" s="27"/>
      <c r="U87" s="75"/>
      <c r="V87" s="75"/>
      <c r="W87" s="75"/>
      <c r="X87" s="75"/>
      <c r="Y87" s="75"/>
      <c r="Z87" s="75"/>
      <c r="AA87" s="75"/>
      <c r="AB87" s="68" t="s">
        <v>288</v>
      </c>
      <c r="AC87" s="68" t="s">
        <v>289</v>
      </c>
      <c r="AD87" s="68" t="s">
        <v>290</v>
      </c>
      <c r="AE87" s="69" t="s">
        <v>291</v>
      </c>
      <c r="AF87" s="28" t="s">
        <v>159</v>
      </c>
      <c r="AG87" s="32" t="s">
        <v>211</v>
      </c>
      <c r="AH87" s="33" t="s">
        <v>212</v>
      </c>
      <c r="AI87" s="180" t="s">
        <v>221</v>
      </c>
      <c r="AJ87" s="62" t="s">
        <v>222</v>
      </c>
      <c r="AK87" s="61">
        <v>1</v>
      </c>
      <c r="AL87" s="78">
        <v>1</v>
      </c>
      <c r="AM87" s="78">
        <v>1</v>
      </c>
      <c r="AN87" s="78">
        <v>1</v>
      </c>
      <c r="AO87" s="78">
        <v>1</v>
      </c>
      <c r="AP87" s="215">
        <v>1</v>
      </c>
      <c r="AQ87" s="78"/>
      <c r="AR87" s="78"/>
      <c r="AS87" s="490"/>
      <c r="AT87" s="490"/>
      <c r="AU87" s="78"/>
      <c r="AV87" s="58">
        <v>1</v>
      </c>
      <c r="AW87" s="64" t="s">
        <v>181</v>
      </c>
      <c r="AX87" s="61" t="s">
        <v>181</v>
      </c>
      <c r="AY87" s="63">
        <v>30</v>
      </c>
      <c r="AZ87" s="61" t="s">
        <v>211</v>
      </c>
      <c r="BA87" s="61" t="s">
        <v>211</v>
      </c>
      <c r="BB87" s="58" t="s">
        <v>174</v>
      </c>
      <c r="BC87" s="58" t="s">
        <v>240</v>
      </c>
      <c r="BD87" s="61" t="s">
        <v>211</v>
      </c>
      <c r="BE87" s="61" t="s">
        <v>211</v>
      </c>
      <c r="BF87" s="61" t="s">
        <v>211</v>
      </c>
      <c r="BG87" s="61" t="s">
        <v>211</v>
      </c>
      <c r="BH87" s="61" t="s">
        <v>211</v>
      </c>
      <c r="BI87" s="61" t="s">
        <v>211</v>
      </c>
      <c r="BJ87" s="61" t="s">
        <v>250</v>
      </c>
      <c r="BK87" s="20"/>
      <c r="BL87" s="20"/>
      <c r="BM87" s="20"/>
      <c r="BN87" s="20"/>
      <c r="BO87" s="20"/>
      <c r="BP87" s="66" t="s">
        <v>292</v>
      </c>
      <c r="BQ87" s="85" t="s">
        <v>293</v>
      </c>
      <c r="BR87" s="111" t="s">
        <v>350</v>
      </c>
    </row>
    <row r="88" spans="1:70" ht="273" x14ac:dyDescent="0.35">
      <c r="A88" s="53"/>
      <c r="B88" s="20"/>
      <c r="C88" s="20"/>
      <c r="D88" s="30"/>
      <c r="E88" s="30"/>
      <c r="F88" s="30"/>
      <c r="G88" s="30"/>
      <c r="H88" s="30"/>
      <c r="I88" s="30"/>
      <c r="J88" s="20"/>
      <c r="K88" s="24"/>
      <c r="L88" s="29"/>
      <c r="M88" s="25"/>
      <c r="N88" s="29"/>
      <c r="O88" s="25"/>
      <c r="P88" s="25"/>
      <c r="Q88" s="25"/>
      <c r="R88" s="26"/>
      <c r="S88" s="130"/>
      <c r="T88" s="27"/>
      <c r="U88" s="75"/>
      <c r="V88" s="75"/>
      <c r="W88" s="75"/>
      <c r="X88" s="75"/>
      <c r="Y88" s="75"/>
      <c r="Z88" s="75"/>
      <c r="AA88" s="75"/>
      <c r="AB88" s="68" t="s">
        <v>288</v>
      </c>
      <c r="AC88" s="68" t="s">
        <v>289</v>
      </c>
      <c r="AD88" s="68" t="s">
        <v>290</v>
      </c>
      <c r="AE88" s="69" t="s">
        <v>291</v>
      </c>
      <c r="AF88" s="28" t="s">
        <v>160</v>
      </c>
      <c r="AG88" s="32" t="s">
        <v>211</v>
      </c>
      <c r="AH88" s="33" t="s">
        <v>212</v>
      </c>
      <c r="AI88" s="180" t="s">
        <v>223</v>
      </c>
      <c r="AJ88" s="62" t="s">
        <v>224</v>
      </c>
      <c r="AK88" s="61">
        <v>1</v>
      </c>
      <c r="AL88" s="78">
        <v>1</v>
      </c>
      <c r="AM88" s="78">
        <v>1</v>
      </c>
      <c r="AN88" s="78">
        <v>1</v>
      </c>
      <c r="AO88" s="78">
        <v>1</v>
      </c>
      <c r="AP88" s="215"/>
      <c r="AQ88" s="78"/>
      <c r="AR88" s="78"/>
      <c r="AS88" s="490"/>
      <c r="AT88" s="490"/>
      <c r="AU88" s="78"/>
      <c r="AV88" s="58">
        <v>1</v>
      </c>
      <c r="AW88" s="64" t="s">
        <v>181</v>
      </c>
      <c r="AX88" s="61" t="s">
        <v>181</v>
      </c>
      <c r="AY88" s="63">
        <v>30</v>
      </c>
      <c r="AZ88" s="61" t="s">
        <v>211</v>
      </c>
      <c r="BA88" s="61" t="s">
        <v>211</v>
      </c>
      <c r="BB88" s="58" t="s">
        <v>174</v>
      </c>
      <c r="BC88" s="58" t="s">
        <v>240</v>
      </c>
      <c r="BD88" s="61" t="s">
        <v>211</v>
      </c>
      <c r="BE88" s="61" t="s">
        <v>211</v>
      </c>
      <c r="BF88" s="61" t="s">
        <v>211</v>
      </c>
      <c r="BG88" s="61" t="s">
        <v>211</v>
      </c>
      <c r="BH88" s="61" t="s">
        <v>211</v>
      </c>
      <c r="BI88" s="61" t="s">
        <v>211</v>
      </c>
      <c r="BJ88" s="61" t="s">
        <v>250</v>
      </c>
      <c r="BK88" s="20"/>
      <c r="BL88" s="20"/>
      <c r="BM88" s="20"/>
      <c r="BN88" s="20"/>
      <c r="BO88" s="20"/>
      <c r="BP88" s="66" t="s">
        <v>292</v>
      </c>
      <c r="BQ88" s="85" t="s">
        <v>293</v>
      </c>
      <c r="BR88" s="111" t="s">
        <v>350</v>
      </c>
    </row>
    <row r="89" spans="1:70" ht="273" x14ac:dyDescent="0.35">
      <c r="A89" s="53"/>
      <c r="B89" s="20"/>
      <c r="C89" s="20"/>
      <c r="D89" s="30"/>
      <c r="E89" s="30"/>
      <c r="F89" s="30"/>
      <c r="G89" s="30"/>
      <c r="H89" s="30"/>
      <c r="I89" s="30"/>
      <c r="J89" s="20"/>
      <c r="K89" s="24"/>
      <c r="L89" s="29"/>
      <c r="M89" s="25"/>
      <c r="N89" s="29"/>
      <c r="O89" s="25"/>
      <c r="P89" s="25"/>
      <c r="Q89" s="25"/>
      <c r="R89" s="26"/>
      <c r="S89" s="130"/>
      <c r="T89" s="27"/>
      <c r="U89" s="75"/>
      <c r="V89" s="75"/>
      <c r="W89" s="75"/>
      <c r="X89" s="75"/>
      <c r="Y89" s="75"/>
      <c r="Z89" s="75"/>
      <c r="AA89" s="75"/>
      <c r="AB89" s="68" t="s">
        <v>288</v>
      </c>
      <c r="AC89" s="68" t="s">
        <v>289</v>
      </c>
      <c r="AD89" s="68" t="s">
        <v>290</v>
      </c>
      <c r="AE89" s="69" t="s">
        <v>291</v>
      </c>
      <c r="AF89" s="28" t="s">
        <v>161</v>
      </c>
      <c r="AG89" s="32" t="s">
        <v>211</v>
      </c>
      <c r="AH89" s="33" t="s">
        <v>212</v>
      </c>
      <c r="AI89" s="180" t="s">
        <v>225</v>
      </c>
      <c r="AJ89" s="62" t="s">
        <v>226</v>
      </c>
      <c r="AK89" s="61">
        <v>1</v>
      </c>
      <c r="AL89" s="78">
        <v>1</v>
      </c>
      <c r="AM89" s="78">
        <v>1</v>
      </c>
      <c r="AN89" s="78">
        <v>1</v>
      </c>
      <c r="AO89" s="78">
        <v>1</v>
      </c>
      <c r="AP89" s="215"/>
      <c r="AQ89" s="78"/>
      <c r="AR89" s="78"/>
      <c r="AS89" s="490"/>
      <c r="AT89" s="490"/>
      <c r="AU89" s="78"/>
      <c r="AV89" s="58">
        <v>1</v>
      </c>
      <c r="AW89" s="64" t="s">
        <v>181</v>
      </c>
      <c r="AX89" s="61" t="s">
        <v>181</v>
      </c>
      <c r="AY89" s="63">
        <v>30</v>
      </c>
      <c r="AZ89" s="61" t="s">
        <v>211</v>
      </c>
      <c r="BA89" s="61" t="s">
        <v>211</v>
      </c>
      <c r="BB89" s="58" t="s">
        <v>174</v>
      </c>
      <c r="BC89" s="58" t="s">
        <v>240</v>
      </c>
      <c r="BD89" s="61" t="s">
        <v>211</v>
      </c>
      <c r="BE89" s="61" t="s">
        <v>211</v>
      </c>
      <c r="BF89" s="61" t="s">
        <v>211</v>
      </c>
      <c r="BG89" s="61" t="s">
        <v>211</v>
      </c>
      <c r="BH89" s="61" t="s">
        <v>211</v>
      </c>
      <c r="BI89" s="61" t="s">
        <v>211</v>
      </c>
      <c r="BJ89" s="61" t="s">
        <v>250</v>
      </c>
      <c r="BK89" s="20"/>
      <c r="BL89" s="20"/>
      <c r="BM89" s="20"/>
      <c r="BN89" s="20"/>
      <c r="BO89" s="20"/>
      <c r="BP89" s="66" t="s">
        <v>292</v>
      </c>
      <c r="BQ89" s="85" t="s">
        <v>293</v>
      </c>
      <c r="BR89" s="111" t="s">
        <v>350</v>
      </c>
    </row>
    <row r="90" spans="1:70" ht="273" x14ac:dyDescent="0.35">
      <c r="A90" s="53"/>
      <c r="B90" s="20"/>
      <c r="C90" s="20"/>
      <c r="D90" s="30"/>
      <c r="E90" s="30"/>
      <c r="F90" s="30"/>
      <c r="G90" s="30"/>
      <c r="H90" s="30"/>
      <c r="I90" s="30"/>
      <c r="J90" s="20"/>
      <c r="K90" s="24"/>
      <c r="L90" s="29"/>
      <c r="M90" s="25"/>
      <c r="N90" s="29"/>
      <c r="O90" s="25"/>
      <c r="P90" s="25"/>
      <c r="Q90" s="25"/>
      <c r="R90" s="26"/>
      <c r="S90" s="130"/>
      <c r="T90" s="27"/>
      <c r="U90" s="75"/>
      <c r="V90" s="75"/>
      <c r="W90" s="75"/>
      <c r="X90" s="75"/>
      <c r="Y90" s="75"/>
      <c r="Z90" s="75"/>
      <c r="AA90" s="75"/>
      <c r="AB90" s="68" t="s">
        <v>288</v>
      </c>
      <c r="AC90" s="68" t="s">
        <v>289</v>
      </c>
      <c r="AD90" s="68" t="s">
        <v>290</v>
      </c>
      <c r="AE90" s="69" t="s">
        <v>291</v>
      </c>
      <c r="AF90" s="28" t="s">
        <v>162</v>
      </c>
      <c r="AG90" s="32" t="s">
        <v>211</v>
      </c>
      <c r="AH90" s="33" t="s">
        <v>212</v>
      </c>
      <c r="AI90" s="180" t="s">
        <v>227</v>
      </c>
      <c r="AJ90" s="62" t="s">
        <v>228</v>
      </c>
      <c r="AK90" s="61">
        <v>1</v>
      </c>
      <c r="AL90" s="78">
        <v>1</v>
      </c>
      <c r="AM90" s="78">
        <v>1</v>
      </c>
      <c r="AN90" s="78">
        <v>1</v>
      </c>
      <c r="AO90" s="78">
        <v>1</v>
      </c>
      <c r="AP90" s="215"/>
      <c r="AQ90" s="78"/>
      <c r="AR90" s="78"/>
      <c r="AS90" s="490"/>
      <c r="AT90" s="490"/>
      <c r="AU90" s="78"/>
      <c r="AV90" s="58">
        <v>1</v>
      </c>
      <c r="AW90" s="64" t="s">
        <v>181</v>
      </c>
      <c r="AX90" s="61" t="s">
        <v>181</v>
      </c>
      <c r="AY90" s="63">
        <v>30</v>
      </c>
      <c r="AZ90" s="61" t="s">
        <v>211</v>
      </c>
      <c r="BA90" s="61" t="s">
        <v>211</v>
      </c>
      <c r="BB90" s="58" t="s">
        <v>174</v>
      </c>
      <c r="BC90" s="58" t="s">
        <v>240</v>
      </c>
      <c r="BD90" s="61" t="s">
        <v>211</v>
      </c>
      <c r="BE90" s="61" t="s">
        <v>211</v>
      </c>
      <c r="BF90" s="61" t="s">
        <v>211</v>
      </c>
      <c r="BG90" s="61" t="s">
        <v>211</v>
      </c>
      <c r="BH90" s="61" t="s">
        <v>211</v>
      </c>
      <c r="BI90" s="61" t="s">
        <v>211</v>
      </c>
      <c r="BJ90" s="61" t="s">
        <v>250</v>
      </c>
      <c r="BK90" s="20"/>
      <c r="BL90" s="20"/>
      <c r="BM90" s="20"/>
      <c r="BN90" s="20"/>
      <c r="BO90" s="20"/>
      <c r="BP90" s="66" t="s">
        <v>292</v>
      </c>
      <c r="BQ90" s="85" t="s">
        <v>293</v>
      </c>
      <c r="BR90" s="111" t="s">
        <v>350</v>
      </c>
    </row>
    <row r="91" spans="1:70" ht="175.5" x14ac:dyDescent="0.35">
      <c r="A91" s="53"/>
      <c r="B91" s="20"/>
      <c r="C91" s="20"/>
      <c r="D91" s="30"/>
      <c r="E91" s="30"/>
      <c r="F91" s="30"/>
      <c r="G91" s="30"/>
      <c r="H91" s="30"/>
      <c r="I91" s="30"/>
      <c r="J91" s="20"/>
      <c r="K91" s="24"/>
      <c r="L91" s="29"/>
      <c r="M91" s="25"/>
      <c r="N91" s="29"/>
      <c r="O91" s="25"/>
      <c r="P91" s="25"/>
      <c r="Q91" s="25"/>
      <c r="R91" s="26"/>
      <c r="S91" s="130"/>
      <c r="T91" s="27"/>
      <c r="U91" s="75"/>
      <c r="V91" s="75"/>
      <c r="W91" s="75"/>
      <c r="X91" s="75"/>
      <c r="Y91" s="75"/>
      <c r="Z91" s="75"/>
      <c r="AA91" s="75"/>
      <c r="AB91" s="65" t="s">
        <v>294</v>
      </c>
      <c r="AC91" s="65" t="s">
        <v>283</v>
      </c>
      <c r="AD91" s="65" t="s">
        <v>295</v>
      </c>
      <c r="AE91" s="67" t="s">
        <v>296</v>
      </c>
      <c r="AF91" s="28" t="s">
        <v>163</v>
      </c>
      <c r="AG91" s="32" t="s">
        <v>211</v>
      </c>
      <c r="AH91" s="33" t="s">
        <v>212</v>
      </c>
      <c r="AI91" s="180" t="s">
        <v>229</v>
      </c>
      <c r="AJ91" s="62" t="s">
        <v>230</v>
      </c>
      <c r="AK91" s="61">
        <v>1</v>
      </c>
      <c r="AL91" s="78">
        <v>1</v>
      </c>
      <c r="AM91" s="78">
        <v>1</v>
      </c>
      <c r="AN91" s="78">
        <v>1</v>
      </c>
      <c r="AO91" s="78">
        <v>1</v>
      </c>
      <c r="AP91" s="215"/>
      <c r="AQ91" s="78"/>
      <c r="AR91" s="78"/>
      <c r="AS91" s="490"/>
      <c r="AT91" s="490"/>
      <c r="AU91" s="78"/>
      <c r="AV91" s="58">
        <v>1</v>
      </c>
      <c r="AW91" s="64" t="s">
        <v>181</v>
      </c>
      <c r="AX91" s="61" t="s">
        <v>181</v>
      </c>
      <c r="AY91" s="63">
        <v>30</v>
      </c>
      <c r="AZ91" s="61" t="s">
        <v>211</v>
      </c>
      <c r="BA91" s="61" t="s">
        <v>211</v>
      </c>
      <c r="BB91" s="58" t="s">
        <v>174</v>
      </c>
      <c r="BC91" s="58" t="s">
        <v>240</v>
      </c>
      <c r="BD91" s="61" t="s">
        <v>211</v>
      </c>
      <c r="BE91" s="61" t="s">
        <v>211</v>
      </c>
      <c r="BF91" s="61" t="s">
        <v>211</v>
      </c>
      <c r="BG91" s="61" t="s">
        <v>211</v>
      </c>
      <c r="BH91" s="61" t="s">
        <v>211</v>
      </c>
      <c r="BI91" s="61" t="s">
        <v>211</v>
      </c>
      <c r="BJ91" s="61" t="s">
        <v>250</v>
      </c>
      <c r="BK91" s="20"/>
      <c r="BL91" s="20"/>
      <c r="BM91" s="20"/>
      <c r="BN91" s="20"/>
      <c r="BO91" s="20"/>
      <c r="BP91" s="58" t="s">
        <v>297</v>
      </c>
      <c r="BQ91" s="86" t="s">
        <v>298</v>
      </c>
      <c r="BR91" s="111" t="s">
        <v>350</v>
      </c>
    </row>
    <row r="92" spans="1:70" ht="409.5" x14ac:dyDescent="0.35">
      <c r="A92" s="53"/>
      <c r="B92" s="20"/>
      <c r="C92" s="20"/>
      <c r="D92" s="30"/>
      <c r="E92" s="30"/>
      <c r="F92" s="30"/>
      <c r="G92" s="30"/>
      <c r="H92" s="30"/>
      <c r="I92" s="30"/>
      <c r="J92" s="20"/>
      <c r="K92" s="24"/>
      <c r="L92" s="29"/>
      <c r="M92" s="25"/>
      <c r="N92" s="29"/>
      <c r="O92" s="25"/>
      <c r="P92" s="25"/>
      <c r="Q92" s="25"/>
      <c r="R92" s="26"/>
      <c r="S92" s="130"/>
      <c r="T92" s="27"/>
      <c r="U92" s="75"/>
      <c r="V92" s="75"/>
      <c r="W92" s="75"/>
      <c r="X92" s="75"/>
      <c r="Y92" s="75"/>
      <c r="Z92" s="75"/>
      <c r="AA92" s="75"/>
      <c r="AB92" s="65" t="s">
        <v>299</v>
      </c>
      <c r="AC92" s="67" t="s">
        <v>300</v>
      </c>
      <c r="AD92" s="67" t="s">
        <v>301</v>
      </c>
      <c r="AE92" s="67" t="s">
        <v>302</v>
      </c>
      <c r="AF92" s="28" t="s">
        <v>164</v>
      </c>
      <c r="AG92" s="32" t="s">
        <v>211</v>
      </c>
      <c r="AH92" s="33" t="s">
        <v>212</v>
      </c>
      <c r="AI92" s="180" t="s">
        <v>231</v>
      </c>
      <c r="AJ92" s="62" t="s">
        <v>232</v>
      </c>
      <c r="AK92" s="61">
        <v>1</v>
      </c>
      <c r="AL92" s="78">
        <v>1</v>
      </c>
      <c r="AM92" s="78">
        <v>1</v>
      </c>
      <c r="AN92" s="78">
        <v>1</v>
      </c>
      <c r="AO92" s="78">
        <v>1</v>
      </c>
      <c r="AP92" s="215"/>
      <c r="AQ92" s="78"/>
      <c r="AR92" s="78"/>
      <c r="AS92" s="490"/>
      <c r="AT92" s="490"/>
      <c r="AU92" s="78"/>
      <c r="AV92" s="58">
        <v>1</v>
      </c>
      <c r="AW92" s="64" t="s">
        <v>181</v>
      </c>
      <c r="AX92" s="61" t="s">
        <v>181</v>
      </c>
      <c r="AY92" s="63">
        <v>30</v>
      </c>
      <c r="AZ92" s="61" t="s">
        <v>211</v>
      </c>
      <c r="BA92" s="61" t="s">
        <v>211</v>
      </c>
      <c r="BB92" s="58" t="s">
        <v>174</v>
      </c>
      <c r="BC92" s="58" t="s">
        <v>240</v>
      </c>
      <c r="BD92" s="61" t="s">
        <v>211</v>
      </c>
      <c r="BE92" s="61" t="s">
        <v>211</v>
      </c>
      <c r="BF92" s="61" t="s">
        <v>211</v>
      </c>
      <c r="BG92" s="61" t="s">
        <v>211</v>
      </c>
      <c r="BH92" s="61" t="s">
        <v>211</v>
      </c>
      <c r="BI92" s="61" t="s">
        <v>211</v>
      </c>
      <c r="BJ92" s="61" t="s">
        <v>250</v>
      </c>
      <c r="BK92" s="20"/>
      <c r="BL92" s="20"/>
      <c r="BM92" s="20"/>
      <c r="BN92" s="20"/>
      <c r="BO92" s="20"/>
      <c r="BP92" s="58" t="s">
        <v>303</v>
      </c>
      <c r="BQ92" s="86" t="s">
        <v>304</v>
      </c>
      <c r="BR92" s="111" t="s">
        <v>350</v>
      </c>
    </row>
    <row r="93" spans="1:70" ht="409.5" x14ac:dyDescent="0.35">
      <c r="A93" s="53"/>
      <c r="B93" s="20"/>
      <c r="C93" s="20"/>
      <c r="D93" s="30"/>
      <c r="E93" s="30"/>
      <c r="F93" s="30"/>
      <c r="G93" s="30"/>
      <c r="H93" s="30"/>
      <c r="I93" s="30"/>
      <c r="J93" s="20"/>
      <c r="K93" s="24"/>
      <c r="L93" s="29"/>
      <c r="M93" s="25"/>
      <c r="N93" s="29"/>
      <c r="O93" s="25"/>
      <c r="P93" s="25"/>
      <c r="Q93" s="25"/>
      <c r="R93" s="26"/>
      <c r="S93" s="130"/>
      <c r="T93" s="27"/>
      <c r="U93" s="75"/>
      <c r="V93" s="75"/>
      <c r="W93" s="75"/>
      <c r="X93" s="75"/>
      <c r="Y93" s="75"/>
      <c r="Z93" s="75"/>
      <c r="AA93" s="75"/>
      <c r="AB93" s="65" t="s">
        <v>299</v>
      </c>
      <c r="AC93" s="67" t="s">
        <v>300</v>
      </c>
      <c r="AD93" s="67" t="s">
        <v>301</v>
      </c>
      <c r="AE93" s="67" t="s">
        <v>302</v>
      </c>
      <c r="AF93" s="28" t="s">
        <v>165</v>
      </c>
      <c r="AG93" s="32" t="s">
        <v>211</v>
      </c>
      <c r="AH93" s="33" t="s">
        <v>212</v>
      </c>
      <c r="AI93" s="180" t="s">
        <v>233</v>
      </c>
      <c r="AJ93" s="62" t="s">
        <v>234</v>
      </c>
      <c r="AK93" s="61">
        <v>1</v>
      </c>
      <c r="AL93" s="78">
        <v>1</v>
      </c>
      <c r="AM93" s="78">
        <v>1</v>
      </c>
      <c r="AN93" s="78">
        <v>1</v>
      </c>
      <c r="AO93" s="78">
        <v>1</v>
      </c>
      <c r="AP93" s="215"/>
      <c r="AQ93" s="78"/>
      <c r="AR93" s="78"/>
      <c r="AS93" s="491"/>
      <c r="AT93" s="491"/>
      <c r="AU93" s="78"/>
      <c r="AV93" s="58">
        <v>1</v>
      </c>
      <c r="AW93" s="64" t="s">
        <v>181</v>
      </c>
      <c r="AX93" s="61" t="s">
        <v>181</v>
      </c>
      <c r="AY93" s="63">
        <v>30</v>
      </c>
      <c r="AZ93" s="61" t="s">
        <v>211</v>
      </c>
      <c r="BA93" s="61" t="s">
        <v>211</v>
      </c>
      <c r="BB93" s="58" t="s">
        <v>174</v>
      </c>
      <c r="BC93" s="58" t="s">
        <v>240</v>
      </c>
      <c r="BD93" s="61" t="s">
        <v>211</v>
      </c>
      <c r="BE93" s="61" t="s">
        <v>211</v>
      </c>
      <c r="BF93" s="61" t="s">
        <v>211</v>
      </c>
      <c r="BG93" s="61" t="s">
        <v>211</v>
      </c>
      <c r="BH93" s="61" t="s">
        <v>211</v>
      </c>
      <c r="BI93" s="61" t="s">
        <v>211</v>
      </c>
      <c r="BJ93" s="61" t="s">
        <v>250</v>
      </c>
      <c r="BK93" s="20"/>
      <c r="BL93" s="20"/>
      <c r="BM93" s="20"/>
      <c r="BN93" s="20"/>
      <c r="BO93" s="20"/>
      <c r="BP93" s="58" t="s">
        <v>303</v>
      </c>
      <c r="BQ93" s="86" t="s">
        <v>304</v>
      </c>
      <c r="BR93" s="111" t="s">
        <v>350</v>
      </c>
    </row>
    <row r="94" spans="1:70" ht="409.6" thickBot="1" x14ac:dyDescent="0.4">
      <c r="A94" s="54"/>
      <c r="B94" s="37"/>
      <c r="C94" s="37"/>
      <c r="D94" s="55"/>
      <c r="E94" s="55"/>
      <c r="F94" s="55"/>
      <c r="G94" s="55"/>
      <c r="H94" s="55"/>
      <c r="I94" s="55"/>
      <c r="J94" s="37"/>
      <c r="K94" s="38"/>
      <c r="L94" s="39"/>
      <c r="M94" s="40"/>
      <c r="N94" s="39"/>
      <c r="O94" s="40"/>
      <c r="P94" s="40"/>
      <c r="Q94" s="40"/>
      <c r="R94" s="41"/>
      <c r="S94" s="131"/>
      <c r="T94" s="42"/>
      <c r="U94" s="76"/>
      <c r="V94" s="76"/>
      <c r="W94" s="76"/>
      <c r="X94" s="76"/>
      <c r="Y94" s="76"/>
      <c r="Z94" s="76"/>
      <c r="AA94" s="76"/>
      <c r="AB94" s="72" t="s">
        <v>299</v>
      </c>
      <c r="AC94" s="73" t="s">
        <v>300</v>
      </c>
      <c r="AD94" s="73" t="s">
        <v>301</v>
      </c>
      <c r="AE94" s="73" t="s">
        <v>302</v>
      </c>
      <c r="AF94" s="43" t="s">
        <v>166</v>
      </c>
      <c r="AG94" s="44" t="s">
        <v>211</v>
      </c>
      <c r="AH94" s="45" t="s">
        <v>212</v>
      </c>
      <c r="AI94" s="191" t="s">
        <v>235</v>
      </c>
      <c r="AJ94" s="104" t="s">
        <v>236</v>
      </c>
      <c r="AK94" s="46">
        <v>1</v>
      </c>
      <c r="AL94" s="79">
        <v>1</v>
      </c>
      <c r="AM94" s="79">
        <v>1</v>
      </c>
      <c r="AN94" s="79">
        <v>1</v>
      </c>
      <c r="AO94" s="79">
        <v>1</v>
      </c>
      <c r="AP94" s="220"/>
      <c r="AQ94" s="79"/>
      <c r="AR94" s="79"/>
      <c r="AS94" s="79"/>
      <c r="AT94" s="79"/>
      <c r="AU94" s="79"/>
      <c r="AV94" s="47">
        <v>1</v>
      </c>
      <c r="AW94" s="48" t="s">
        <v>181</v>
      </c>
      <c r="AX94" s="46" t="s">
        <v>181</v>
      </c>
      <c r="AY94" s="49">
        <v>30</v>
      </c>
      <c r="AZ94" s="46" t="s">
        <v>211</v>
      </c>
      <c r="BA94" s="46" t="s">
        <v>211</v>
      </c>
      <c r="BB94" s="47" t="s">
        <v>174</v>
      </c>
      <c r="BC94" s="47" t="s">
        <v>240</v>
      </c>
      <c r="BD94" s="46" t="s">
        <v>211</v>
      </c>
      <c r="BE94" s="46" t="s">
        <v>211</v>
      </c>
      <c r="BF94" s="40" t="s">
        <v>211</v>
      </c>
      <c r="BG94" s="40" t="s">
        <v>211</v>
      </c>
      <c r="BH94" s="40" t="s">
        <v>211</v>
      </c>
      <c r="BI94" s="40" t="s">
        <v>211</v>
      </c>
      <c r="BJ94" s="46" t="s">
        <v>250</v>
      </c>
      <c r="BK94" s="37"/>
      <c r="BL94" s="37"/>
      <c r="BM94" s="37"/>
      <c r="BN94" s="37"/>
      <c r="BO94" s="37"/>
      <c r="BP94" s="47" t="s">
        <v>303</v>
      </c>
      <c r="BQ94" s="87" t="s">
        <v>304</v>
      </c>
      <c r="BR94" s="114" t="s">
        <v>350</v>
      </c>
    </row>
    <row r="95" spans="1:70" x14ac:dyDescent="0.25">
      <c r="BF95" s="145">
        <f>SUM(BF10:BF94)</f>
        <v>29909829560.768578</v>
      </c>
    </row>
    <row r="97" spans="21:47" ht="18.75" customHeight="1" x14ac:dyDescent="0.25">
      <c r="U97" s="498" t="s">
        <v>429</v>
      </c>
      <c r="V97" s="498"/>
      <c r="W97" s="498"/>
      <c r="X97" s="498"/>
      <c r="Y97" s="498"/>
      <c r="Z97" s="497">
        <f>SUM(Z82+Z75+Z55+Z40)/(4)</f>
        <v>0.83333333333333326</v>
      </c>
      <c r="AA97" s="496">
        <f>SUM(AA82+AA75+AA55+AA40)/(4)</f>
        <v>1</v>
      </c>
      <c r="AL97" s="494" t="s">
        <v>440</v>
      </c>
      <c r="AM97" s="494"/>
      <c r="AN97" s="494"/>
      <c r="AO97" s="496">
        <f>SUM(AP82+AP75+AP55+AP40)/(4)</f>
        <v>0.68238705738705741</v>
      </c>
      <c r="AS97" s="495">
        <f>SUM(AS82+AS75+AS55+AS40)</f>
        <v>29909829560.470001</v>
      </c>
      <c r="AT97" s="495">
        <f>(AT82+AT75+AT55+AT40)</f>
        <v>24454570764.169998</v>
      </c>
      <c r="AU97" s="496">
        <f>AT97/AS97</f>
        <v>0.81760983340707882</v>
      </c>
    </row>
    <row r="98" spans="21:47" ht="18.75" customHeight="1" x14ac:dyDescent="0.25">
      <c r="U98" s="498"/>
      <c r="V98" s="498"/>
      <c r="W98" s="498"/>
      <c r="X98" s="498"/>
      <c r="Y98" s="498"/>
      <c r="Z98" s="497"/>
      <c r="AA98" s="496"/>
      <c r="AL98" s="494"/>
      <c r="AM98" s="494"/>
      <c r="AN98" s="494"/>
      <c r="AO98" s="496"/>
      <c r="AR98" s="494" t="s">
        <v>442</v>
      </c>
      <c r="AS98" s="494"/>
      <c r="AT98" s="494"/>
      <c r="AU98" s="496"/>
    </row>
    <row r="99" spans="21:47" ht="18.75" customHeight="1" x14ac:dyDescent="0.25">
      <c r="U99" s="498"/>
      <c r="V99" s="498"/>
      <c r="W99" s="498"/>
      <c r="X99" s="498"/>
      <c r="Y99" s="498"/>
      <c r="Z99" s="497"/>
      <c r="AA99" s="496"/>
      <c r="AL99" s="494"/>
      <c r="AM99" s="494"/>
      <c r="AN99" s="494"/>
      <c r="AO99" s="496"/>
      <c r="AR99" s="494"/>
      <c r="AS99" s="494"/>
      <c r="AT99" s="494"/>
      <c r="AU99" s="496"/>
    </row>
    <row r="100" spans="21:47" ht="18.75" customHeight="1" x14ac:dyDescent="0.25">
      <c r="U100" s="498"/>
      <c r="V100" s="498"/>
      <c r="W100" s="498"/>
      <c r="X100" s="498"/>
      <c r="Y100" s="498"/>
      <c r="Z100" s="497"/>
      <c r="AA100" s="496"/>
      <c r="AL100" s="494"/>
      <c r="AM100" s="494"/>
      <c r="AN100" s="494"/>
      <c r="AO100" s="496"/>
      <c r="AR100" s="494"/>
      <c r="AS100" s="494"/>
      <c r="AT100" s="494"/>
      <c r="AU100" s="496"/>
    </row>
    <row r="101" spans="21:47" ht="18.75" customHeight="1" x14ac:dyDescent="0.25">
      <c r="AL101" s="494"/>
      <c r="AM101" s="494"/>
      <c r="AN101" s="494"/>
      <c r="AO101" s="496"/>
      <c r="AR101" s="494"/>
      <c r="AS101" s="494"/>
      <c r="AT101" s="494"/>
      <c r="AU101" s="496"/>
    </row>
    <row r="102" spans="21:47" x14ac:dyDescent="0.25">
      <c r="AR102" s="494"/>
    </row>
    <row r="103" spans="21:47" x14ac:dyDescent="0.25">
      <c r="AU103" s="221"/>
    </row>
  </sheetData>
  <autoFilter ref="A9:BR95"/>
  <mergeCells count="659">
    <mergeCell ref="AP8:AP9"/>
    <mergeCell ref="AQ8:AQ9"/>
    <mergeCell ref="AR8:AR9"/>
    <mergeCell ref="AS8:AS9"/>
    <mergeCell ref="AT8:AT9"/>
    <mergeCell ref="AU8:AU9"/>
    <mergeCell ref="AD40:AO40"/>
    <mergeCell ref="AG55:AO55"/>
    <mergeCell ref="AF75:AO75"/>
    <mergeCell ref="AR56:AR74"/>
    <mergeCell ref="AS56:AS74"/>
    <mergeCell ref="AU56:AU74"/>
    <mergeCell ref="AT56:AT74"/>
    <mergeCell ref="AQ41:AQ54"/>
    <mergeCell ref="AJ17:AJ19"/>
    <mergeCell ref="S40:Y40"/>
    <mergeCell ref="S55:X55"/>
    <mergeCell ref="S75:Y75"/>
    <mergeCell ref="S82:Y82"/>
    <mergeCell ref="U97:Y100"/>
    <mergeCell ref="Z97:Z100"/>
    <mergeCell ref="BK76:BK78"/>
    <mergeCell ref="AG41:AG54"/>
    <mergeCell ref="AH41:AH54"/>
    <mergeCell ref="AM44:AM45"/>
    <mergeCell ref="AI48:AI51"/>
    <mergeCell ref="AJ48:AJ51"/>
    <mergeCell ref="AK48:AK51"/>
    <mergeCell ref="AL48:AL51"/>
    <mergeCell ref="AO97:AO101"/>
    <mergeCell ref="AS97:AS101"/>
    <mergeCell ref="AU97:AU101"/>
    <mergeCell ref="AQ82:AR82"/>
    <mergeCell ref="AA97:AA100"/>
    <mergeCell ref="AF82:AO82"/>
    <mergeCell ref="AL97:AN101"/>
    <mergeCell ref="BL76:BL78"/>
    <mergeCell ref="BN76:BN78"/>
    <mergeCell ref="W62:W72"/>
    <mergeCell ref="AJ65:AJ70"/>
    <mergeCell ref="AN62:AN63"/>
    <mergeCell ref="AK65:AK70"/>
    <mergeCell ref="AL65:AL70"/>
    <mergeCell ref="AM65:AM70"/>
    <mergeCell ref="AN65:AN70"/>
    <mergeCell ref="BN65:BN70"/>
    <mergeCell ref="BK65:BK70"/>
    <mergeCell ref="BL65:BL70"/>
    <mergeCell ref="BM65:BM70"/>
    <mergeCell ref="AW62:AW63"/>
    <mergeCell ref="AX62:AX63"/>
    <mergeCell ref="AY62:AY63"/>
    <mergeCell ref="AZ62:AZ63"/>
    <mergeCell ref="BA62:BA63"/>
    <mergeCell ref="BB62:BB63"/>
    <mergeCell ref="BC62:BC63"/>
    <mergeCell ref="AO62:AO63"/>
    <mergeCell ref="BI76:BI78"/>
    <mergeCell ref="BJ76:BJ78"/>
    <mergeCell ref="BH65:BH70"/>
    <mergeCell ref="BO76:BO78"/>
    <mergeCell ref="K76:K80"/>
    <mergeCell ref="L76:L80"/>
    <mergeCell ref="M76:M80"/>
    <mergeCell ref="N76:N80"/>
    <mergeCell ref="O76:O80"/>
    <mergeCell ref="P76:P80"/>
    <mergeCell ref="Q76:Q80"/>
    <mergeCell ref="R76:R80"/>
    <mergeCell ref="S76:S80"/>
    <mergeCell ref="T76:T80"/>
    <mergeCell ref="U76:U80"/>
    <mergeCell ref="V76:V80"/>
    <mergeCell ref="W76:W80"/>
    <mergeCell ref="AN79:AN81"/>
    <mergeCell ref="AX76:AX77"/>
    <mergeCell ref="AY76:AY77"/>
    <mergeCell ref="BA79:BA81"/>
    <mergeCell ref="BB79:BB81"/>
    <mergeCell ref="BC79:BC81"/>
    <mergeCell ref="BH79:BH81"/>
    <mergeCell ref="BI79:BI81"/>
    <mergeCell ref="BJ79:BJ81"/>
    <mergeCell ref="BH76:BH78"/>
    <mergeCell ref="K62:K72"/>
    <mergeCell ref="L62:L72"/>
    <mergeCell ref="M62:M72"/>
    <mergeCell ref="N62:N72"/>
    <mergeCell ref="O62:O72"/>
    <mergeCell ref="P62:P72"/>
    <mergeCell ref="Q62:Q72"/>
    <mergeCell ref="R62:R72"/>
    <mergeCell ref="S62:S72"/>
    <mergeCell ref="BO65:BO70"/>
    <mergeCell ref="BR65:BR70"/>
    <mergeCell ref="K56:K61"/>
    <mergeCell ref="L56:L61"/>
    <mergeCell ref="M56:M61"/>
    <mergeCell ref="N56:N61"/>
    <mergeCell ref="O56:O61"/>
    <mergeCell ref="P56:P61"/>
    <mergeCell ref="Q56:Q61"/>
    <mergeCell ref="S56:S61"/>
    <mergeCell ref="T56:T61"/>
    <mergeCell ref="U56:U61"/>
    <mergeCell ref="V56:V61"/>
    <mergeCell ref="W56:W61"/>
    <mergeCell ref="AY65:AY70"/>
    <mergeCell ref="AZ65:AZ70"/>
    <mergeCell ref="BA65:BA70"/>
    <mergeCell ref="BB65:BB70"/>
    <mergeCell ref="BC65:BC70"/>
    <mergeCell ref="T62:T72"/>
    <mergeCell ref="U62:U72"/>
    <mergeCell ref="V62:V72"/>
    <mergeCell ref="AJ62:AJ63"/>
    <mergeCell ref="AK62:AK63"/>
    <mergeCell ref="AZ57:AZ60"/>
    <mergeCell ref="BA57:BA60"/>
    <mergeCell ref="BB57:BB60"/>
    <mergeCell ref="BC57:BC60"/>
    <mergeCell ref="BH57:BH60"/>
    <mergeCell ref="BI57:BI60"/>
    <mergeCell ref="BJ57:BJ60"/>
    <mergeCell ref="BR26:BR27"/>
    <mergeCell ref="BH28:BH29"/>
    <mergeCell ref="BI28:BI29"/>
    <mergeCell ref="BK44:BK45"/>
    <mergeCell ref="AZ26:AZ27"/>
    <mergeCell ref="BA26:BA27"/>
    <mergeCell ref="BB26:BB27"/>
    <mergeCell ref="BC26:BC27"/>
    <mergeCell ref="BH26:BH27"/>
    <mergeCell ref="BI26:BI27"/>
    <mergeCell ref="BJ26:BJ27"/>
    <mergeCell ref="BK26:BK27"/>
    <mergeCell ref="K30:K39"/>
    <mergeCell ref="L30:L39"/>
    <mergeCell ref="M30:M39"/>
    <mergeCell ref="N30:N39"/>
    <mergeCell ref="O30:O39"/>
    <mergeCell ref="P30:P39"/>
    <mergeCell ref="Q30:Q39"/>
    <mergeCell ref="R30:R39"/>
    <mergeCell ref="S30:S39"/>
    <mergeCell ref="BL33:BL37"/>
    <mergeCell ref="BN33:BN37"/>
    <mergeCell ref="BO33:BO37"/>
    <mergeCell ref="BR33:BR37"/>
    <mergeCell ref="AI26:AI27"/>
    <mergeCell ref="AJ26:AJ27"/>
    <mergeCell ref="AK26:AK27"/>
    <mergeCell ref="AL26:AL27"/>
    <mergeCell ref="AM26:AM27"/>
    <mergeCell ref="AY33:AY37"/>
    <mergeCell ref="AZ33:AZ37"/>
    <mergeCell ref="BA33:BA37"/>
    <mergeCell ref="BB33:BB37"/>
    <mergeCell ref="BC33:BC37"/>
    <mergeCell ref="BH33:BH37"/>
    <mergeCell ref="BI33:BI37"/>
    <mergeCell ref="BJ33:BJ37"/>
    <mergeCell ref="BK33:BK37"/>
    <mergeCell ref="AI33:AI37"/>
    <mergeCell ref="BL26:BL27"/>
    <mergeCell ref="AL33:AL37"/>
    <mergeCell ref="AM33:AM37"/>
    <mergeCell ref="AN33:AN37"/>
    <mergeCell ref="AV33:AV37"/>
    <mergeCell ref="AW33:AW37"/>
    <mergeCell ref="AX33:AX37"/>
    <mergeCell ref="BC28:BC29"/>
    <mergeCell ref="T30:T39"/>
    <mergeCell ref="U30:U39"/>
    <mergeCell ref="V30:V39"/>
    <mergeCell ref="W30:W39"/>
    <mergeCell ref="AB10:AB39"/>
    <mergeCell ref="AK17:AK19"/>
    <mergeCell ref="BR30:BR32"/>
    <mergeCell ref="BC30:BC32"/>
    <mergeCell ref="BH30:BH32"/>
    <mergeCell ref="BI30:BI32"/>
    <mergeCell ref="BN26:BN27"/>
    <mergeCell ref="BJ30:BJ32"/>
    <mergeCell ref="BK30:BK32"/>
    <mergeCell ref="BL30:BL32"/>
    <mergeCell ref="BN30:BN32"/>
    <mergeCell ref="BO30:BO32"/>
    <mergeCell ref="BJ28:BJ29"/>
    <mergeCell ref="BK28:BK29"/>
    <mergeCell ref="BL28:BL29"/>
    <mergeCell ref="BN28:BN29"/>
    <mergeCell ref="BO28:BO29"/>
    <mergeCell ref="BO26:BO27"/>
    <mergeCell ref="BR28:BR29"/>
    <mergeCell ref="J10:J39"/>
    <mergeCell ref="AI30:AI32"/>
    <mergeCell ref="AJ30:AJ32"/>
    <mergeCell ref="AK30:AK32"/>
    <mergeCell ref="AL30:AL32"/>
    <mergeCell ref="O28:O29"/>
    <mergeCell ref="Q28:Q29"/>
    <mergeCell ref="P28:P29"/>
    <mergeCell ref="R28:R29"/>
    <mergeCell ref="S28:S29"/>
    <mergeCell ref="T28:T29"/>
    <mergeCell ref="AF10:AF39"/>
    <mergeCell ref="AG10:AG39"/>
    <mergeCell ref="AH10:AH39"/>
    <mergeCell ref="AJ22:AJ24"/>
    <mergeCell ref="AI10:AI14"/>
    <mergeCell ref="AC10:AC39"/>
    <mergeCell ref="AD10:AD39"/>
    <mergeCell ref="AE10:AE39"/>
    <mergeCell ref="Z28:Z29"/>
    <mergeCell ref="AA28:AA29"/>
    <mergeCell ref="V28:V29"/>
    <mergeCell ref="W28:W29"/>
    <mergeCell ref="M10:M19"/>
    <mergeCell ref="W41:W45"/>
    <mergeCell ref="W46:W54"/>
    <mergeCell ref="W73:W74"/>
    <mergeCell ref="AN8:AN9"/>
    <mergeCell ref="AN10:AN14"/>
    <mergeCell ref="AN17:AN19"/>
    <mergeCell ref="AI28:AI29"/>
    <mergeCell ref="AJ28:AJ29"/>
    <mergeCell ref="AK28:AK29"/>
    <mergeCell ref="AL28:AL29"/>
    <mergeCell ref="AM28:AM29"/>
    <mergeCell ref="AN28:AN29"/>
    <mergeCell ref="AN20:AN21"/>
    <mergeCell ref="AM20:AM21"/>
    <mergeCell ref="AL20:AL21"/>
    <mergeCell ref="AK20:AK21"/>
    <mergeCell ref="AJ20:AJ21"/>
    <mergeCell ref="AI20:AI21"/>
    <mergeCell ref="AI22:AI24"/>
    <mergeCell ref="AI62:AI63"/>
    <mergeCell ref="AM10:AM14"/>
    <mergeCell ref="AI17:AI19"/>
    <mergeCell ref="AM30:AM32"/>
    <mergeCell ref="AN30:AN32"/>
    <mergeCell ref="BO22:BO24"/>
    <mergeCell ref="BN22:BN24"/>
    <mergeCell ref="AV28:AV29"/>
    <mergeCell ref="AW28:AW29"/>
    <mergeCell ref="AX28:AX29"/>
    <mergeCell ref="AY28:AY29"/>
    <mergeCell ref="AK22:AK24"/>
    <mergeCell ref="AN22:AN24"/>
    <mergeCell ref="AL22:AL24"/>
    <mergeCell ref="AM22:AM24"/>
    <mergeCell ref="AV22:AV24"/>
    <mergeCell ref="AW22:AW24"/>
    <mergeCell ref="AX22:AX24"/>
    <mergeCell ref="AY22:AY24"/>
    <mergeCell ref="BH20:BH24"/>
    <mergeCell ref="BC20:BC21"/>
    <mergeCell ref="BO20:BO21"/>
    <mergeCell ref="AN26:AN27"/>
    <mergeCell ref="AV26:AV27"/>
    <mergeCell ref="AW26:AW27"/>
    <mergeCell ref="AX26:AX27"/>
    <mergeCell ref="AY26:AY27"/>
    <mergeCell ref="BR20:BR21"/>
    <mergeCell ref="BN20:BN21"/>
    <mergeCell ref="BK20:BK21"/>
    <mergeCell ref="BK22:BK24"/>
    <mergeCell ref="BR22:BR24"/>
    <mergeCell ref="BC22:BC24"/>
    <mergeCell ref="H8:H9"/>
    <mergeCell ref="Q8:Q9"/>
    <mergeCell ref="R8:R9"/>
    <mergeCell ref="BJ8:BJ9"/>
    <mergeCell ref="AX8:AX9"/>
    <mergeCell ref="AY8:AY9"/>
    <mergeCell ref="AZ8:AZ9"/>
    <mergeCell ref="BA8:BA9"/>
    <mergeCell ref="BB8:BB9"/>
    <mergeCell ref="BC8:BC9"/>
    <mergeCell ref="BD8:BD9"/>
    <mergeCell ref="BF8:BF9"/>
    <mergeCell ref="BG8:BG9"/>
    <mergeCell ref="BH8:BH9"/>
    <mergeCell ref="V8:V9"/>
    <mergeCell ref="BE8:BE9"/>
    <mergeCell ref="AM8:AM9"/>
    <mergeCell ref="X8:X9"/>
    <mergeCell ref="A6:BQ6"/>
    <mergeCell ref="F8:F9"/>
    <mergeCell ref="S8:S9"/>
    <mergeCell ref="T8:T9"/>
    <mergeCell ref="AE8:AE9"/>
    <mergeCell ref="BI8:BI9"/>
    <mergeCell ref="AK8:AK9"/>
    <mergeCell ref="AV8:AV9"/>
    <mergeCell ref="AW8:AW9"/>
    <mergeCell ref="AF8:AF9"/>
    <mergeCell ref="U8:U9"/>
    <mergeCell ref="AD8:AD9"/>
    <mergeCell ref="G8:G9"/>
    <mergeCell ref="I8:I9"/>
    <mergeCell ref="AG8:AG9"/>
    <mergeCell ref="J8:J9"/>
    <mergeCell ref="Y8:Y9"/>
    <mergeCell ref="Z8:Z9"/>
    <mergeCell ref="AA8:AA9"/>
    <mergeCell ref="K8:K9"/>
    <mergeCell ref="L8:L9"/>
    <mergeCell ref="M8:M9"/>
    <mergeCell ref="N8:N9"/>
    <mergeCell ref="O8:P8"/>
    <mergeCell ref="A1:C4"/>
    <mergeCell ref="D3:BP3"/>
    <mergeCell ref="BP8:BP9"/>
    <mergeCell ref="BQ8:BQ9"/>
    <mergeCell ref="BP7:BQ7"/>
    <mergeCell ref="A8:A9"/>
    <mergeCell ref="AB8:AB9"/>
    <mergeCell ref="AC8:AC9"/>
    <mergeCell ref="A7:T7"/>
    <mergeCell ref="AB7:AE7"/>
    <mergeCell ref="AF7:AY7"/>
    <mergeCell ref="BF7:BO7"/>
    <mergeCell ref="BK8:BK9"/>
    <mergeCell ref="BL8:BL9"/>
    <mergeCell ref="BM8:BM9"/>
    <mergeCell ref="BN8:BN9"/>
    <mergeCell ref="BO8:BO9"/>
    <mergeCell ref="AH8:AH9"/>
    <mergeCell ref="AI8:AI9"/>
    <mergeCell ref="AJ8:AJ9"/>
    <mergeCell ref="B8:B9"/>
    <mergeCell ref="C8:C9"/>
    <mergeCell ref="D8:D9"/>
    <mergeCell ref="E8:E9"/>
    <mergeCell ref="W8:W9"/>
    <mergeCell ref="K10:K19"/>
    <mergeCell ref="K28:K29"/>
    <mergeCell ref="L28:L29"/>
    <mergeCell ref="M28:M29"/>
    <mergeCell ref="N28:N29"/>
    <mergeCell ref="AF76:AF81"/>
    <mergeCell ref="AB41:AB54"/>
    <mergeCell ref="AB56:AB74"/>
    <mergeCell ref="AB76:AB81"/>
    <mergeCell ref="Q10:Q19"/>
    <mergeCell ref="P10:P19"/>
    <mergeCell ref="O10:O19"/>
    <mergeCell ref="T73:T74"/>
    <mergeCell ref="T10:T19"/>
    <mergeCell ref="T41:T45"/>
    <mergeCell ref="T46:T54"/>
    <mergeCell ref="R73:R74"/>
    <mergeCell ref="S10:S19"/>
    <mergeCell ref="S41:S45"/>
    <mergeCell ref="S46:S54"/>
    <mergeCell ref="S73:S74"/>
    <mergeCell ref="U28:U29"/>
    <mergeCell ref="L73:L74"/>
    <mergeCell ref="W10:W19"/>
    <mergeCell ref="L46:L54"/>
    <mergeCell ref="M46:M54"/>
    <mergeCell ref="N46:N54"/>
    <mergeCell ref="O46:O54"/>
    <mergeCell ref="AF41:AF54"/>
    <mergeCell ref="AF56:AF74"/>
    <mergeCell ref="R10:R19"/>
    <mergeCell ref="R41:R45"/>
    <mergeCell ref="R46:R54"/>
    <mergeCell ref="P41:P45"/>
    <mergeCell ref="Q41:Q45"/>
    <mergeCell ref="L41:L45"/>
    <mergeCell ref="U73:U74"/>
    <mergeCell ref="AC41:AC54"/>
    <mergeCell ref="AD41:AD54"/>
    <mergeCell ref="AE41:AE54"/>
    <mergeCell ref="X10:X19"/>
    <mergeCell ref="X28:X29"/>
    <mergeCell ref="X30:X39"/>
    <mergeCell ref="X41:X45"/>
    <mergeCell ref="X46:X54"/>
    <mergeCell ref="N10:N19"/>
    <mergeCell ref="X62:X72"/>
    <mergeCell ref="L10:L19"/>
    <mergeCell ref="AW10:AW14"/>
    <mergeCell ref="AX10:AX14"/>
    <mergeCell ref="AY10:AY14"/>
    <mergeCell ref="AZ10:AZ14"/>
    <mergeCell ref="AX17:AX19"/>
    <mergeCell ref="AY17:AY19"/>
    <mergeCell ref="K41:K45"/>
    <mergeCell ref="BP10:BP81"/>
    <mergeCell ref="BH10:BH14"/>
    <mergeCell ref="BI10:BI14"/>
    <mergeCell ref="BJ10:BJ14"/>
    <mergeCell ref="BK10:BK14"/>
    <mergeCell ref="BL10:BL14"/>
    <mergeCell ref="BN10:BN14"/>
    <mergeCell ref="BO10:BO14"/>
    <mergeCell ref="BL44:BL45"/>
    <mergeCell ref="BN44:BN45"/>
    <mergeCell ref="O41:O45"/>
    <mergeCell ref="N41:N45"/>
    <mergeCell ref="M41:M45"/>
    <mergeCell ref="Q46:Q54"/>
    <mergeCell ref="P46:P54"/>
    <mergeCell ref="BO44:BO45"/>
    <mergeCell ref="M73:M74"/>
    <mergeCell ref="A10:A81"/>
    <mergeCell ref="AI44:AI45"/>
    <mergeCell ref="AJ44:AJ45"/>
    <mergeCell ref="AK44:AK45"/>
    <mergeCell ref="AC56:AC74"/>
    <mergeCell ref="AD56:AD74"/>
    <mergeCell ref="AE56:AE74"/>
    <mergeCell ref="AC76:AC81"/>
    <mergeCell ref="AD76:AD81"/>
    <mergeCell ref="AE76:AE81"/>
    <mergeCell ref="B10:B81"/>
    <mergeCell ref="C10:C81"/>
    <mergeCell ref="J76:J81"/>
    <mergeCell ref="O73:O74"/>
    <mergeCell ref="P73:P74"/>
    <mergeCell ref="Q73:Q74"/>
    <mergeCell ref="N73:N74"/>
    <mergeCell ref="K46:K54"/>
    <mergeCell ref="J56:J74"/>
    <mergeCell ref="K73:K74"/>
    <mergeCell ref="J41:J54"/>
    <mergeCell ref="AG56:AG74"/>
    <mergeCell ref="V10:V19"/>
    <mergeCell ref="V41:V45"/>
    <mergeCell ref="D1:BQ1"/>
    <mergeCell ref="D2:BQ2"/>
    <mergeCell ref="D10:D81"/>
    <mergeCell ref="E10:E81"/>
    <mergeCell ref="F10:F81"/>
    <mergeCell ref="G10:G81"/>
    <mergeCell ref="H10:H81"/>
    <mergeCell ref="I10:I81"/>
    <mergeCell ref="AH56:AH74"/>
    <mergeCell ref="AG76:AG81"/>
    <mergeCell ref="AH76:AH81"/>
    <mergeCell ref="U46:U54"/>
    <mergeCell ref="V46:V54"/>
    <mergeCell ref="V73:V74"/>
    <mergeCell ref="AL17:AL19"/>
    <mergeCell ref="AL8:AL9"/>
    <mergeCell ref="AL10:AL14"/>
    <mergeCell ref="AL44:AL45"/>
    <mergeCell ref="BG44:BG45"/>
    <mergeCell ref="U10:U19"/>
    <mergeCell ref="U41:U45"/>
    <mergeCell ref="BI44:BI45"/>
    <mergeCell ref="BJ44:BJ45"/>
    <mergeCell ref="AJ10:AJ14"/>
    <mergeCell ref="AK10:AK14"/>
    <mergeCell ref="BR7:BR9"/>
    <mergeCell ref="BR10:BR14"/>
    <mergeCell ref="BR44:BR45"/>
    <mergeCell ref="AZ7:BE7"/>
    <mergeCell ref="BH44:BH45"/>
    <mergeCell ref="BA10:BA14"/>
    <mergeCell ref="BB10:BB14"/>
    <mergeCell ref="BC10:BC14"/>
    <mergeCell ref="BA44:BA45"/>
    <mergeCell ref="BB44:BB45"/>
    <mergeCell ref="BC44:BC45"/>
    <mergeCell ref="BB20:BB21"/>
    <mergeCell ref="BA20:BA21"/>
    <mergeCell ref="AZ20:AZ21"/>
    <mergeCell ref="AZ22:AZ24"/>
    <mergeCell ref="BA22:BA24"/>
    <mergeCell ref="BB22:BB24"/>
    <mergeCell ref="BO42:BO43"/>
    <mergeCell ref="BR42:BR43"/>
    <mergeCell ref="BR17:BR19"/>
    <mergeCell ref="BK17:BK19"/>
    <mergeCell ref="AV10:AV14"/>
    <mergeCell ref="BO17:BO19"/>
    <mergeCell ref="BI48:BI51"/>
    <mergeCell ref="BJ48:BJ51"/>
    <mergeCell ref="BK48:BK51"/>
    <mergeCell ref="BL48:BL51"/>
    <mergeCell ref="BN48:BN51"/>
    <mergeCell ref="BO48:BO51"/>
    <mergeCell ref="BR48:BR51"/>
    <mergeCell ref="AM17:AM19"/>
    <mergeCell ref="BL20:BL21"/>
    <mergeCell ref="BL22:BL24"/>
    <mergeCell ref="BJ20:BJ21"/>
    <mergeCell ref="BJ22:BJ24"/>
    <mergeCell ref="AY20:AY21"/>
    <mergeCell ref="AX20:AX21"/>
    <mergeCell ref="AW20:AW21"/>
    <mergeCell ref="AV20:AV21"/>
    <mergeCell ref="AZ17:AZ19"/>
    <mergeCell ref="BA17:BA19"/>
    <mergeCell ref="BB17:BB19"/>
    <mergeCell ref="BC17:BC19"/>
    <mergeCell ref="BH17:BH19"/>
    <mergeCell ref="BI17:BI19"/>
    <mergeCell ref="BJ17:BJ19"/>
    <mergeCell ref="AI65:AI70"/>
    <mergeCell ref="AW65:AW70"/>
    <mergeCell ref="AX65:AX70"/>
    <mergeCell ref="AV76:AV77"/>
    <mergeCell ref="AW76:AW77"/>
    <mergeCell ref="AL62:AL63"/>
    <mergeCell ref="BN17:BN19"/>
    <mergeCell ref="AV17:AV19"/>
    <mergeCell ref="AW17:AW19"/>
    <mergeCell ref="BL17:BL19"/>
    <mergeCell ref="BI20:BI21"/>
    <mergeCell ref="BI22:BI24"/>
    <mergeCell ref="AV30:AV32"/>
    <mergeCell ref="AW30:AW32"/>
    <mergeCell ref="AX30:AX32"/>
    <mergeCell ref="AY30:AY32"/>
    <mergeCell ref="AZ30:AZ32"/>
    <mergeCell ref="BA30:BA32"/>
    <mergeCell ref="BB30:BB32"/>
    <mergeCell ref="AZ28:AZ29"/>
    <mergeCell ref="BA28:BA29"/>
    <mergeCell ref="BB28:BB29"/>
    <mergeCell ref="AJ33:AJ37"/>
    <mergeCell ref="AK33:AK37"/>
    <mergeCell ref="BI65:BI70"/>
    <mergeCell ref="BJ65:BJ70"/>
    <mergeCell ref="AJ79:AJ81"/>
    <mergeCell ref="AK79:AK81"/>
    <mergeCell ref="AL79:AL81"/>
    <mergeCell ref="AM79:AM81"/>
    <mergeCell ref="AV79:AV81"/>
    <mergeCell ref="AW79:AW81"/>
    <mergeCell ref="AX79:AX81"/>
    <mergeCell ref="AY79:AY81"/>
    <mergeCell ref="AZ79:AZ81"/>
    <mergeCell ref="AZ76:AZ77"/>
    <mergeCell ref="BA76:BA77"/>
    <mergeCell ref="BB76:BB77"/>
    <mergeCell ref="BC76:BC77"/>
    <mergeCell ref="AV65:AV70"/>
    <mergeCell ref="BK79:BK81"/>
    <mergeCell ref="BL79:BL81"/>
    <mergeCell ref="BN79:BN81"/>
    <mergeCell ref="BO79:BO81"/>
    <mergeCell ref="BR79:BR81"/>
    <mergeCell ref="BR57:BR60"/>
    <mergeCell ref="BI62:BI63"/>
    <mergeCell ref="BJ62:BJ63"/>
    <mergeCell ref="BK62:BK63"/>
    <mergeCell ref="BL62:BL63"/>
    <mergeCell ref="BN62:BN63"/>
    <mergeCell ref="BO62:BO63"/>
    <mergeCell ref="BR62:BR63"/>
    <mergeCell ref="BK57:BK60"/>
    <mergeCell ref="BL57:BL60"/>
    <mergeCell ref="BN57:BN60"/>
    <mergeCell ref="BO57:BO60"/>
    <mergeCell ref="BQ10:BQ81"/>
    <mergeCell ref="BI42:BI43"/>
    <mergeCell ref="BJ42:BJ43"/>
    <mergeCell ref="BK42:BK43"/>
    <mergeCell ref="BL42:BL43"/>
    <mergeCell ref="BM42:BM43"/>
    <mergeCell ref="BN42:BN43"/>
    <mergeCell ref="X73:X74"/>
    <mergeCell ref="X76:X80"/>
    <mergeCell ref="AO8:AO9"/>
    <mergeCell ref="AO10:AO14"/>
    <mergeCell ref="AO17:AO19"/>
    <mergeCell ref="AO20:AO21"/>
    <mergeCell ref="AO22:AO24"/>
    <mergeCell ref="AO26:AO27"/>
    <mergeCell ref="AO33:AO37"/>
    <mergeCell ref="AO30:AO32"/>
    <mergeCell ref="AO28:AO29"/>
    <mergeCell ref="AI42:AI43"/>
    <mergeCell ref="AJ42:AJ43"/>
    <mergeCell ref="AK42:AK43"/>
    <mergeCell ref="AL42:AL43"/>
    <mergeCell ref="AM42:AM43"/>
    <mergeCell ref="AN42:AN43"/>
    <mergeCell ref="AO42:AO43"/>
    <mergeCell ref="AO44:AO45"/>
    <mergeCell ref="AN44:AN45"/>
    <mergeCell ref="AN48:AN51"/>
    <mergeCell ref="AO48:AO51"/>
    <mergeCell ref="AI79:AI81"/>
    <mergeCell ref="AM62:AM63"/>
    <mergeCell ref="AZ42:AZ43"/>
    <mergeCell ref="BA42:BA43"/>
    <mergeCell ref="BB42:BB43"/>
    <mergeCell ref="BC42:BC43"/>
    <mergeCell ref="BH42:BH43"/>
    <mergeCell ref="X56:X61"/>
    <mergeCell ref="BH48:BH51"/>
    <mergeCell ref="AX48:AX51"/>
    <mergeCell ref="AY48:AY51"/>
    <mergeCell ref="AZ48:AZ51"/>
    <mergeCell ref="BA48:BA51"/>
    <mergeCell ref="BB48:BB51"/>
    <mergeCell ref="BC48:BC51"/>
    <mergeCell ref="AV44:AV45"/>
    <mergeCell ref="AW44:AW45"/>
    <mergeCell ref="AX44:AX45"/>
    <mergeCell ref="AY44:AY45"/>
    <mergeCell ref="AZ44:AZ45"/>
    <mergeCell ref="AU41:AU54"/>
    <mergeCell ref="AQ55:AR55"/>
    <mergeCell ref="AV48:AV51"/>
    <mergeCell ref="AW48:AW51"/>
    <mergeCell ref="AI57:AI60"/>
    <mergeCell ref="AJ57:AJ60"/>
    <mergeCell ref="AK76:AK77"/>
    <mergeCell ref="AL76:AL77"/>
    <mergeCell ref="AM76:AM77"/>
    <mergeCell ref="AN76:AN77"/>
    <mergeCell ref="AO76:AO77"/>
    <mergeCell ref="AV42:AV43"/>
    <mergeCell ref="AW42:AW43"/>
    <mergeCell ref="AX42:AX43"/>
    <mergeCell ref="AY42:AY43"/>
    <mergeCell ref="AK57:AK60"/>
    <mergeCell ref="AL57:AL60"/>
    <mergeCell ref="AM57:AM60"/>
    <mergeCell ref="AV57:AV60"/>
    <mergeCell ref="AW57:AW60"/>
    <mergeCell ref="AX57:AX60"/>
    <mergeCell ref="AY57:AY60"/>
    <mergeCell ref="AN57:AN60"/>
    <mergeCell ref="AO57:AO60"/>
    <mergeCell ref="AV62:AV63"/>
    <mergeCell ref="AM48:AM51"/>
    <mergeCell ref="AQ40:AR40"/>
    <mergeCell ref="AU76:AU81"/>
    <mergeCell ref="AR98:AR102"/>
    <mergeCell ref="AT97:AT101"/>
    <mergeCell ref="BR76:BR77"/>
    <mergeCell ref="K20:K27"/>
    <mergeCell ref="L20:L27"/>
    <mergeCell ref="M20:M27"/>
    <mergeCell ref="N20:N27"/>
    <mergeCell ref="O20:O27"/>
    <mergeCell ref="P20:P27"/>
    <mergeCell ref="Q20:Q27"/>
    <mergeCell ref="R20:R27"/>
    <mergeCell ref="S20:S27"/>
    <mergeCell ref="T20:T27"/>
    <mergeCell ref="U20:U27"/>
    <mergeCell ref="V20:V27"/>
    <mergeCell ref="W20:W27"/>
    <mergeCell ref="X20:X27"/>
    <mergeCell ref="AO65:AO70"/>
    <mergeCell ref="AI76:AI77"/>
    <mergeCell ref="AJ76:AJ77"/>
  </mergeCells>
  <phoneticPr fontId="50" type="noConversion"/>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33DDFE7B29A14A892E482F1394D104" ma:contentTypeVersion="11" ma:contentTypeDescription="Create a new document." ma:contentTypeScope="" ma:versionID="be4462798b0afcc4594f0f27878a280b">
  <xsd:schema xmlns:xsd="http://www.w3.org/2001/XMLSchema" xmlns:xs="http://www.w3.org/2001/XMLSchema" xmlns:p="http://schemas.microsoft.com/office/2006/metadata/properties" xmlns:ns3="a35c2bcf-bd42-4854-95b7-bb5267db5074" targetNamespace="http://schemas.microsoft.com/office/2006/metadata/properties" ma:root="true" ma:fieldsID="37bc1ad9582abaed8340aef685e4abc5" ns3:_="">
    <xsd:import namespace="a35c2bcf-bd42-4854-95b7-bb5267db5074"/>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c2bcf-bd42-4854-95b7-bb5267db5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35c2bcf-bd42-4854-95b7-bb5267db5074" xsi:nil="true"/>
  </documentManagement>
</p:properties>
</file>

<file path=customXml/itemProps1.xml><?xml version="1.0" encoding="utf-8"?>
<ds:datastoreItem xmlns:ds="http://schemas.openxmlformats.org/officeDocument/2006/customXml" ds:itemID="{35962F98-0B62-4F5B-A8D3-7E500F62F208}">
  <ds:schemaRefs>
    <ds:schemaRef ds:uri="http://schemas.microsoft.com/sharepoint/v3/contenttype/forms"/>
  </ds:schemaRefs>
</ds:datastoreItem>
</file>

<file path=customXml/itemProps2.xml><?xml version="1.0" encoding="utf-8"?>
<ds:datastoreItem xmlns:ds="http://schemas.openxmlformats.org/officeDocument/2006/customXml" ds:itemID="{5A2F5BDC-C778-4A4F-B130-C5125CE4C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c2bcf-bd42-4854-95b7-bb5267db5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F058C6-CA93-4D45-8BD1-1D562CC0A68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dcmitype/"/>
    <ds:schemaRef ds:uri="http://www.w3.org/XML/1998/namespace"/>
    <ds:schemaRef ds:uri="a35c2bcf-bd42-4854-95b7-bb5267db5074"/>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edinson</cp:lastModifiedBy>
  <dcterms:created xsi:type="dcterms:W3CDTF">2022-12-26T20:23:47Z</dcterms:created>
  <dcterms:modified xsi:type="dcterms:W3CDTF">2024-01-20T16:13:10Z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0x0101002E33DDFE7B29A14A892E482F1394D104</vt:lpwstr>
  </property>
</Properties>
</file>