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LANEACION 2023\PLANES DE ACCION 2023\TRANSCARIBE\DICIEMBRE\"/>
    </mc:Choice>
  </mc:AlternateContent>
  <bookViews>
    <workbookView xWindow="0" yWindow="0" windowWidth="19260" windowHeight="6480"/>
  </bookViews>
  <sheets>
    <sheet name="DICIEMBRE 2023"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19" i="1" l="1"/>
  <c r="BH19" i="1"/>
  <c r="BG19" i="1"/>
  <c r="BI17" i="1"/>
  <c r="BI14" i="1"/>
  <c r="BI13" i="1"/>
  <c r="BH13" i="1"/>
  <c r="BG13" i="1"/>
  <c r="BI11" i="1"/>
  <c r="AO19" i="1" l="1"/>
  <c r="AO18" i="1"/>
  <c r="AO17" i="1"/>
  <c r="AO13" i="1"/>
  <c r="AM13" i="1"/>
  <c r="AL13" i="1"/>
  <c r="AK13" i="1"/>
  <c r="AO14" i="1"/>
  <c r="AO12" i="1"/>
  <c r="AO11" i="1"/>
  <c r="Z18" i="1"/>
  <c r="Y18" i="1"/>
  <c r="Z17" i="1"/>
  <c r="Y17" i="1"/>
  <c r="Z10" i="1"/>
  <c r="AN14" i="1" l="1"/>
  <c r="AM14" i="1"/>
  <c r="AN13" i="1"/>
  <c r="AL14" i="1" l="1"/>
  <c r="AK14" i="1"/>
  <c r="BG18" i="1"/>
</calcChain>
</file>

<file path=xl/comments1.xml><?xml version="1.0" encoding="utf-8"?>
<comments xmlns="http://schemas.openxmlformats.org/spreadsheetml/2006/main">
  <authors>
    <author>USUARIO</author>
    <author>Luz Marlene Andrade</author>
    <author>JOHANA VIELLAR</author>
  </authors>
  <commentList>
    <comment ref="O7" authorId="0" shapeId="0">
      <text>
        <r>
          <rPr>
            <b/>
            <sz val="9"/>
            <color indexed="81"/>
            <rFont val="Tahoma"/>
            <family val="2"/>
          </rPr>
          <t>USUARIO:
1. BIEN
2. SERVICIO</t>
        </r>
        <r>
          <rPr>
            <sz val="9"/>
            <color indexed="81"/>
            <rFont val="Tahoma"/>
            <family val="2"/>
          </rPr>
          <t xml:space="preserve">
</t>
        </r>
      </text>
    </comment>
    <comment ref="AI7" authorId="0" shapeId="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P7" authorId="0" shapeId="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Z7" authorId="1" shapeId="0">
      <text>
        <r>
          <rPr>
            <b/>
            <sz val="9"/>
            <color indexed="81"/>
            <rFont val="Tahoma"/>
            <family val="2"/>
          </rPr>
          <t>Luz Marlene Andrade:</t>
        </r>
        <r>
          <rPr>
            <sz val="9"/>
            <color indexed="81"/>
            <rFont val="Tahoma"/>
            <family val="2"/>
          </rPr>
          <t xml:space="preserve">
1. Recursos Propios - ICLD
2. SGP
3. Donaciones
</t>
        </r>
      </text>
    </comment>
    <comment ref="BL7" authorId="2" shapeId="0">
      <text>
        <r>
          <rPr>
            <sz val="9"/>
            <color indexed="81"/>
            <rFont val="Tahoma"/>
            <family val="2"/>
          </rPr>
          <t xml:space="preserve">VER ANEXO 1
</t>
        </r>
      </text>
    </comment>
    <comment ref="BM7" authorId="2" shapeId="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<sst xmlns="http://schemas.openxmlformats.org/spreadsheetml/2006/main" count="555" uniqueCount="184">
  <si>
    <t>PLANTEAMIENTO ESTRATÉGICO PLAN DE DESARROLLO</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</si>
  <si>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</si>
  <si>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</si>
  <si>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</si>
  <si>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</si>
  <si>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</si>
  <si>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</si>
  <si>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</si>
  <si>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</si>
  <si>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</si>
  <si>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INDICADOR DE PRODUCTO SEGÚN PDD</t>
  </si>
  <si>
    <t>UNIDAD DE MEDIDA DEL INDICADOR DE PRODUCTO</t>
  </si>
  <si>
    <t>LINEA BASE 2019 
SEGUN PDD</t>
  </si>
  <si>
    <t>DESCRIPCION DE LA META PRODUCTO 2020-2023</t>
  </si>
  <si>
    <t>ENTREGABLE
INDICADOR DE PRODUCTO SEGÚN CATALOGO DE PRODUCTO</t>
  </si>
  <si>
    <t>VALOR DE LA META PRODUCTO 2020-2023</t>
  </si>
  <si>
    <t>PROGRAMACIÓN META PRODUCTO A 2023</t>
  </si>
  <si>
    <t>ACUMULADO DE META PRODUCTO 2020- 2022</t>
  </si>
  <si>
    <t>Dimensiones del MIPG</t>
  </si>
  <si>
    <t>Políticas de Gestión y Desempeño Institucional</t>
  </si>
  <si>
    <t>Proceso asociado</t>
  </si>
  <si>
    <t>Objetivo Institucional</t>
  </si>
  <si>
    <t>PLAN DE ACCION -INFORMACION DE ACTIVIDADES</t>
  </si>
  <si>
    <t>PROYECTO DE INVERSIÓN</t>
  </si>
  <si>
    <t>CÓDIGO DE PROYECTO BPIN</t>
  </si>
  <si>
    <t>OBJETIVO DEL PROYECTO</t>
  </si>
  <si>
    <t>ACTIVIDADES DE PROYECTO DE INVERSION VIABILIZADAS EN SUIFP
( HITOS )</t>
  </si>
  <si>
    <t>ENTREGABLE</t>
  </si>
  <si>
    <t xml:space="preserve">PROGRAMACION NUMERICA DE LA ACTIVIDAD PROYECTO 2023
</t>
  </si>
  <si>
    <t>PONDERACION DE LAS ACTIVIDADES (HITOS) DE PROYECTO</t>
  </si>
  <si>
    <t>FECHA DE INICIO DE LA ACTIVIDAD O ENTREGABLE</t>
  </si>
  <si>
    <t>FECHA DE TERMINACIÓN DEL ENTREGABLE</t>
  </si>
  <si>
    <t>TIEMPO DE EJECUCIÓN
(número de días)</t>
  </si>
  <si>
    <t>PROGRAMACIÓN PRESUPUESTAL</t>
  </si>
  <si>
    <t>BENEFICIARIOS PROGRAMADOS</t>
  </si>
  <si>
    <t>BENEFICIARIOS CUBIERTOS</t>
  </si>
  <si>
    <t>DEPENDENCIA RESPONSABLE</t>
  </si>
  <si>
    <t>NOMBRE DEL RESPONSABLE</t>
  </si>
  <si>
    <t>FUENTE DE FINANCIACIÓN</t>
  </si>
  <si>
    <t>PLAN GENERAL DE COMPRAS</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</si>
  <si>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</si>
  <si>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</si>
  <si>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</si>
  <si>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</si>
  <si>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</si>
  <si>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</si>
  <si>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</si>
  <si>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</si>
  <si>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</si>
  <si>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</si>
  <si>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 xml:space="preserve">RIESGOS ASOCIADOS AL PROCESO </t>
  </si>
  <si>
    <t>CONTROLES ESTABLECIDOS PARA LOS RIESGOS</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</si>
  <si>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</si>
  <si>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</si>
  <si>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</si>
  <si>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</si>
  <si>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</si>
  <si>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</si>
  <si>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</si>
  <si>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</si>
  <si>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</si>
  <si>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</si>
  <si>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r>
      <t xml:space="preserve">NO ES PERTINENTE COLOCAR ITEM </t>
    </r>
    <r>
      <rPr>
        <b/>
        <i/>
        <u/>
        <sz val="20"/>
        <color rgb="FFFF0000"/>
        <rFont val="Calibri"/>
        <family val="2"/>
        <scheme val="minor"/>
      </rPr>
      <t>DEPENDENCIA</t>
    </r>
    <r>
      <rPr>
        <b/>
        <sz val="20"/>
        <color rgb="FFFF0000"/>
        <rFont val="Calibri"/>
        <family val="2"/>
        <scheme val="minor"/>
      </rPr>
      <t xml:space="preserve">, TENIENDO EN CUENTA QUE EXISTEN LAS COLUMNAS </t>
    </r>
    <r>
      <rPr>
        <b/>
        <u/>
        <sz val="20"/>
        <color rgb="FFFF0000"/>
        <rFont val="Calibri"/>
        <family val="2"/>
        <scheme val="minor"/>
      </rPr>
      <t>AF, AG</t>
    </r>
    <r>
      <rPr>
        <b/>
        <sz val="20"/>
        <color rgb="FFFF0000"/>
        <rFont val="Calibri"/>
        <family val="2"/>
        <scheme val="minor"/>
      </rPr>
      <t xml:space="preserve"> QUE DEFINE LA DEPENDENCIA Y EL NOMBRE RESPONSABLE.</t>
    </r>
  </si>
  <si>
    <t xml:space="preserve">ARTICULACION </t>
  </si>
  <si>
    <t>POLICA DE ADMINISTRACION DE RIESGOS</t>
  </si>
  <si>
    <t xml:space="preserve">PROGRAMA </t>
  </si>
  <si>
    <t xml:space="preserve">DENOMINACION DEL PRODUCTO
</t>
  </si>
  <si>
    <t>REPORTE META PRODUCTO EJECUTADO DE ENERO A MARZO DE 2023</t>
  </si>
  <si>
    <t>REPORTE META PRODUCTO EJECUTADO DE ABRIL A JUNIO DE 2023</t>
  </si>
  <si>
    <t>REPORTE META PRODUCTO EJECUTADO DE JULIO A SEPT DE 2023</t>
  </si>
  <si>
    <t>REPORTE META PRODUCTO EJECUTADO DE OCTUBRE A DICIEMBRE 15 DE 2023</t>
  </si>
  <si>
    <t>REPORTE ACTIVIDAD DE PROYECTO
EJECUTADO DE ENERO A MARZO DE2023</t>
  </si>
  <si>
    <t>REPORTE ACTIVIDAD DE PROYECTO
EJECUTADO DE ABRIL A JUNIO DE 2023</t>
  </si>
  <si>
    <t>REPORTE ACTIVIDAD DE PROYECTO
EJECUTADO DE JULIO A SEPT DE 2023</t>
  </si>
  <si>
    <t>REPORTE ACTIVIDAD DE PROYECTO
EJECUTADO DE OCT A DIC 15 DE 2023</t>
  </si>
  <si>
    <t>REPORTE EJECUCIÓN PRESUPUESTAL ENERO A MARZO 2023</t>
  </si>
  <si>
    <t>REPORTE EJECUCIÓN PRESUPUESTAL ABRIL A JUNIO DE 2023</t>
  </si>
  <si>
    <t>REPORTE EJECUCIÓN PRESUPUESTAL JULIO A SEPTIEMBRE DE 2023</t>
  </si>
  <si>
    <t>REPORTE EJECUCIÓN PRESUPUESTAL OCTIBRE A DICIEMBRE 15 DE 2023</t>
  </si>
  <si>
    <t>1. BIEN</t>
  </si>
  <si>
    <t>2- SERVICIO</t>
  </si>
  <si>
    <t>Objetivo 11. Hacer que las ciudades y asentamiento humanos sean inclusivos, seguros, resilientes y sostenibles.</t>
  </si>
  <si>
    <t>Cartagena Resiliente</t>
  </si>
  <si>
    <t>Espacio Público, Movilidad y Transporte resiliente</t>
  </si>
  <si>
    <t>Sistema Integrado de Transporte Masivo en Funcionamiento</t>
  </si>
  <si>
    <t>Llevar a un 90% el funcionamiento del Sistema Integrado de Transporte Masivo</t>
  </si>
  <si>
    <t>Porcentaje</t>
  </si>
  <si>
    <t>Transporte para Todos</t>
  </si>
  <si>
    <t>Patios Complementarios Construidos</t>
  </si>
  <si>
    <t>Número</t>
  </si>
  <si>
    <t>Construcción de dos (2) patios complementarios</t>
  </si>
  <si>
    <t>X</t>
  </si>
  <si>
    <t>Patio-Taller construido (240800201)</t>
  </si>
  <si>
    <t>NO PROGRAMADA</t>
  </si>
  <si>
    <t>GESTION CON VALORES PARA RESULTADOS</t>
  </si>
  <si>
    <t>Fortalecimiento Organizacional y Simplicación de Procesos</t>
  </si>
  <si>
    <t>Operación Regular del SITM</t>
  </si>
  <si>
    <t>Implementación del 100% de la operación del SITM, desintegración parque automotor TPC.</t>
  </si>
  <si>
    <t>N/A</t>
  </si>
  <si>
    <t>Transcaribe S.A.</t>
  </si>
  <si>
    <t>ESTA META ACTUALMENTE NO CUENTA CON RECURSOS PARA SU EJECUCIÓN YA QUE POR MEDIO DE DECRETO NACIONAL 0575 DE 2020 SE TOMARON LOS RECURSOS NACIÓN DESTINADOS A ESTA PARA EL SOSTENIMIENTO DE LA OPERACIÓN DURANTE LA PANDEMIA, POR TANTO ESTÁ DESFINANCIADA.</t>
  </si>
  <si>
    <t>Número de rutas implementadas</t>
  </si>
  <si>
    <t>Implementar 19 rutas</t>
  </si>
  <si>
    <t>Sistemas de transporte público organizado en funcionamiento (240800101)</t>
  </si>
  <si>
    <t>FORTALECIMIENTO OPERACIONAL DEL SISTEMA INTEGRADO DE TRANSPORTE MASIVO DE CARTAGENA DE INDIAS - TRANSCARIBE S.A. - TG+</t>
  </si>
  <si>
    <t xml:space="preserve">Fortalecer operacionalmente el Sistema Integrado de Transporte Masivo de Cartagena de Indias mediante la adopción de estrategias conjuntas con el distrito de Cartagena </t>
  </si>
  <si>
    <t>Implementar 19 Rutas</t>
  </si>
  <si>
    <t>Rutas nuevas o modificadas</t>
  </si>
  <si>
    <t>Dirección de Operaciones</t>
  </si>
  <si>
    <t>DISTRITO</t>
  </si>
  <si>
    <t>NO</t>
  </si>
  <si>
    <t>ESTA ACTIVIDAD NO SE ENCUENTRA VIABILIZADA PARA 2023 EN EL PROYECTO DE INVERSIÓN, SIN EMBARGO CORRESPONDE A UNA ACTIVIDAD DE GESTIÓN Y GENERA UN PRODUCTO POR TANTO SE INCLUYE EN ESTE PLAN.
SE AJUSTA EL INDICADOR PARA EL SEGUNDO TRIMESTRE YA QUE A PARTIR DEL 13 DE MAYO DE AJUSTARON LAS RUTAS X103 Y X104. LA JUSTIFICACIÓN TÉCNICA DEL AJUSTE SE ENCUENTRA DOCUMENTADO EN LOS SIGUIENTES DOCUMENTOS: https://transcaribe-my.sharepoint.com/:b:/g/personal/operaciones_transcaribe_gov_co/EeACngg5xC5Aj9vVTJUFCQUBKrj94UWaYfGljNlTIuuZ0A?e=kn199Z 
Y LA IMPLEMENTACIÓN FUE ADELANTADA MEDIANTE PSO: https://transcaribe-my.sharepoint.com/:b:/g/personal/operaciones_transcaribe_gov_co/EVv-BRx1i_VDk7tRraNqxNoBbO4Ciwa8Uire_P_SkoEm1w?e=Ia1JMx
PARA EL TERCER TRIMESTRE SE IMPLEMENTÓ UN AJUSTE A LA RUTA T102, AMPLIANDO SU COBERTURA.  EL INFORME TÉCNICO QUE SOPORTA LA MODIFICACIÓN ESTÁ DISPONIBLE EN EL SIGUIENTE ENLACE: https://transcaribe-my.sharepoint.com/:b:/g/personal/operaciones_transcaribe_gov_co/EbHXvT7LFVRGkU4aUBOXSYEBrpDP95YJVv9Ib_CL5b4hiA?e=a2TszE
DE IGUAL FORMA, ESTE AJUSTE FUE IMPLEMENTADO MEDIANTE PSO: https://transcaribe-my.sharepoint.com/:b:/g/personal/operaciones_transcaribe_gov_co/ES1Uycqn7FdIoL-wvxAvmHkBBaXhj5vTlbOJXPyJ1TnOqQ?e=cD6sRN 
Y ALCANCE: https://transcaribe-my.sharepoint.com/:b:/g/personal/operaciones_transcaribe_gov_co/ESE4jhnrJbJMomhXUVp30asByq5R-NUAgIDXGLZRLYnosg?e=RqJfUV
PARA EL CUARTO TRIMESTRE SE IMPLEMENTÓ UN AJUSTE EN LA RUTA A101  MODIFICANDO SU RECORRIDO DE MANERA TRANSITORIA EN RAZON AL ESTADO DE LA MALLA VIAL EN EL SECTOR DE LA CAROLINA.  EL INFORME TÉCNICO QUE SOPORTA LA MODIFICACIÓN ESTA DISPONIBLE EN :
https://transcaribe-my.sharepoint.com/:b:/g/personal/operaciones_transcaribe_gov_co/EZyBJO-1f2dFt9ngK_3eoU8BJ4XjIPJFpXbzziLQaD8POA?e=EKrzmJ</t>
  </si>
  <si>
    <t>Disponibilidad de flota para operación de rutas</t>
  </si>
  <si>
    <t>Buses disponibles para operar</t>
  </si>
  <si>
    <t>&gt;85% mensual</t>
  </si>
  <si>
    <t>1.3.3.1.00-93-001 RB ICLD
1.2.1.0.00-001 ICLD</t>
  </si>
  <si>
    <t>FORTALECIMIENTO FORTALECIMIENTO OPERACIONAL DEL SISTEMA INTEGRADO DE TRANSPORTE MASIVO DE CARTAGENA DE INDIAS  TRANSCARIBE  CARTAGENA DE INDIAS</t>
  </si>
  <si>
    <t>2.3.2408.0600.2020130010075</t>
  </si>
  <si>
    <t xml:space="preserve">
LA DISPONIBILIDAD DE FLOTA DE OPERACIÓN DEL SITM SE REGISTRÓ EN 77% DEBIDO A QUE ALGUNOS VEHÍCULOS HAN BAJADO SU NIVEL DE CONFIABILIDAD LO QUE HA AFECTADO LA DISPONIBILIDAD DE VEHÍCULOS EN LA OPERACIÓN, LO ANTERIOR COMO CONSECUENCIA DE LA DEMORA EN LA TRASNFERENCIA DE LOS RECURSOS PROVENIENTES PARA COMPLETAR EL DIFERENCIAL TARIFARIO, AFECTANDO EL FLUJO DE CAJA Y EN MAYOR MEDIDA A LOS PROVEEDORES DE ROL OPERADOR.
SE REALIZÓ UNA MODIFICACIÓN AL PROYECTO EL 25 DE SEPTIEMBRE REALIZANDO UN AJUSTE A LOS COSTOS DE LAS ACTIVIDADES, VIABILIZANDO ESTA ACTIVIDAD PARA 2023.
SE ASIGNARON RECURSOS POR VALOR DE $7.797.417.791,00 PARA CONTRIBUIR A LA FINANCIACIÓN PARCIAL DE LAS NECESIDADES DE LA PORCIÓN 2 DEL SISTEMA Y ELEVAR LOS INDICADORES DE DISPONIBILIDAD DEL SISTEMA PARA GARANTIZAR UN SERVICIO MÁS EFICIENTE Y ACORDE A LAS NECESIDADES DE LA POBLACIÓN DEL DISTRITO DE CARTAGENA. 
https://transcaribe-my.sharepoint.com/:b:/g/personal/enlacemipg_transcaribe_gov_co/ETzDsVT_CslOjSDRlJwF49sB3iJwvxRWOFm7mn7IttxWOQ?e=8ytOWq
Los indicadores generales de la operación se pueden consultar en el siguiente enlace: https://transcaribe-my.sharepoint.com/:x:/g/personal/operaciones_transcaribe_gov_co/ERDGboiXbilHlHERm9eyr14BQeCAzcpwt8AhtEp8UpA16A?e=EvlJSy</t>
  </si>
  <si>
    <t>Regularidad de la Operación del servicio</t>
  </si>
  <si>
    <t>Kilometros reales ejecutados vs programados</t>
  </si>
  <si>
    <t>LO REPORTADO CORRESPONDE AL PROMEDIO MENSUAL DE LOS TRES MESES EVALUADOS KILÓMETROS EJECUTADOS VS PLANEADOS.
Los indicadores generales de la operación se pueden consultar en el siguiente enlace: https://transcaribe-my.sharepoint.com/:x:/g/personal/operaciones_transcaribe_gov_co/ERDGboiXbilHlHERm9eyr14BQeCAzcpwt8AhtEp8UpA16A?e=EvlJSy</t>
  </si>
  <si>
    <t>Movilización de pasajeros</t>
  </si>
  <si>
    <t>Pasajeros movilizados</t>
  </si>
  <si>
    <t>1.3.3.1.00-93-001 RB ICLD</t>
  </si>
  <si>
    <t>SE VIABILIZÓ PARA 2023 ESTA ACTIVIDAD EN EL PROYECTO DE INVERSIÓN DE ACUERDO A AJUSTE CON TRÁMITE PRESUPUESTAL DEL 02 DE JUNIO DE 2023 POR EL QUE SE LE ASIGNARON $30.000.000.000.
LA META DE MOVILIZACIÓN DE PASAJEROS SE ESTABLECE CONFORME LA PROYECCIÓN REALIZADA EN EL INFORME TECNICO DE TARIFA AL USUARIO (SEPT 2022) LA CUAL ES DE 35.354.388 PARA 2023.
AL 18 DE DICIEMBRE DE 2023 SE HAN MOVILIZADO 30.389.528 LO QUE REPRESENTA UN AVANCE DEL 96,9%.
 Los indicadores de la operación general sepueden consultar en el siguiente enlace: https://transcaribe-my.sharepoint.com/:x:/g/personal/operaciones_transcaribe_gov_co/ERDGboiXbilHlHERm9eyr14BQeCAzcpwt8AhtEp8UpA16A?e=EvlJSy</t>
  </si>
  <si>
    <t>Sostenibilidad del SITM Transcaribe - Fondo de estabilización tarifaria (FET)</t>
  </si>
  <si>
    <t>Diferencial Tarifa técnica vs. Tarifa usuario cubierto</t>
  </si>
  <si>
    <t>Dirección administrativa y financiera</t>
  </si>
  <si>
    <t>1.2.1.0.00-001 ICLD
1.3.3.1.00-93-001 RB ICLD</t>
  </si>
  <si>
    <t>LA META CORRESPONDE AL VALOR TOTAL DEL FET 2023, QUE CORRESPONDE AL DIFERENCIAL ENTRE LA TARIFA TECNICA Y LA TARIFA USUARIO PARA EL APOYO A LOS PROCESOS DE TRANSCARIBE ENTE GESTOR Y TRANSCARIBE OPERADOR. 
SE MIDE DE ACUERDO A LA EJECUCIÓN PRESUPUESTAL, ES DECIR, LOS RECURSOS QUE EFECTIVAMENTE HAN INGRESADO AL FONDO.
SE REALIZÓ UNA MODIFICACIÓN AL PROYECTO EL 25 DE SEPTIEMBRE REALIZANDO UN AJUSTE A LOS COSTOS DE LAS ACTIVIDADES. https://transcaribe-my.sharepoint.com/:b:/g/personal/enlacemipg_transcaribe_gov_co/ETzDsVT_CslOjSDRlJwF49sB3iJwvxRWOFm7mn7IttxWOQ?e=8ytOWq
LO EJECUTADO CORRESPONDE AL PAGO TOTAL DEL FET DEL 1 DE ENERO AL 23 DE JULIO Y AL PAGO PARCIAL DEL FET DE 24 DE JULIO A 20 DE AGOSTO.</t>
  </si>
  <si>
    <t>Número de buses en operación</t>
  </si>
  <si>
    <t>Entrada de 336 buses en Operación</t>
  </si>
  <si>
    <t>Buses de bajas emisiones contaminantes adquiridos (240804702)</t>
  </si>
  <si>
    <t>LOS BUSES A IMPLEMENTAR EN EL AÑO 2023 ESTARÁN ESTABILIZADOS Y ESTAS SON LAS CAUSAS:
• FASE INTERMEDIA DE IMPLEMENTACIÓN: SE DEBEN SUPERAR LOS HITOS DEL 75% DE LA DEMANDA REFERENTE PARA PASAR A FASE III DE IMPLEMENTACIÓN. SIN EMBARGO, TAL COMO SE ESTIPULA EN LAS ACTIVIDADES PARA LA VINCULACIÓN DE FLOTA EN LOS CONTRATOS DE CONCESIÓN, EN ESTA NO ENTRAN A OPERAR VEHÍCULOS NUEVOS Y SE PUEDE MODIFICAR EL DISEÑO OPERACIONAL. 
• SE ESTÁ EN LA REVISIÓN DEL DISEÑO OPERACIONAL DE ACUERDO AL ESTUDIO DE CONSULTORÍA CONTRATADO EN 2019 Y RECIBIDO EN 2021. ANÁLISIS DE LOS ESCENARIOS PRESENTADOS COMO RESULTADO DEL ESTUDIO DE ACTUALIZACIÓN DEL DISEÑO OPERACIONAL DEL SISTEMA PARA LA IDENTIFICACIÓN DEL ESCENARIO MÁS FAVORABLE Y PROCEDER A SU IMPLEMENTACIÓN.
• APORTE No. 4 AL FONDO UNIFICADO DE DESINTEGRACIÓN Y OPERADORES – FUDO – DE LOS CONCESIONARIOS
• OPTIMIZACIÓN Y ESTABILIZACIÓN DE LOS SERVICIOS OFRECIDOS ACTUALMENTE POR TRANSCARIBE.</t>
  </si>
  <si>
    <t xml:space="preserve">Número de Paraderos para Rutas Pretroncales, Alimentadoras y Complementarias Construidos </t>
  </si>
  <si>
    <t>Construir 409 paraderos para rutas pretroncales, alimentadoras y complementarias</t>
  </si>
  <si>
    <t>Paraderos y zonas de espera construidos (240800301)</t>
  </si>
  <si>
    <t>ESTA META ESTA SUJETA AL CONVENIO ENTRE EL MIN-TRANSPORTE Y EL DISTRITO DE CARTAGENA EN LA APROBACION DEL USO DE LOS RECURSOS. TRANSCARIBE SE ENCUENTRA A LA ESPERA DE LA VIABILIDAD JURIDICA PARA LA CONSTRUCCION DE LOS PARADEROS YA QUE ESTOS SE ENCUENTRAN EN CONCESION CON EL DISTRITO. 
ACTUALMENTE ESTA META NO CUENTA CON RECURSOS PARA SU EJECUCIÓN YA QUE POR MEDIO DE DECRETO NACIONAL 0575 DE 2020 SE TOMARON LOS RECURSOS NACIÓN DESTINADOS A ESTA PARA EL SOSTENIMIENTO DE LA OPERACIÓN DURANTE LA PANDEMIA, POR TANTO ESTÁ DESFINANCIADA.</t>
  </si>
  <si>
    <t>Número de Buses del TPC Chatarrizados</t>
  </si>
  <si>
    <t>Chatarrizar 712 buses</t>
  </si>
  <si>
    <t>Reconocimientos económicos entregados por vehículos retirados y desintegrados físicamente (240805000)</t>
  </si>
  <si>
    <t>IMPLEMENTACIÓN DEL SISTEMA PARA RETIRO DE VEHÍCULOS DE TRANSPORTE PÚBLICO COLECTIVO (FONDO DE DESINTEGRACIÓN) EN EL DISTRITO CARTAGENA DE INDIAS</t>
  </si>
  <si>
    <t>Implementar el sistema para retiro de Vehículos de Transporte Público Colectivo (Fondo de Desintegración) en el Distrito Cartagena de Indias</t>
  </si>
  <si>
    <t>Chatarrización de buses</t>
  </si>
  <si>
    <t>Buses del TPC con reconocimiento económico por chatarrización</t>
  </si>
  <si>
    <t>1.3.1.1.05-018 Recursos de crédito interno 2022</t>
  </si>
  <si>
    <t>2.3.2408.0600.2021130010243</t>
  </si>
  <si>
    <r>
      <t xml:space="preserve">DE ACUERDO A EL DECRETO 1252 DE 2011 Y 0369 DE 2013 SON 1591 VEHICULOS, POR LO QUE DESCONTANDO LOS 850 REALIZADOS HASTA 2019, FALTARIAN 741. HASTA 2022 SE HAN PAGADO UN TOTAL DE 97 BUSES, QUE CORRESPONDE A 12,28% DE LOS BUSES FALTANTES. 
SE RECIBIERON LOS RECURSOS EL 25 DE ABRIL DE 2023, EL 01 DE JUNIO SE REALIZÓ EL TRASLADO DE ESTOS RECURSOS AL FONDO DE UNIFICADO DE DESINTEGRACION Y OPERADORES - FUDO PARA LOS TRÁMITES CORRESPONDIENTES.
DESDE EL MES DE SEPTIEMBRE SE EMPEZÓ A RECEPCIONAR LOS DOCUMENTOS QUE ALLEGUEN LOS PROPIETARIOS O AUTORIZADOS, CON EL FIN DE QUE POSTERIORMENTE SE SURTA EL TRÁMITE ESTABLECIDO EN EL INSTRUCTIVO DE CONFORMIDAD CON LO EXPUESTO EN EL CONTRATO DE FIDUCIA Y APÉNDICE 13 Y SUS MODIFICACIONES, EN ATENCIÓN A LA LLEGADA DE ESTOS RECURSOS COMO TERCER APORTE DE TRANSACARIBE AL FUDO.
PARA LA RECEPCIÓN DE DOCUMENTOS, LA ENTIDAD HABILITÓ EL SU SITIO PORTAL WEB EL MICROSITIO REACTIVACIÓN FUDO PARA LA RECEPCIÓN DE DOCUMENTOS: </t>
    </r>
    <r>
      <rPr>
        <b/>
        <sz val="11"/>
        <rFont val="Calibri"/>
        <family val="2"/>
        <scheme val="minor"/>
      </rPr>
      <t>HTTPS://TRANSCARIBE.GOV.CO/INDEX.PHP/REACTIVACION-FUDO/</t>
    </r>
    <r>
      <rPr>
        <sz val="11"/>
        <rFont val="Calibri"/>
        <family val="2"/>
        <scheme val="minor"/>
      </rPr>
      <t xml:space="preserve">
A FECHA 26 DE DICIEMBRE DE 2023, HEMOS RECIBIDO CON LA IMPLEMENTACIÓN DE LA REACTIVACIÓN DEL PROCESO, POR INTERMEDIO DE LA PÁGINA UN TOTAL DE 20 SOLICITUDES DE MATERIALIZACIÓN DE PAGO, DE LAS CUALES SE ENCUENTRAN EN EL SIGUIENTE ESTADO:
</t>
    </r>
    <r>
      <rPr>
        <b/>
        <sz val="11"/>
        <rFont val="Calibri"/>
        <family val="2"/>
        <scheme val="minor"/>
      </rPr>
      <t>-NO. DE SOLICITUDES A LAS QUE SE ACCEDIÓ EL RECONOCIMIENTO ECONÓMICO Y SE ENCUENTRAN PAGADAS:</t>
    </r>
    <r>
      <rPr>
        <sz val="11"/>
        <rFont val="Calibri"/>
        <family val="2"/>
        <scheme val="minor"/>
      </rPr>
      <t xml:space="preserve"> 7
-</t>
    </r>
    <r>
      <rPr>
        <b/>
        <sz val="11"/>
        <rFont val="Calibri"/>
        <family val="2"/>
        <scheme val="minor"/>
      </rPr>
      <t>NO. DE SOLICITUDES APROBADAS EN COMITÉ Y PENDIENTES DE PAGO</t>
    </r>
    <r>
      <rPr>
        <sz val="11"/>
        <rFont val="Calibri"/>
        <family val="2"/>
        <scheme val="minor"/>
      </rPr>
      <t>: 4
-</t>
    </r>
    <r>
      <rPr>
        <b/>
        <sz val="11"/>
        <rFont val="Calibri"/>
        <family val="2"/>
        <scheme val="minor"/>
      </rPr>
      <t>NO. DE SOLICITUDES EN ESPERA PARA DEBATIR EN COMITÉ:</t>
    </r>
    <r>
      <rPr>
        <sz val="11"/>
        <rFont val="Calibri"/>
        <family val="2"/>
        <scheme val="minor"/>
      </rPr>
      <t xml:space="preserve"> 8
-</t>
    </r>
    <r>
      <rPr>
        <b/>
        <sz val="11"/>
        <rFont val="Calibri"/>
        <family val="2"/>
        <scheme val="minor"/>
      </rPr>
      <t xml:space="preserve">NO. DE SOLICITUDES EN LA PRIMERA ETAPA DE REVISIÓN: </t>
    </r>
    <r>
      <rPr>
        <sz val="11"/>
        <rFont val="Calibri"/>
        <family val="2"/>
        <scheme val="minor"/>
      </rPr>
      <t xml:space="preserve">1
</t>
    </r>
  </si>
  <si>
    <t>Plan Estratégico de Tecnologías de la Información (PETI)</t>
  </si>
  <si>
    <t>Actividades ejecutadas 100%</t>
  </si>
  <si>
    <t>Secretaría General</t>
  </si>
  <si>
    <t>EN EL PERIODO ENERO A MARZO DE 2023 SE EJECUTARON 12 ACTIVIDADES DE 29 PROGRAMADAS, LO QUE REPRESENTA UN AVANCE DEL 41%.
EN EL PERIODO ABRIL A JUNIO DE 2023 SE EJECUTARON 4 ACTIVIDADES MÁS, AUMENTANDO EL PORCENTAJE DE AVANCE AL  55%.
EN EL PERIODO JULIO A SEPTIEMBRE DE 2023 SE EJECUTARON 8 ACTIVIDADES MÁS, AUMENTANDO EL PORCENTAJE DE AVANCE AL  78%.
EN EL PERIODO OCTUBRE A DICIEMBRE DE 2023 SE EJECUTARON 2 ACTIVIDADES MÁS, AUMENTANDO EL PORCENTAJE DE AVANCE AL  80%.</t>
  </si>
  <si>
    <t>Plan Anual de Adquisiciones formulado y en ejecución</t>
  </si>
  <si>
    <t>188 adquisiciones
$42.693.291.498</t>
  </si>
  <si>
    <t>134 adquisiciones (71,28%)
$6.818.638.582 (15,97%)</t>
  </si>
  <si>
    <t>137 adquisiciones (72,87%)
$12.924.613.647,28 (30,27%)</t>
  </si>
  <si>
    <t>186 adquisiciones (98,94%)
$36.569.282.653
(85,69%)</t>
  </si>
  <si>
    <t>SE AJUSTÓ LA META DE ESTA ACTIVIDAD AL NÚMERO DE ADQUISICIONES PROGRAMADAS PARA EL AÑO Y VALOR DE ESTAS.
ENTRE SEPTIEMBRE Y DICIEMBRE DE 2023 EL PLAN DE ADQUISICIONES SUFRIÓ VARIOS MODIFICACIONES POR LO QUE CAMBIÓ LO REPORTADO PARA TODOS LOS TRIMESTRES.
DE ACUERDO A LA ÚLTIMA MODIFICACIÓN DEL PAA, LA PROGRAMACIÓN PARA 2023 ES DE 188 ADQUISICIONES POR VALOR DE $42.693.291.498 SIENDO $21.001.113.148,00  EL VALOR DE LA VIGENCIA ACTUAL Y $21.692.178.350,00 EL VALOR DE VIGENCIAS FUTURAS.
SE ADJUNTA INFORME DE EJECUCIÓN PAA DE 27 DE DICIEMBRE.</t>
  </si>
  <si>
    <t>Plan Institucional de Archivo de la entidad PINAR formulado y en ejecución</t>
  </si>
  <si>
    <t>A DICIEMBRE SE LLEVA EJECUTADO EL PINAR EN UN 92,5%. SE HAN EJECUTADO TOTALMENTE 3 ACTIVIDADES Y LAS OTRAS 6 SE ENCUENTRAN EN AVANCE PARCIAL.
https://transcaribe-my.sharepoint.com/:f:/g/personal/talentohumano_transcaribe_gov_co/ElcESmNerL5GrHE1WgZEzpUBXr_0BDI7Y8WAHEJtbCn0LQ?e=F61WEz</t>
  </si>
  <si>
    <t>Plan Estratégico de Talento Humano formulado y en ejecución</t>
  </si>
  <si>
    <t>Ejecución 100% PIC, Plan de Incentivos y Plan SST</t>
  </si>
  <si>
    <t>LOS AVANCES DEL PLAN DE TALENTO HUMANO CORRESPONDEN A LAS ACTIVIDADES EJECUTADAS DEL PLAN DE CAPACITACIÓN, PLAN DE INCENTIVOS Y PLAN DE SEGURIDAD Y SALUD EN EL TRABAJO.
https://transcaribe-my.sharepoint.com/:f:/g/personal/talentohumano_transcaribe_gov_co/ElcESmNerL5GrHE1WgZEzpUBXr_0BDI7Y8WAHEJtbCn0LQ?e=F61WEz</t>
  </si>
  <si>
    <t>Plan Institucional de Capacitación formulado y en ejecución</t>
  </si>
  <si>
    <t>A DICIEMBRE SE LOGRÓ UN AVANCE ACUMULADO DEL 68%. LLEVAMOS 19 ACTIVIDADES EJECUTADAS DE 28 PROGRAMADAS.
https://transcaribe-my.sharepoint.com/:f:/g/personal/talentohumano_transcaribe_gov_co/ElcESmNerL5GrHE1WgZEzpUBXr_0BDI7Y8WAHEJtbCn0LQ?e=F61WEz</t>
  </si>
  <si>
    <t>Plan de Incentivos Institucionales formulado y en ejecución</t>
  </si>
  <si>
    <t>A DICIEMBRE DE 2023 SE LLEVA UN AVANCE DEL 82%. DE 45 ACTIVIDADES PROGRAMADAS SE HAN EJECUTADO 37.
https://transcaribe-my.sharepoint.com/:f:/g/personal/talentohumano_transcaribe_gov_co/ElcESmNerL5GrHE1WgZEzpUBXr_0BDI7Y8WAHEJtbCn0LQ?e=F61WEz</t>
  </si>
  <si>
    <t>Plan de Trabajo Anual en Seguridad y Salud en el Trabajo formulado y en ejecución</t>
  </si>
  <si>
    <t>A DICIEMBRE DE 2023 SE LLEVA UN ACUMULADO DEL 80%. DE 132 ACTIVIDADES PROGRAMADAS, SE HAN EJECUTADO 106 ACTIVIDADES.
https://transcaribe-my.sharepoint.com/:f:/g/personal/talentohumano_transcaribe_gov_co/ElcESmNerL5GrHE1WgZEzpUBXr_0BDI7Y8WAHEJtbCn0LQ?e=F61WEz</t>
  </si>
  <si>
    <t>Plan Anual Anticorrupción formulado y en ejecución</t>
  </si>
  <si>
    <t>Revisión de riesgos y seguimientos (cuatrimestrales)</t>
  </si>
  <si>
    <t>Dirección de Planeación e Infraestructura</t>
  </si>
  <si>
    <t>LA DIRECCIÓN DE PLANEACIÓN E INFRAESTRUCTURA REALIZÓ EL SEGUNDO MONITOREO CON CORTE A 31 DE AGOSTO, CONFORME A LOS TIEMPOS ESTABLECIDOS EN LA GUÍA DE ADMINISTRACIÓN DE RIESGOS DE FUNCIÓN PÚBLICA. Y A SU VEZ LA OFICINA DE CONTROL INTERNO REALIZÓ EL SEGUIMIENTO CORRESPONDIENTE.
SE ADJUNTA EL SEGUNDO SEGUIMIENTO A LA MATRIZ DE RIESGOS A TRAVÉS DEL SIGUIENTE ENLACE:
https://transcaribe-my.sharepoint.com/:f:/g/personal/enlacemipg_transcaribe_gov_co/EosZ4ex4eldJu5jTMlGGu-YBk9J61qI-zh5rL0aB0M9Zig?e=y0GyHH
EL TERCER MONITOREO Y SEGUIMIENTO SE REALIZARÁ CON CORTE A 31 DE DICIEMBRE, DE ACUERDO A LOS TIEMPOS ESTABLECIDOS EN LA GUIA DE ADMINISTRACIÓN DE RIESGOS DE FUNCIÓN PUBLICA VERSIÓN 6.</t>
  </si>
  <si>
    <t>AVANCE META PRODUCTO CUATRIENIO</t>
  </si>
  <si>
    <t>AVANCE META PRODUCTO DICIEMBRE 2023</t>
  </si>
  <si>
    <t>NA</t>
  </si>
  <si>
    <t>AVANCE DEL PROGRAMA TRANSPORTE PARA TODOS</t>
  </si>
  <si>
    <t>AVANCE DEL PROYECTO</t>
  </si>
  <si>
    <t>AVANCE PLAN DE ACCION DICIEMBRE 2023</t>
  </si>
  <si>
    <t>EJECUCION PRESUPUESTAL</t>
  </si>
  <si>
    <t>APROPIACION</t>
  </si>
  <si>
    <t>GIROS</t>
  </si>
  <si>
    <t>AVANCES DE EJECUCION PRESUPUESTAL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</si>
</sst>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0;[Red]0"/>
    <numFmt numFmtId="168" formatCode="&quot;$&quot;\ #,##0"/>
    <numFmt numFmtId="169" formatCode="0.0%"/>
  </numFmts>
  <fonts count="30"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b/>
      <i/>
      <u/>
      <sz val="20"/>
      <color rgb="FFFF0000"/>
      <name val="Calibri"/>
      <family val="2"/>
      <scheme val="minor"/>
    </font>
    <font>
      <b/>
      <u/>
      <sz val="20"/>
      <color rgb="FFFF0000"/>
      <name val="Calibri"/>
      <family val="2"/>
      <scheme val="minor"/>
    </font>
    <font>
      <sz val="10"/>
      <name val="Arial"/>
      <family val="2"/>
    </font>
    <font>
      <b/>
      <sz val="12"/>
      <color theme="1"/>
      <name val="Arial"/>
      <family val="2"/>
    </font>
    <font>
      <b/>
      <sz val="15"/>
      <color theme="1"/>
      <name val="Arial"/>
      <family val="2"/>
    </font>
    <font>
      <sz val="11"/>
      <color theme="1"/>
      <name val="Calibri"/>
      <family val="2"/>
      <scheme val="minor"/>
    </font>
    <font>
      <b/>
      <sz val="11"/>
      <name val="Calibri"/>
      <family val="2"/>
      <scheme val="minor"/>
    </font>
    <font>
      <b/>
      <sz val="11"/>
      <color rgb="FF000000"/>
      <name val="Arial"/>
      <family val="2"/>
    </font>
    <font>
      <sz val="11"/>
      <color rgb="FF0D0D0D"/>
      <name val="Calibri"/>
      <family val="2"/>
      <scheme val="minor"/>
    </font>
    <font>
      <b/>
      <sz val="16"/>
      <color rgb="FFFF0000"/>
      <name val="Calibri"/>
      <family val="2"/>
      <scheme val="minor"/>
    </font>
    <font>
      <b/>
      <sz val="18"/>
      <color rgb="FFFF0000"/>
      <name val="Calibri"/>
      <family val="2"/>
      <scheme val="minor"/>
    </font>
    <font>
      <b/>
      <sz val="22"/>
      <color rgb="FFFF0000"/>
      <name val="Calibri"/>
      <family val="2"/>
      <scheme val="minor"/>
    </font>
    <font>
      <b/>
      <sz val="24"/>
      <color rgb="FFFF0000"/>
      <name val="Calibri"/>
      <family val="2"/>
      <scheme val="minor"/>
    </font>
  </fonts>
  <fills count="6">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s>
  <cellStyleXfs count="8">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9" fillId="0" borderId="0"/>
    <xf numFmtId="43" fontId="22" fillId="0" borderId="0" applyFont="0" applyFill="0" applyBorder="0" applyAlignment="0" applyProtection="0"/>
    <xf numFmtId="166" fontId="22" fillId="0" borderId="0" applyFont="0" applyFill="0" applyBorder="0" applyAlignment="0" applyProtection="0"/>
    <xf numFmtId="9" fontId="22" fillId="0" borderId="0" applyFont="0" applyFill="0" applyBorder="0" applyAlignment="0" applyProtection="0"/>
  </cellStyleXfs>
  <cellXfs count="154">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7"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5" fontId="0" fillId="0" borderId="0" xfId="0" applyNumberFormat="1" applyAlignment="1">
      <alignment horizontal="center" vertical="center" wrapText="1"/>
    </xf>
    <xf numFmtId="0" fontId="0" fillId="0" borderId="0" xfId="0" applyAlignment="1">
      <alignment horizontal="center"/>
    </xf>
    <xf numFmtId="0" fontId="20" fillId="0" borderId="1" xfId="4" applyFont="1" applyBorder="1" applyAlignment="1">
      <alignment horizontal="left" vertical="center"/>
    </xf>
    <xf numFmtId="0" fontId="0" fillId="0" borderId="1" xfId="0" applyBorder="1"/>
    <xf numFmtId="0" fontId="7" fillId="0" borderId="0" xfId="0" applyFont="1" applyAlignment="1">
      <alignment horizontal="center" vertical="center" wrapText="1"/>
    </xf>
    <xf numFmtId="0" fontId="8" fillId="0" borderId="0" xfId="0" applyFont="1" applyAlignment="1">
      <alignment horizontal="center" vertical="center" wrapText="1"/>
    </xf>
    <xf numFmtId="1" fontId="0" fillId="0" borderId="0" xfId="0" applyNumberFormat="1" applyAlignment="1">
      <alignment horizontal="center" vertical="center" wrapText="1"/>
    </xf>
    <xf numFmtId="0" fontId="9" fillId="0" borderId="0" xfId="0" applyFont="1" applyAlignment="1">
      <alignment horizontal="center" vertical="center" wrapText="1"/>
    </xf>
    <xf numFmtId="167" fontId="6" fillId="0" borderId="0" xfId="0" applyNumberFormat="1" applyFont="1" applyAlignment="1">
      <alignment horizontal="center" vertical="center" wrapText="1"/>
    </xf>
    <xf numFmtId="0" fontId="11" fillId="0" borderId="0" xfId="0" applyFont="1" applyAlignment="1">
      <alignment horizontal="center" vertical="center" wrapText="1"/>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7" fontId="6"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11" fillId="0" borderId="1" xfId="0" applyFont="1" applyBorder="1" applyAlignment="1">
      <alignment horizontal="left" vertical="center" wrapText="1"/>
    </xf>
    <xf numFmtId="9" fontId="11"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10" fontId="0" fillId="0" borderId="1" xfId="7" applyNumberFormat="1" applyFont="1" applyFill="1" applyBorder="1" applyAlignment="1">
      <alignment horizontal="center" vertical="center" wrapText="1"/>
    </xf>
    <xf numFmtId="10" fontId="0" fillId="0" borderId="1" xfId="0" applyNumberFormat="1" applyBorder="1" applyAlignment="1">
      <alignment horizontal="center" vertical="center" wrapText="1"/>
    </xf>
    <xf numFmtId="1" fontId="11" fillId="0" borderId="1" xfId="0" applyNumberFormat="1" applyFont="1" applyBorder="1" applyAlignment="1">
      <alignment horizontal="center" vertical="center" wrapText="1"/>
    </xf>
    <xf numFmtId="0" fontId="2" fillId="0" borderId="3" xfId="0" applyFont="1" applyBorder="1" applyAlignment="1">
      <alignment horizontal="center" vertical="center"/>
    </xf>
    <xf numFmtId="166" fontId="0" fillId="0" borderId="1" xfId="6" applyFont="1" applyFill="1" applyBorder="1" applyAlignment="1">
      <alignment horizontal="center" vertical="center" wrapText="1"/>
    </xf>
    <xf numFmtId="0" fontId="0" fillId="0" borderId="1" xfId="0" applyBorder="1" applyAlignment="1">
      <alignment horizontal="justify" vertical="center" wrapText="1"/>
    </xf>
    <xf numFmtId="0" fontId="11" fillId="0" borderId="1" xfId="0" applyFont="1" applyBorder="1" applyAlignment="1">
      <alignment horizontal="justify" vertical="center" wrapText="1"/>
    </xf>
    <xf numFmtId="0" fontId="11" fillId="5" borderId="1" xfId="0" applyFont="1" applyFill="1" applyBorder="1" applyAlignment="1">
      <alignment horizontal="center" vertical="center" wrapText="1"/>
    </xf>
    <xf numFmtId="9" fontId="0" fillId="0" borderId="1" xfId="7" applyFont="1" applyFill="1" applyBorder="1" applyAlignment="1">
      <alignment horizontal="center" vertical="center" wrapText="1"/>
    </xf>
    <xf numFmtId="168" fontId="0" fillId="0" borderId="1" xfId="6" applyNumberFormat="1" applyFont="1" applyFill="1" applyBorder="1" applyAlignment="1">
      <alignment horizontal="center" vertical="center" wrapText="1"/>
    </xf>
    <xf numFmtId="164" fontId="0" fillId="0" borderId="1" xfId="0" applyNumberFormat="1" applyBorder="1" applyAlignment="1">
      <alignment horizontal="center" vertical="center" wrapText="1"/>
    </xf>
    <xf numFmtId="164" fontId="11" fillId="0" borderId="1" xfId="0" applyNumberFormat="1" applyFont="1" applyBorder="1" applyAlignment="1">
      <alignment horizontal="center" vertical="center" wrapText="1"/>
    </xf>
    <xf numFmtId="9" fontId="0" fillId="5" borderId="1" xfId="0" applyNumberFormat="1" applyFill="1" applyBorder="1" applyAlignment="1">
      <alignment horizontal="center" vertical="center" wrapText="1"/>
    </xf>
    <xf numFmtId="10" fontId="0" fillId="5"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 fontId="0" fillId="0" borderId="1" xfId="0" applyNumberForma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7" fontId="6" fillId="0" borderId="1" xfId="0" applyNumberFormat="1" applyFont="1" applyBorder="1" applyAlignment="1">
      <alignment horizontal="center" vertical="center" wrapText="1"/>
    </xf>
    <xf numFmtId="1" fontId="0" fillId="0" borderId="9" xfId="0" applyNumberFormat="1" applyBorder="1" applyAlignment="1">
      <alignment horizontal="center" vertical="center" wrapText="1"/>
    </xf>
    <xf numFmtId="1" fontId="0" fillId="0" borderId="12" xfId="0" applyNumberFormat="1" applyBorder="1" applyAlignment="1">
      <alignment horizontal="center" vertical="center" wrapText="1"/>
    </xf>
    <xf numFmtId="1" fontId="0" fillId="0" borderId="2" xfId="0" applyNumberFormat="1" applyBorder="1" applyAlignment="1">
      <alignment horizontal="center" vertical="center" wrapText="1"/>
    </xf>
    <xf numFmtId="0" fontId="11" fillId="0" borderId="1" xfId="0" applyFont="1" applyBorder="1" applyAlignment="1">
      <alignment horizontal="center" vertical="center" wrapText="1"/>
    </xf>
    <xf numFmtId="1" fontId="11" fillId="0" borderId="1" xfId="0" applyNumberFormat="1" applyFont="1" applyBorder="1" applyAlignment="1">
      <alignment horizontal="center"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9"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3" fillId="0" borderId="9" xfId="0" applyFont="1" applyBorder="1" applyAlignment="1">
      <alignment horizontal="center" wrapText="1"/>
    </xf>
    <xf numFmtId="0" fontId="2" fillId="0" borderId="9"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3"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24" fillId="0" borderId="9"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2" fillId="0" borderId="3"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1" fontId="0" fillId="0" borderId="9" xfId="0" applyNumberFormat="1" applyFill="1" applyBorder="1" applyAlignment="1">
      <alignment horizontal="center" vertical="center" wrapText="1"/>
    </xf>
    <xf numFmtId="1" fontId="0" fillId="0" borderId="12" xfId="0" applyNumberFormat="1" applyFill="1" applyBorder="1" applyAlignment="1">
      <alignment horizontal="center" vertical="center" wrapText="1"/>
    </xf>
    <xf numFmtId="1" fontId="0" fillId="0" borderId="2" xfId="0" applyNumberFormat="1" applyFill="1" applyBorder="1" applyAlignment="1">
      <alignment horizontal="center" vertical="center" wrapText="1"/>
    </xf>
    <xf numFmtId="1" fontId="0" fillId="0" borderId="1" xfId="0" applyNumberFormat="1" applyFill="1" applyBorder="1" applyAlignment="1">
      <alignment horizontal="center" vertical="center" wrapText="1"/>
    </xf>
    <xf numFmtId="1" fontId="0" fillId="0" borderId="0" xfId="0" applyNumberFormat="1" applyFill="1" applyAlignment="1">
      <alignment horizontal="center" vertical="center" wrapText="1"/>
    </xf>
    <xf numFmtId="1" fontId="0" fillId="0" borderId="0" xfId="0" applyNumberFormat="1" applyFill="1" applyAlignment="1">
      <alignment horizontal="center" vertical="center"/>
    </xf>
    <xf numFmtId="10" fontId="0" fillId="0" borderId="9" xfId="7" applyNumberFormat="1" applyFont="1" applyFill="1" applyBorder="1" applyAlignment="1">
      <alignment horizontal="center" vertical="center" wrapText="1"/>
    </xf>
    <xf numFmtId="10" fontId="0" fillId="0" borderId="12" xfId="7" applyNumberFormat="1" applyFont="1" applyFill="1" applyBorder="1" applyAlignment="1">
      <alignment horizontal="center" vertical="center" wrapText="1"/>
    </xf>
    <xf numFmtId="10" fontId="0" fillId="0" borderId="2" xfId="7" applyNumberFormat="1" applyFont="1" applyFill="1" applyBorder="1" applyAlignment="1">
      <alignment horizontal="center" vertical="center" wrapText="1"/>
    </xf>
    <xf numFmtId="9" fontId="25" fillId="0" borderId="1" xfId="7" applyFont="1" applyFill="1" applyBorder="1" applyAlignment="1">
      <alignment horizontal="center" vertical="center" wrapText="1"/>
    </xf>
    <xf numFmtId="0" fontId="25" fillId="0" borderId="1" xfId="0" applyFont="1" applyFill="1" applyBorder="1" applyAlignment="1">
      <alignment horizontal="center" vertical="center" wrapText="1"/>
    </xf>
    <xf numFmtId="10" fontId="27" fillId="0"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 xfId="0" applyFont="1" applyFill="1" applyBorder="1" applyAlignment="1">
      <alignment horizontal="center" vertical="center" wrapText="1"/>
    </xf>
    <xf numFmtId="3" fontId="0" fillId="0" borderId="1" xfId="5" applyNumberFormat="1" applyFont="1" applyFill="1" applyBorder="1" applyAlignment="1">
      <alignment horizontal="center" vertical="center" wrapText="1"/>
    </xf>
    <xf numFmtId="0" fontId="28" fillId="0" borderId="0" xfId="0" applyFont="1" applyBorder="1" applyAlignment="1">
      <alignment horizontal="center" vertical="center" wrapText="1"/>
    </xf>
    <xf numFmtId="9" fontId="27" fillId="0" borderId="0" xfId="0" applyNumberFormat="1" applyFont="1" applyFill="1" applyBorder="1" applyAlignment="1">
      <alignment horizontal="center" vertical="center" wrapText="1"/>
    </xf>
    <xf numFmtId="10" fontId="27" fillId="0" borderId="0" xfId="0" applyNumberFormat="1" applyFont="1" applyFill="1" applyBorder="1" applyAlignment="1">
      <alignment horizontal="center"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9" fontId="26" fillId="0" borderId="1" xfId="0" applyNumberFormat="1"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1" fillId="0" borderId="1" xfId="0" applyFont="1" applyFill="1" applyBorder="1" applyAlignment="1">
      <alignment horizontal="center" vertical="center" wrapText="1"/>
    </xf>
    <xf numFmtId="166" fontId="0" fillId="0" borderId="1" xfId="6" applyFont="1" applyFill="1" applyBorder="1" applyAlignment="1">
      <alignment horizontal="left" vertical="center" wrapText="1"/>
    </xf>
    <xf numFmtId="0" fontId="0" fillId="0" borderId="0" xfId="0" applyFill="1"/>
    <xf numFmtId="9" fontId="0" fillId="0" borderId="1" xfId="7" applyFont="1" applyBorder="1" applyAlignment="1">
      <alignment horizontal="left" vertical="center" wrapText="1"/>
    </xf>
    <xf numFmtId="9" fontId="0" fillId="0" borderId="1" xfId="7" applyFont="1" applyFill="1" applyBorder="1" applyAlignment="1">
      <alignment horizontal="left" vertical="center" wrapText="1"/>
    </xf>
    <xf numFmtId="166" fontId="11" fillId="0" borderId="1" xfId="6" applyFont="1" applyFill="1" applyBorder="1" applyAlignment="1">
      <alignment horizontal="center" vertical="center" wrapText="1"/>
    </xf>
    <xf numFmtId="9" fontId="26" fillId="0" borderId="7" xfId="7"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9" fontId="0" fillId="0" borderId="1" xfId="0" applyNumberFormat="1" applyFill="1" applyBorder="1" applyAlignment="1">
      <alignment horizontal="center" vertical="center" wrapText="1"/>
    </xf>
    <xf numFmtId="169" fontId="0" fillId="0" borderId="1" xfId="7" applyNumberFormat="1" applyFont="1" applyFill="1" applyBorder="1" applyAlignment="1">
      <alignment horizontal="center" vertical="center" wrapText="1"/>
    </xf>
    <xf numFmtId="10" fontId="0" fillId="0" borderId="1" xfId="0" applyNumberFormat="1" applyFill="1" applyBorder="1" applyAlignment="1">
      <alignment horizontal="center" vertical="center" wrapText="1"/>
    </xf>
    <xf numFmtId="10" fontId="11" fillId="0" borderId="1" xfId="7"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0" xfId="0" applyFont="1" applyFill="1"/>
    <xf numFmtId="0" fontId="21"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28" fillId="0" borderId="0" xfId="0" applyFont="1" applyFill="1" applyBorder="1" applyAlignment="1">
      <alignment horizontal="center" vertical="center" wrapText="1"/>
    </xf>
    <xf numFmtId="0" fontId="0" fillId="0" borderId="0" xfId="0" applyFill="1" applyAlignment="1">
      <alignment horizontal="center" vertical="center"/>
    </xf>
    <xf numFmtId="0" fontId="3" fillId="0" borderId="1" xfId="0" applyFont="1" applyFill="1" applyBorder="1" applyAlignment="1">
      <alignment horizontal="center" vertical="center" wrapText="1"/>
    </xf>
  </cellXfs>
  <cellStyles count="8">
    <cellStyle name="BodyStyle" xfId="2"/>
    <cellStyle name="HeaderStyle" xfId="1"/>
    <cellStyle name="Millares" xfId="5" builtinId="3"/>
    <cellStyle name="Moneda" xfId="6" builtinId="4"/>
    <cellStyle name="Normal" xfId="0" builtinId="0"/>
    <cellStyle name="Normal 2" xfId="4"/>
    <cellStyle name="Numeric" xfId="3"/>
    <cellStyle name="Porcentaje" xfId="7" builtin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27"/>
  <sheetViews>
    <sheetView tabSelected="1" topLeftCell="D7" zoomScale="60" zoomScaleNormal="60" workbookViewId="0">
      <pane ySplit="1" topLeftCell="A8" activePane="bottomLeft" state="frozen"/>
      <selection activeCell="E7" sqref="E7"/>
      <selection pane="bottomLeft" activeCell="O8" sqref="O8:P8"/>
    </sheetView>
  </sheetViews>
  <sheetFormatPr baseColWidth="10" defaultColWidth="11.42578125" defaultRowHeight="18.75" x14ac:dyDescent="0.25"/>
  <cols>
    <col min="1" max="1" width="17.42578125" style="135" customWidth="1"/>
    <col min="2" max="2" width="16.5703125" customWidth="1"/>
    <col min="3" max="3" width="18" customWidth="1"/>
    <col min="4" max="4" width="20.28515625" customWidth="1"/>
    <col min="5" max="5" width="23.28515625" customWidth="1"/>
    <col min="6" max="6" width="21" customWidth="1"/>
    <col min="7" max="7" width="17.5703125" customWidth="1"/>
    <col min="8" max="8" width="21.7109375" customWidth="1"/>
    <col min="9" max="9" width="21.42578125" customWidth="1"/>
    <col min="10" max="10" width="19.7109375" customWidth="1"/>
    <col min="11" max="11" width="21.85546875"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152" customWidth="1"/>
    <col min="18" max="18" width="19.140625" style="3" customWidth="1"/>
    <col min="19" max="19" width="25.5703125" style="4" customWidth="1"/>
    <col min="20" max="23" width="20.28515625" style="5" customWidth="1"/>
    <col min="24" max="24" width="25.5703125" style="109" customWidth="1"/>
    <col min="25" max="26" width="20.28515625" style="109" customWidth="1"/>
    <col min="27" max="27" width="31.85546875" style="6" bestFit="1" customWidth="1"/>
    <col min="28" max="28" width="34.85546875" style="7" bestFit="1" customWidth="1"/>
    <col min="29" max="29" width="25.28515625" style="8" bestFit="1" customWidth="1"/>
    <col min="30" max="30" width="29.85546875" style="9" bestFit="1" customWidth="1"/>
    <col min="31" max="31" width="21.42578125" style="9" customWidth="1"/>
    <col min="32" max="32" width="25.140625" style="10" customWidth="1"/>
    <col min="33" max="33" width="22.7109375" style="10" customWidth="1"/>
    <col min="34" max="34" width="22.28515625" customWidth="1"/>
    <col min="35" max="35" width="21.85546875" customWidth="1"/>
    <col min="36" max="36" width="25.140625" customWidth="1"/>
    <col min="37" max="39" width="18.140625" customWidth="1"/>
    <col min="40" max="40" width="21.140625" style="135" customWidth="1"/>
    <col min="41" max="41" width="26.85546875" style="135" customWidth="1"/>
    <col min="42" max="42" width="20.42578125" style="11" customWidth="1"/>
    <col min="43" max="43" width="20.28515625" style="12" customWidth="1"/>
    <col min="44" max="44" width="16.85546875" style="13" customWidth="1"/>
    <col min="45" max="45" width="22.5703125" customWidth="1"/>
    <col min="46" max="46" width="24.140625" customWidth="1"/>
    <col min="47" max="47" width="22" customWidth="1"/>
    <col min="48" max="48" width="23" customWidth="1"/>
    <col min="49" max="50" width="23.42578125" customWidth="1"/>
    <col min="51" max="51" width="28.42578125" style="135" customWidth="1"/>
    <col min="52" max="52" width="25" customWidth="1"/>
    <col min="53" max="53" width="33.140625" customWidth="1"/>
    <col min="54" max="54" width="33.28515625" customWidth="1"/>
    <col min="55" max="55" width="25.7109375" customWidth="1"/>
    <col min="56" max="56" width="27.42578125" customWidth="1"/>
    <col min="57" max="57" width="21.7109375" customWidth="1"/>
    <col min="58" max="58" width="29.140625" style="135" customWidth="1"/>
    <col min="59" max="60" width="21.7109375" style="135" customWidth="1"/>
    <col min="61" max="61" width="30.5703125" style="135" customWidth="1"/>
    <col min="62" max="62" width="28.140625" customWidth="1"/>
    <col min="63" max="63" width="43.5703125" customWidth="1"/>
    <col min="64" max="64" width="28.140625" customWidth="1"/>
    <col min="65" max="65" width="26.7109375" customWidth="1"/>
    <col min="66" max="66" width="30.5703125" customWidth="1"/>
    <col min="67" max="67" width="104.42578125" customWidth="1"/>
    <col min="68" max="68" width="34.5703125" customWidth="1"/>
    <col min="69" max="69" width="27" customWidth="1"/>
  </cols>
  <sheetData>
    <row r="1" spans="1:69" ht="29.25" customHeight="1" x14ac:dyDescent="0.25">
      <c r="B1" s="80" t="s">
        <v>52</v>
      </c>
      <c r="C1" s="80"/>
      <c r="D1" s="77" t="s">
        <v>53</v>
      </c>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9"/>
      <c r="BK1" s="14" t="s">
        <v>54</v>
      </c>
    </row>
    <row r="2" spans="1:69" ht="30" customHeight="1" x14ac:dyDescent="0.25">
      <c r="B2" s="80"/>
      <c r="C2" s="80"/>
      <c r="D2" s="77" t="s">
        <v>55</v>
      </c>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9"/>
      <c r="BK2" s="14" t="s">
        <v>56</v>
      </c>
    </row>
    <row r="3" spans="1:69" ht="30.75" customHeight="1" x14ac:dyDescent="0.25">
      <c r="B3" s="80"/>
      <c r="C3" s="80"/>
      <c r="D3" s="77" t="s">
        <v>57</v>
      </c>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9"/>
      <c r="BK3" s="14" t="s">
        <v>58</v>
      </c>
    </row>
    <row r="4" spans="1:69" ht="24.75" customHeight="1" x14ac:dyDescent="0.25">
      <c r="B4" s="80"/>
      <c r="C4" s="80"/>
      <c r="D4" s="77" t="s">
        <v>59</v>
      </c>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9"/>
      <c r="BK4" s="14" t="s">
        <v>60</v>
      </c>
    </row>
    <row r="5" spans="1:69" ht="27" customHeight="1" x14ac:dyDescent="0.25">
      <c r="B5" s="74" t="s">
        <v>61</v>
      </c>
      <c r="C5" s="74"/>
      <c r="D5" s="75" t="s">
        <v>62</v>
      </c>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6"/>
    </row>
    <row r="6" spans="1:69" ht="30.75" customHeight="1" x14ac:dyDescent="0.25">
      <c r="A6" s="82" t="s">
        <v>0</v>
      </c>
      <c r="B6" s="82"/>
      <c r="C6" s="82"/>
      <c r="D6" s="82"/>
      <c r="E6" s="82"/>
      <c r="F6" s="82"/>
      <c r="G6" s="82"/>
      <c r="H6" s="82"/>
      <c r="I6" s="82"/>
      <c r="J6" s="82"/>
      <c r="K6" s="82"/>
      <c r="L6" s="82"/>
      <c r="M6" s="82"/>
      <c r="N6" s="82"/>
      <c r="O6" s="82"/>
      <c r="P6" s="82"/>
      <c r="Q6" s="82"/>
      <c r="R6" s="82"/>
      <c r="S6" s="82"/>
      <c r="T6" s="82"/>
      <c r="U6" s="39"/>
      <c r="V6" s="39"/>
      <c r="W6" s="39"/>
      <c r="X6" s="101"/>
      <c r="Y6" s="101"/>
      <c r="Z6" s="101"/>
      <c r="AA6" s="83" t="s">
        <v>63</v>
      </c>
      <c r="AB6" s="83"/>
      <c r="AC6" s="83"/>
      <c r="AD6" s="84"/>
      <c r="AE6" s="87" t="s">
        <v>22</v>
      </c>
      <c r="AF6" s="83"/>
      <c r="AG6" s="83"/>
      <c r="AH6" s="83"/>
      <c r="AI6" s="83"/>
      <c r="AJ6" s="83"/>
      <c r="AK6" s="83"/>
      <c r="AL6" s="83"/>
      <c r="AM6" s="83"/>
      <c r="AN6" s="83"/>
      <c r="AO6" s="83"/>
      <c r="AP6" s="83"/>
      <c r="AQ6" s="83"/>
      <c r="AR6" s="83"/>
      <c r="AS6" s="88"/>
      <c r="AT6" s="85" t="s">
        <v>33</v>
      </c>
      <c r="AU6" s="86"/>
      <c r="AV6" s="86"/>
      <c r="AW6" s="86"/>
      <c r="AX6" s="86"/>
      <c r="AY6" s="89" t="s">
        <v>39</v>
      </c>
      <c r="AZ6" s="89"/>
      <c r="BA6" s="89"/>
      <c r="BB6" s="89"/>
      <c r="BC6" s="89"/>
      <c r="BD6" s="89"/>
      <c r="BE6" s="89"/>
      <c r="BF6" s="89"/>
      <c r="BG6" s="89"/>
      <c r="BH6" s="89"/>
      <c r="BI6" s="89"/>
      <c r="BJ6" s="89"/>
      <c r="BK6" s="89"/>
      <c r="BL6" s="89"/>
      <c r="BM6" s="89"/>
      <c r="BN6" s="89"/>
      <c r="BO6" s="89"/>
      <c r="BP6" s="81" t="s">
        <v>64</v>
      </c>
      <c r="BQ6" s="81"/>
    </row>
    <row r="7" spans="1:69" s="147" customFormat="1" ht="122.25" customHeight="1" x14ac:dyDescent="0.2">
      <c r="A7" s="148" t="s">
        <v>1</v>
      </c>
      <c r="B7" s="51" t="s">
        <v>2</v>
      </c>
      <c r="C7" s="51" t="s">
        <v>3</v>
      </c>
      <c r="D7" s="51" t="s">
        <v>4</v>
      </c>
      <c r="E7" s="51" t="s">
        <v>5</v>
      </c>
      <c r="F7" s="51" t="s">
        <v>6</v>
      </c>
      <c r="G7" s="90" t="s">
        <v>7</v>
      </c>
      <c r="H7" s="90" t="s">
        <v>8</v>
      </c>
      <c r="I7" s="90" t="s">
        <v>9</v>
      </c>
      <c r="J7" s="51" t="s">
        <v>65</v>
      </c>
      <c r="K7" s="51" t="s">
        <v>10</v>
      </c>
      <c r="L7" s="51" t="s">
        <v>11</v>
      </c>
      <c r="M7" s="51" t="s">
        <v>12</v>
      </c>
      <c r="N7" s="51" t="s">
        <v>13</v>
      </c>
      <c r="O7" s="146" t="s">
        <v>66</v>
      </c>
      <c r="P7" s="146"/>
      <c r="Q7" s="146" t="s">
        <v>14</v>
      </c>
      <c r="R7" s="51" t="s">
        <v>15</v>
      </c>
      <c r="S7" s="51" t="s">
        <v>16</v>
      </c>
      <c r="T7" s="51" t="s">
        <v>17</v>
      </c>
      <c r="U7" s="91" t="s">
        <v>67</v>
      </c>
      <c r="V7" s="91" t="s">
        <v>68</v>
      </c>
      <c r="W7" s="91" t="s">
        <v>69</v>
      </c>
      <c r="X7" s="102" t="s">
        <v>70</v>
      </c>
      <c r="Y7" s="96" t="s">
        <v>175</v>
      </c>
      <c r="Z7" s="96" t="s">
        <v>174</v>
      </c>
      <c r="AA7" s="65" t="s">
        <v>18</v>
      </c>
      <c r="AB7" s="65" t="s">
        <v>19</v>
      </c>
      <c r="AC7" s="65" t="s">
        <v>20</v>
      </c>
      <c r="AD7" s="65" t="s">
        <v>21</v>
      </c>
      <c r="AE7" s="51" t="s">
        <v>23</v>
      </c>
      <c r="AF7" s="51" t="s">
        <v>24</v>
      </c>
      <c r="AG7" s="51" t="s">
        <v>25</v>
      </c>
      <c r="AH7" s="66" t="s">
        <v>26</v>
      </c>
      <c r="AI7" s="66" t="s">
        <v>27</v>
      </c>
      <c r="AJ7" s="67" t="s">
        <v>28</v>
      </c>
      <c r="AK7" s="71" t="s">
        <v>71</v>
      </c>
      <c r="AL7" s="71" t="s">
        <v>72</v>
      </c>
      <c r="AM7" s="71" t="s">
        <v>73</v>
      </c>
      <c r="AN7" s="116" t="s">
        <v>74</v>
      </c>
      <c r="AO7" s="116" t="s">
        <v>178</v>
      </c>
      <c r="AP7" s="68" t="s">
        <v>29</v>
      </c>
      <c r="AQ7" s="66" t="s">
        <v>30</v>
      </c>
      <c r="AR7" s="66" t="s">
        <v>31</v>
      </c>
      <c r="AS7" s="93" t="s">
        <v>32</v>
      </c>
      <c r="AT7" s="93" t="s">
        <v>34</v>
      </c>
      <c r="AU7" s="93" t="s">
        <v>35</v>
      </c>
      <c r="AV7" s="93" t="s">
        <v>36</v>
      </c>
      <c r="AW7" s="93" t="s">
        <v>37</v>
      </c>
      <c r="AX7" s="93" t="s">
        <v>38</v>
      </c>
      <c r="AY7" s="140" t="s">
        <v>40</v>
      </c>
      <c r="AZ7" s="93" t="s">
        <v>41</v>
      </c>
      <c r="BA7" s="93" t="s">
        <v>42</v>
      </c>
      <c r="BB7" s="93" t="s">
        <v>43</v>
      </c>
      <c r="BC7" s="94" t="s">
        <v>75</v>
      </c>
      <c r="BD7" s="94" t="s">
        <v>76</v>
      </c>
      <c r="BE7" s="94" t="s">
        <v>77</v>
      </c>
      <c r="BF7" s="129" t="s">
        <v>78</v>
      </c>
      <c r="BG7" s="129" t="s">
        <v>181</v>
      </c>
      <c r="BH7" s="130" t="s">
        <v>182</v>
      </c>
      <c r="BI7" s="129" t="s">
        <v>183</v>
      </c>
      <c r="BJ7" s="90" t="s">
        <v>44</v>
      </c>
      <c r="BK7" s="90" t="s">
        <v>45</v>
      </c>
      <c r="BL7" s="90" t="s">
        <v>46</v>
      </c>
      <c r="BM7" s="90" t="s">
        <v>47</v>
      </c>
      <c r="BN7" s="90" t="s">
        <v>48</v>
      </c>
      <c r="BO7" s="51" t="s">
        <v>49</v>
      </c>
      <c r="BP7" s="64" t="s">
        <v>50</v>
      </c>
      <c r="BQ7" s="64" t="s">
        <v>51</v>
      </c>
    </row>
    <row r="8" spans="1:69" s="1" customFormat="1" ht="15.6" customHeight="1" x14ac:dyDescent="0.2">
      <c r="A8" s="148"/>
      <c r="B8" s="51"/>
      <c r="C8" s="51"/>
      <c r="D8" s="51"/>
      <c r="E8" s="51"/>
      <c r="F8" s="51"/>
      <c r="G8" s="90"/>
      <c r="H8" s="90"/>
      <c r="I8" s="90"/>
      <c r="J8" s="51"/>
      <c r="K8" s="51"/>
      <c r="L8" s="51"/>
      <c r="M8" s="51"/>
      <c r="N8" s="51"/>
      <c r="O8" s="153" t="s">
        <v>79</v>
      </c>
      <c r="P8" s="153" t="s">
        <v>80</v>
      </c>
      <c r="Q8" s="146"/>
      <c r="R8" s="51"/>
      <c r="S8" s="51"/>
      <c r="T8" s="51"/>
      <c r="U8" s="92"/>
      <c r="V8" s="92"/>
      <c r="W8" s="92"/>
      <c r="X8" s="103"/>
      <c r="Y8" s="97"/>
      <c r="Z8" s="97"/>
      <c r="AA8" s="65"/>
      <c r="AB8" s="65"/>
      <c r="AC8" s="65"/>
      <c r="AD8" s="65"/>
      <c r="AE8" s="51"/>
      <c r="AF8" s="51"/>
      <c r="AG8" s="51"/>
      <c r="AH8" s="66"/>
      <c r="AI8" s="66"/>
      <c r="AJ8" s="67"/>
      <c r="AK8" s="72"/>
      <c r="AL8" s="72"/>
      <c r="AM8" s="72"/>
      <c r="AN8" s="117"/>
      <c r="AO8" s="117"/>
      <c r="AP8" s="69"/>
      <c r="AQ8" s="66"/>
      <c r="AR8" s="66"/>
      <c r="AS8" s="93"/>
      <c r="AT8" s="93"/>
      <c r="AU8" s="93"/>
      <c r="AV8" s="93"/>
      <c r="AW8" s="93"/>
      <c r="AX8" s="93"/>
      <c r="AY8" s="140"/>
      <c r="AZ8" s="93"/>
      <c r="BA8" s="93"/>
      <c r="BB8" s="93"/>
      <c r="BC8" s="95"/>
      <c r="BD8" s="95"/>
      <c r="BE8" s="95"/>
      <c r="BF8" s="131"/>
      <c r="BG8" s="131"/>
      <c r="BH8" s="132"/>
      <c r="BI8" s="131"/>
      <c r="BJ8" s="90"/>
      <c r="BK8" s="90"/>
      <c r="BL8" s="90"/>
      <c r="BM8" s="90"/>
      <c r="BN8" s="90"/>
      <c r="BO8" s="51"/>
      <c r="BP8" s="64"/>
      <c r="BQ8" s="64"/>
    </row>
    <row r="9" spans="1:69" s="11" customFormat="1" ht="101.45" customHeight="1" x14ac:dyDescent="0.25">
      <c r="A9" s="149" t="s">
        <v>81</v>
      </c>
      <c r="B9" s="61" t="s">
        <v>82</v>
      </c>
      <c r="C9" s="61" t="s">
        <v>83</v>
      </c>
      <c r="D9" s="61" t="s">
        <v>84</v>
      </c>
      <c r="E9" s="63">
        <v>0.54400000000000004</v>
      </c>
      <c r="F9" s="61" t="s">
        <v>85</v>
      </c>
      <c r="G9" s="62">
        <v>0.9</v>
      </c>
      <c r="H9" s="61" t="s">
        <v>86</v>
      </c>
      <c r="I9" s="61"/>
      <c r="J9" s="61" t="s">
        <v>87</v>
      </c>
      <c r="K9" s="23" t="s">
        <v>88</v>
      </c>
      <c r="L9" s="23" t="s">
        <v>89</v>
      </c>
      <c r="M9" s="23">
        <v>0</v>
      </c>
      <c r="N9" s="23" t="s">
        <v>90</v>
      </c>
      <c r="O9" s="23" t="s">
        <v>91</v>
      </c>
      <c r="P9" s="23"/>
      <c r="Q9" s="141" t="s">
        <v>92</v>
      </c>
      <c r="R9" s="24">
        <v>2</v>
      </c>
      <c r="S9" s="25" t="s">
        <v>93</v>
      </c>
      <c r="T9" s="25" t="s">
        <v>93</v>
      </c>
      <c r="U9" s="25" t="s">
        <v>93</v>
      </c>
      <c r="V9" s="25" t="s">
        <v>93</v>
      </c>
      <c r="W9" s="25" t="s">
        <v>93</v>
      </c>
      <c r="X9" s="98" t="s">
        <v>93</v>
      </c>
      <c r="Y9" s="98"/>
      <c r="Z9" s="98"/>
      <c r="AA9" s="26" t="s">
        <v>94</v>
      </c>
      <c r="AB9" s="27" t="s">
        <v>95</v>
      </c>
      <c r="AC9" s="28" t="s">
        <v>96</v>
      </c>
      <c r="AD9" s="29" t="s">
        <v>97</v>
      </c>
      <c r="AE9" s="29" t="s">
        <v>98</v>
      </c>
      <c r="AF9" s="29" t="s">
        <v>98</v>
      </c>
      <c r="AG9" s="29" t="s">
        <v>98</v>
      </c>
      <c r="AH9" s="29" t="s">
        <v>98</v>
      </c>
      <c r="AI9" s="29" t="s">
        <v>98</v>
      </c>
      <c r="AJ9" s="29" t="s">
        <v>98</v>
      </c>
      <c r="AK9" s="29" t="s">
        <v>98</v>
      </c>
      <c r="AL9" s="29" t="s">
        <v>98</v>
      </c>
      <c r="AM9" s="29" t="s">
        <v>98</v>
      </c>
      <c r="AN9" s="133" t="s">
        <v>98</v>
      </c>
      <c r="AO9" s="133" t="s">
        <v>98</v>
      </c>
      <c r="AP9" s="29" t="s">
        <v>98</v>
      </c>
      <c r="AQ9" s="29" t="s">
        <v>98</v>
      </c>
      <c r="AR9" s="29" t="s">
        <v>98</v>
      </c>
      <c r="AS9" s="29" t="s">
        <v>98</v>
      </c>
      <c r="AT9" s="29" t="s">
        <v>98</v>
      </c>
      <c r="AU9" s="29" t="s">
        <v>98</v>
      </c>
      <c r="AV9" s="23" t="s">
        <v>99</v>
      </c>
      <c r="AW9" s="29" t="s">
        <v>98</v>
      </c>
      <c r="AX9" s="29" t="s">
        <v>98</v>
      </c>
      <c r="AY9" s="133" t="s">
        <v>98</v>
      </c>
      <c r="AZ9" s="29" t="s">
        <v>98</v>
      </c>
      <c r="BA9" s="29" t="s">
        <v>98</v>
      </c>
      <c r="BB9" s="29" t="s">
        <v>98</v>
      </c>
      <c r="BC9" s="29" t="s">
        <v>98</v>
      </c>
      <c r="BD9" s="29" t="s">
        <v>98</v>
      </c>
      <c r="BE9" s="29" t="s">
        <v>98</v>
      </c>
      <c r="BF9" s="133" t="s">
        <v>98</v>
      </c>
      <c r="BG9" s="133"/>
      <c r="BH9" s="133"/>
      <c r="BI9" s="133"/>
      <c r="BJ9" s="29" t="s">
        <v>98</v>
      </c>
      <c r="BK9" s="29" t="s">
        <v>98</v>
      </c>
      <c r="BL9" s="29" t="s">
        <v>98</v>
      </c>
      <c r="BM9" s="29" t="s">
        <v>98</v>
      </c>
      <c r="BN9" s="29" t="s">
        <v>98</v>
      </c>
      <c r="BO9" s="42" t="s">
        <v>100</v>
      </c>
      <c r="BP9" s="29" t="s">
        <v>98</v>
      </c>
      <c r="BQ9" s="29" t="s">
        <v>98</v>
      </c>
    </row>
    <row r="10" spans="1:69" s="11" customFormat="1" ht="409.5" x14ac:dyDescent="0.25">
      <c r="A10" s="149"/>
      <c r="B10" s="61"/>
      <c r="C10" s="61"/>
      <c r="D10" s="61"/>
      <c r="E10" s="63"/>
      <c r="F10" s="61"/>
      <c r="G10" s="62"/>
      <c r="H10" s="61"/>
      <c r="I10" s="61"/>
      <c r="J10" s="61"/>
      <c r="K10" s="61" t="s">
        <v>101</v>
      </c>
      <c r="L10" s="61" t="s">
        <v>89</v>
      </c>
      <c r="M10" s="61">
        <v>23</v>
      </c>
      <c r="N10" s="61" t="s">
        <v>102</v>
      </c>
      <c r="O10" s="61"/>
      <c r="P10" s="61" t="s">
        <v>91</v>
      </c>
      <c r="Q10" s="149" t="s">
        <v>103</v>
      </c>
      <c r="R10" s="70">
        <v>19</v>
      </c>
      <c r="S10" s="73">
        <v>1</v>
      </c>
      <c r="T10" s="52">
        <v>1</v>
      </c>
      <c r="U10" s="56">
        <v>0</v>
      </c>
      <c r="V10" s="56">
        <v>0</v>
      </c>
      <c r="W10" s="56">
        <v>0</v>
      </c>
      <c r="X10" s="104">
        <v>0</v>
      </c>
      <c r="Y10" s="104">
        <v>0</v>
      </c>
      <c r="Z10" s="110">
        <f>+T10/R10</f>
        <v>5.2631578947368418E-2</v>
      </c>
      <c r="AA10" s="53" t="s">
        <v>94</v>
      </c>
      <c r="AB10" s="54" t="s">
        <v>95</v>
      </c>
      <c r="AC10" s="55" t="s">
        <v>96</v>
      </c>
      <c r="AD10" s="59" t="s">
        <v>97</v>
      </c>
      <c r="AE10" s="59" t="s">
        <v>104</v>
      </c>
      <c r="AF10" s="60">
        <v>2020130010075</v>
      </c>
      <c r="AG10" s="59" t="s">
        <v>105</v>
      </c>
      <c r="AH10" s="23" t="s">
        <v>106</v>
      </c>
      <c r="AI10" s="23" t="s">
        <v>107</v>
      </c>
      <c r="AJ10" s="23">
        <v>1</v>
      </c>
      <c r="AK10" s="23">
        <v>0</v>
      </c>
      <c r="AL10" s="23">
        <v>2</v>
      </c>
      <c r="AM10" s="23">
        <v>1</v>
      </c>
      <c r="AN10" s="141">
        <v>1</v>
      </c>
      <c r="AO10" s="142">
        <v>1</v>
      </c>
      <c r="AP10" s="30">
        <v>0.05</v>
      </c>
      <c r="AQ10" s="31">
        <v>44927</v>
      </c>
      <c r="AR10" s="31">
        <v>45291</v>
      </c>
      <c r="AS10" s="23">
        <v>365</v>
      </c>
      <c r="AT10" s="22">
        <v>1043926</v>
      </c>
      <c r="AU10" s="22">
        <v>1043926</v>
      </c>
      <c r="AV10" s="23" t="s">
        <v>99</v>
      </c>
      <c r="AW10" s="23" t="s">
        <v>108</v>
      </c>
      <c r="AX10" s="23" t="s">
        <v>109</v>
      </c>
      <c r="AY10" s="133" t="s">
        <v>98</v>
      </c>
      <c r="AZ10" s="29" t="s">
        <v>98</v>
      </c>
      <c r="BA10" s="29" t="s">
        <v>98</v>
      </c>
      <c r="BB10" s="29" t="s">
        <v>98</v>
      </c>
      <c r="BC10" s="29" t="s">
        <v>98</v>
      </c>
      <c r="BD10" s="29" t="s">
        <v>98</v>
      </c>
      <c r="BE10" s="29" t="s">
        <v>98</v>
      </c>
      <c r="BF10" s="133" t="s">
        <v>98</v>
      </c>
      <c r="BG10" s="133"/>
      <c r="BH10" s="133"/>
      <c r="BI10" s="133"/>
      <c r="BJ10" s="23" t="s">
        <v>110</v>
      </c>
      <c r="BK10" s="23" t="s">
        <v>98</v>
      </c>
      <c r="BL10" s="23" t="s">
        <v>98</v>
      </c>
      <c r="BM10" s="23" t="s">
        <v>98</v>
      </c>
      <c r="BN10" s="23" t="s">
        <v>98</v>
      </c>
      <c r="BO10" s="41" t="s">
        <v>111</v>
      </c>
      <c r="BP10" s="23"/>
      <c r="BQ10" s="23"/>
    </row>
    <row r="11" spans="1:69" s="11" customFormat="1" ht="300" x14ac:dyDescent="0.25">
      <c r="A11" s="149"/>
      <c r="B11" s="61"/>
      <c r="C11" s="61"/>
      <c r="D11" s="61"/>
      <c r="E11" s="63"/>
      <c r="F11" s="61"/>
      <c r="G11" s="62"/>
      <c r="H11" s="61"/>
      <c r="I11" s="61"/>
      <c r="J11" s="61"/>
      <c r="K11" s="61"/>
      <c r="L11" s="61"/>
      <c r="M11" s="61"/>
      <c r="N11" s="61"/>
      <c r="O11" s="61"/>
      <c r="P11" s="61"/>
      <c r="Q11" s="149"/>
      <c r="R11" s="70"/>
      <c r="S11" s="73"/>
      <c r="T11" s="52"/>
      <c r="U11" s="57"/>
      <c r="V11" s="57"/>
      <c r="W11" s="57"/>
      <c r="X11" s="105"/>
      <c r="Y11" s="105"/>
      <c r="Z11" s="111"/>
      <c r="AA11" s="53"/>
      <c r="AB11" s="54"/>
      <c r="AC11" s="55"/>
      <c r="AD11" s="59"/>
      <c r="AE11" s="59"/>
      <c r="AF11" s="60"/>
      <c r="AG11" s="59"/>
      <c r="AH11" s="23" t="s">
        <v>112</v>
      </c>
      <c r="AI11" s="23" t="s">
        <v>113</v>
      </c>
      <c r="AJ11" s="23" t="s">
        <v>114</v>
      </c>
      <c r="AK11" s="30">
        <v>0.74</v>
      </c>
      <c r="AL11" s="30">
        <v>0.75</v>
      </c>
      <c r="AM11" s="30">
        <v>0.77</v>
      </c>
      <c r="AN11" s="142">
        <v>0.85</v>
      </c>
      <c r="AO11" s="142">
        <f>+AN11</f>
        <v>0.85</v>
      </c>
      <c r="AP11" s="30">
        <v>0.3</v>
      </c>
      <c r="AQ11" s="31">
        <v>44927</v>
      </c>
      <c r="AR11" s="31">
        <v>45291</v>
      </c>
      <c r="AS11" s="23">
        <v>365</v>
      </c>
      <c r="AT11" s="22">
        <v>1043926</v>
      </c>
      <c r="AU11" s="22">
        <v>1043926</v>
      </c>
      <c r="AV11" s="23" t="s">
        <v>99</v>
      </c>
      <c r="AW11" s="23" t="s">
        <v>108</v>
      </c>
      <c r="AX11" s="23" t="s">
        <v>109</v>
      </c>
      <c r="AY11" s="45">
        <v>31944672429</v>
      </c>
      <c r="AZ11" s="43" t="s">
        <v>115</v>
      </c>
      <c r="BA11" s="23" t="s">
        <v>116</v>
      </c>
      <c r="BB11" s="23" t="s">
        <v>117</v>
      </c>
      <c r="BC11" s="29" t="s">
        <v>98</v>
      </c>
      <c r="BD11" s="29" t="s">
        <v>98</v>
      </c>
      <c r="BE11" s="47">
        <v>0</v>
      </c>
      <c r="BF11" s="138">
        <v>7476214388.8299999</v>
      </c>
      <c r="BG11" s="134">
        <v>24497254638</v>
      </c>
      <c r="BH11" s="134">
        <v>24497254638</v>
      </c>
      <c r="BI11" s="136">
        <f>+BH11/BG11</f>
        <v>1</v>
      </c>
      <c r="BJ11" s="23" t="s">
        <v>110</v>
      </c>
      <c r="BK11" s="23" t="s">
        <v>98</v>
      </c>
      <c r="BL11" s="23" t="s">
        <v>98</v>
      </c>
      <c r="BM11" s="23" t="s">
        <v>98</v>
      </c>
      <c r="BN11" s="23" t="s">
        <v>98</v>
      </c>
      <c r="BO11" s="41" t="s">
        <v>118</v>
      </c>
      <c r="BP11" s="23"/>
      <c r="BQ11" s="23"/>
    </row>
    <row r="12" spans="1:69" s="11" customFormat="1" ht="90" x14ac:dyDescent="0.25">
      <c r="A12" s="149"/>
      <c r="B12" s="61"/>
      <c r="C12" s="61"/>
      <c r="D12" s="61"/>
      <c r="E12" s="63"/>
      <c r="F12" s="61"/>
      <c r="G12" s="62"/>
      <c r="H12" s="61"/>
      <c r="I12" s="61"/>
      <c r="J12" s="61"/>
      <c r="K12" s="61"/>
      <c r="L12" s="61"/>
      <c r="M12" s="61"/>
      <c r="N12" s="61"/>
      <c r="O12" s="61"/>
      <c r="P12" s="61"/>
      <c r="Q12" s="149"/>
      <c r="R12" s="70"/>
      <c r="S12" s="73"/>
      <c r="T12" s="52"/>
      <c r="U12" s="57"/>
      <c r="V12" s="57"/>
      <c r="W12" s="57"/>
      <c r="X12" s="105"/>
      <c r="Y12" s="105"/>
      <c r="Z12" s="111"/>
      <c r="AA12" s="53"/>
      <c r="AB12" s="54"/>
      <c r="AC12" s="55"/>
      <c r="AD12" s="59"/>
      <c r="AE12" s="59"/>
      <c r="AF12" s="60"/>
      <c r="AG12" s="59"/>
      <c r="AH12" s="23" t="s">
        <v>119</v>
      </c>
      <c r="AI12" s="23" t="s">
        <v>120</v>
      </c>
      <c r="AJ12" s="23" t="s">
        <v>114</v>
      </c>
      <c r="AK12" s="36">
        <v>0.86350000000000005</v>
      </c>
      <c r="AL12" s="44">
        <v>0.85</v>
      </c>
      <c r="AM12" s="44">
        <v>0.84</v>
      </c>
      <c r="AN12" s="44">
        <v>0.82</v>
      </c>
      <c r="AO12" s="44">
        <f>+AN12</f>
        <v>0.82</v>
      </c>
      <c r="AP12" s="30">
        <v>0.05</v>
      </c>
      <c r="AQ12" s="31">
        <v>44927</v>
      </c>
      <c r="AR12" s="31">
        <v>45291</v>
      </c>
      <c r="AS12" s="23">
        <v>365</v>
      </c>
      <c r="AT12" s="22">
        <v>1043926</v>
      </c>
      <c r="AU12" s="22">
        <v>1043926</v>
      </c>
      <c r="AV12" s="23" t="s">
        <v>99</v>
      </c>
      <c r="AW12" s="23" t="s">
        <v>108</v>
      </c>
      <c r="AX12" s="23" t="s">
        <v>109</v>
      </c>
      <c r="AY12" s="133" t="s">
        <v>98</v>
      </c>
      <c r="AZ12" s="29" t="s">
        <v>98</v>
      </c>
      <c r="BA12" s="29" t="s">
        <v>98</v>
      </c>
      <c r="BB12" s="29" t="s">
        <v>98</v>
      </c>
      <c r="BC12" s="29" t="s">
        <v>98</v>
      </c>
      <c r="BD12" s="29" t="s">
        <v>98</v>
      </c>
      <c r="BE12" s="29" t="s">
        <v>98</v>
      </c>
      <c r="BF12" s="133" t="s">
        <v>98</v>
      </c>
      <c r="BG12" s="133"/>
      <c r="BH12" s="133"/>
      <c r="BI12" s="133"/>
      <c r="BJ12" s="23" t="s">
        <v>110</v>
      </c>
      <c r="BK12" s="23" t="s">
        <v>98</v>
      </c>
      <c r="BL12" s="23" t="s">
        <v>98</v>
      </c>
      <c r="BM12" s="23" t="s">
        <v>98</v>
      </c>
      <c r="BN12" s="23" t="s">
        <v>98</v>
      </c>
      <c r="BO12" s="41" t="s">
        <v>121</v>
      </c>
      <c r="BP12" s="23"/>
      <c r="BQ12" s="23"/>
    </row>
    <row r="13" spans="1:69" s="11" customFormat="1" ht="165" x14ac:dyDescent="0.25">
      <c r="A13" s="149"/>
      <c r="B13" s="61"/>
      <c r="C13" s="61"/>
      <c r="D13" s="61"/>
      <c r="E13" s="63"/>
      <c r="F13" s="61"/>
      <c r="G13" s="62"/>
      <c r="H13" s="61"/>
      <c r="I13" s="61"/>
      <c r="J13" s="61"/>
      <c r="K13" s="61"/>
      <c r="L13" s="61"/>
      <c r="M13" s="61"/>
      <c r="N13" s="61"/>
      <c r="O13" s="61"/>
      <c r="P13" s="61"/>
      <c r="Q13" s="149"/>
      <c r="R13" s="70"/>
      <c r="S13" s="73"/>
      <c r="T13" s="52"/>
      <c r="U13" s="57"/>
      <c r="V13" s="57"/>
      <c r="W13" s="57"/>
      <c r="X13" s="105"/>
      <c r="Y13" s="105"/>
      <c r="Z13" s="111"/>
      <c r="AA13" s="53"/>
      <c r="AB13" s="54"/>
      <c r="AC13" s="55"/>
      <c r="AD13" s="59"/>
      <c r="AE13" s="59"/>
      <c r="AF13" s="60"/>
      <c r="AG13" s="59"/>
      <c r="AH13" s="23" t="s">
        <v>122</v>
      </c>
      <c r="AI13" s="23" t="s">
        <v>123</v>
      </c>
      <c r="AJ13" s="118">
        <v>35354388</v>
      </c>
      <c r="AK13" s="36">
        <f>7136629/AJ13</f>
        <v>0.20185978046063194</v>
      </c>
      <c r="AL13" s="36">
        <f>14674227/AJ13</f>
        <v>0.41506098196354013</v>
      </c>
      <c r="AM13" s="36">
        <f>23235430/AJ13</f>
        <v>0.65721488376492332</v>
      </c>
      <c r="AN13" s="143">
        <f>30389528/AJ13</f>
        <v>0.85956877545157906</v>
      </c>
      <c r="AO13" s="143">
        <f>+AN13</f>
        <v>0.85956877545157906</v>
      </c>
      <c r="AP13" s="30">
        <v>0.3</v>
      </c>
      <c r="AQ13" s="31">
        <v>44927</v>
      </c>
      <c r="AR13" s="31">
        <v>45291</v>
      </c>
      <c r="AS13" s="23">
        <v>365</v>
      </c>
      <c r="AT13" s="22">
        <v>452000</v>
      </c>
      <c r="AU13" s="22">
        <v>452000</v>
      </c>
      <c r="AV13" s="23" t="s">
        <v>99</v>
      </c>
      <c r="AW13" s="23" t="s">
        <v>108</v>
      </c>
      <c r="AX13" s="23" t="s">
        <v>109</v>
      </c>
      <c r="AY13" s="45">
        <v>30000000000</v>
      </c>
      <c r="AZ13" s="29" t="s">
        <v>124</v>
      </c>
      <c r="BA13" s="23" t="s">
        <v>116</v>
      </c>
      <c r="BB13" s="23" t="s">
        <v>117</v>
      </c>
      <c r="BC13" s="29" t="s">
        <v>98</v>
      </c>
      <c r="BD13" s="40">
        <v>15000000000</v>
      </c>
      <c r="BE13" s="40">
        <v>0</v>
      </c>
      <c r="BF13" s="40">
        <v>29700000000</v>
      </c>
      <c r="BG13" s="40">
        <f>23884646510+3049800000</f>
        <v>26934446510</v>
      </c>
      <c r="BH13" s="40">
        <f>23449241500+9903141</f>
        <v>23459144641</v>
      </c>
      <c r="BI13" s="44">
        <f>+BH13/BG13</f>
        <v>0.87097184760378432</v>
      </c>
      <c r="BJ13" s="23" t="s">
        <v>110</v>
      </c>
      <c r="BK13" s="23" t="s">
        <v>98</v>
      </c>
      <c r="BL13" s="23" t="s">
        <v>98</v>
      </c>
      <c r="BM13" s="23" t="s">
        <v>98</v>
      </c>
      <c r="BN13" s="23" t="s">
        <v>98</v>
      </c>
      <c r="BO13" s="41" t="s">
        <v>125</v>
      </c>
      <c r="BP13" s="23"/>
      <c r="BQ13" s="23"/>
    </row>
    <row r="14" spans="1:69" s="11" customFormat="1" ht="145.5" customHeight="1" x14ac:dyDescent="0.25">
      <c r="A14" s="149"/>
      <c r="B14" s="61"/>
      <c r="C14" s="61"/>
      <c r="D14" s="61"/>
      <c r="E14" s="63"/>
      <c r="F14" s="61"/>
      <c r="G14" s="62"/>
      <c r="H14" s="61"/>
      <c r="I14" s="61"/>
      <c r="J14" s="61"/>
      <c r="K14" s="61"/>
      <c r="L14" s="61"/>
      <c r="M14" s="61"/>
      <c r="N14" s="61"/>
      <c r="O14" s="61"/>
      <c r="P14" s="61"/>
      <c r="Q14" s="149"/>
      <c r="R14" s="70"/>
      <c r="S14" s="73"/>
      <c r="T14" s="52"/>
      <c r="U14" s="58"/>
      <c r="V14" s="58"/>
      <c r="W14" s="58"/>
      <c r="X14" s="106"/>
      <c r="Y14" s="106"/>
      <c r="Z14" s="112"/>
      <c r="AA14" s="53"/>
      <c r="AB14" s="54"/>
      <c r="AC14" s="55"/>
      <c r="AD14" s="59"/>
      <c r="AE14" s="59"/>
      <c r="AF14" s="60"/>
      <c r="AG14" s="59"/>
      <c r="AH14" s="23" t="s">
        <v>126</v>
      </c>
      <c r="AI14" s="23" t="s">
        <v>127</v>
      </c>
      <c r="AJ14" s="46">
        <v>61734344100</v>
      </c>
      <c r="AK14" s="37">
        <f>BC14/AJ14</f>
        <v>3.6171923951808863E-2</v>
      </c>
      <c r="AL14" s="37">
        <f>BD14/AJ14</f>
        <v>0.18944097763565612</v>
      </c>
      <c r="AM14" s="37">
        <f>BE14/$AJ$14</f>
        <v>0.57493277407315968</v>
      </c>
      <c r="AN14" s="144">
        <f>BF14/$AJ$14</f>
        <v>0.69105337510178555</v>
      </c>
      <c r="AO14" s="144">
        <f>+AN14</f>
        <v>0.69105337510178555</v>
      </c>
      <c r="AP14" s="30">
        <v>0.3</v>
      </c>
      <c r="AQ14" s="31">
        <v>44927</v>
      </c>
      <c r="AR14" s="31">
        <v>45291</v>
      </c>
      <c r="AS14" s="23">
        <v>365</v>
      </c>
      <c r="AT14" s="22">
        <v>452000</v>
      </c>
      <c r="AU14" s="22">
        <v>452000</v>
      </c>
      <c r="AV14" s="23" t="s">
        <v>99</v>
      </c>
      <c r="AW14" s="23" t="s">
        <v>128</v>
      </c>
      <c r="AX14" s="23" t="s">
        <v>109</v>
      </c>
      <c r="AY14" s="45">
        <v>46487028720</v>
      </c>
      <c r="AZ14" s="23" t="s">
        <v>129</v>
      </c>
      <c r="BA14" s="23" t="s">
        <v>116</v>
      </c>
      <c r="BB14" s="23" t="s">
        <v>117</v>
      </c>
      <c r="BC14" s="40">
        <v>2233050000</v>
      </c>
      <c r="BD14" s="40">
        <v>11695014500</v>
      </c>
      <c r="BE14" s="40">
        <v>35493097709</v>
      </c>
      <c r="BF14" s="40">
        <v>42661726850</v>
      </c>
      <c r="BG14" s="134">
        <v>57000000000</v>
      </c>
      <c r="BH14" s="134">
        <v>57000000000</v>
      </c>
      <c r="BI14" s="44">
        <f>+BH14/BG14</f>
        <v>1</v>
      </c>
      <c r="BJ14" s="23" t="s">
        <v>110</v>
      </c>
      <c r="BK14" s="23" t="s">
        <v>98</v>
      </c>
      <c r="BL14" s="23" t="s">
        <v>98</v>
      </c>
      <c r="BM14" s="23" t="s">
        <v>98</v>
      </c>
      <c r="BN14" s="23" t="s">
        <v>98</v>
      </c>
      <c r="BO14" s="41" t="s">
        <v>130</v>
      </c>
      <c r="BP14" s="23"/>
      <c r="BQ14" s="23"/>
    </row>
    <row r="15" spans="1:69" s="11" customFormat="1" ht="165" x14ac:dyDescent="0.25">
      <c r="A15" s="149"/>
      <c r="B15" s="61"/>
      <c r="C15" s="61"/>
      <c r="D15" s="61"/>
      <c r="E15" s="63"/>
      <c r="F15" s="61"/>
      <c r="G15" s="62"/>
      <c r="H15" s="61"/>
      <c r="I15" s="61"/>
      <c r="J15" s="61"/>
      <c r="K15" s="23" t="s">
        <v>131</v>
      </c>
      <c r="L15" s="23" t="s">
        <v>89</v>
      </c>
      <c r="M15" s="23">
        <v>322</v>
      </c>
      <c r="N15" s="23" t="s">
        <v>132</v>
      </c>
      <c r="O15" s="23" t="s">
        <v>91</v>
      </c>
      <c r="P15" s="23"/>
      <c r="Q15" s="141" t="s">
        <v>133</v>
      </c>
      <c r="R15" s="24">
        <v>336</v>
      </c>
      <c r="S15" s="25" t="s">
        <v>93</v>
      </c>
      <c r="T15" s="25" t="s">
        <v>93</v>
      </c>
      <c r="U15" s="25" t="s">
        <v>93</v>
      </c>
      <c r="V15" s="25" t="s">
        <v>93</v>
      </c>
      <c r="W15" s="25" t="s">
        <v>93</v>
      </c>
      <c r="X15" s="98" t="s">
        <v>93</v>
      </c>
      <c r="Y15" s="98" t="s">
        <v>176</v>
      </c>
      <c r="Z15" s="113">
        <v>0</v>
      </c>
      <c r="AA15" s="26" t="s">
        <v>94</v>
      </c>
      <c r="AB15" s="27" t="s">
        <v>95</v>
      </c>
      <c r="AC15" s="28" t="s">
        <v>96</v>
      </c>
      <c r="AD15" s="29" t="s">
        <v>97</v>
      </c>
      <c r="AE15" s="29" t="s">
        <v>98</v>
      </c>
      <c r="AF15" s="29" t="s">
        <v>98</v>
      </c>
      <c r="AG15" s="29" t="s">
        <v>98</v>
      </c>
      <c r="AH15" s="29" t="s">
        <v>98</v>
      </c>
      <c r="AI15" s="29" t="s">
        <v>98</v>
      </c>
      <c r="AJ15" s="29" t="s">
        <v>98</v>
      </c>
      <c r="AK15" s="29" t="s">
        <v>98</v>
      </c>
      <c r="AL15" s="29" t="s">
        <v>98</v>
      </c>
      <c r="AM15" s="29" t="s">
        <v>98</v>
      </c>
      <c r="AN15" s="133" t="s">
        <v>98</v>
      </c>
      <c r="AO15" s="133" t="s">
        <v>98</v>
      </c>
      <c r="AP15" s="29" t="s">
        <v>98</v>
      </c>
      <c r="AQ15" s="29" t="s">
        <v>98</v>
      </c>
      <c r="AR15" s="29" t="s">
        <v>98</v>
      </c>
      <c r="AS15" s="29" t="s">
        <v>98</v>
      </c>
      <c r="AT15" s="29" t="s">
        <v>98</v>
      </c>
      <c r="AU15" s="29" t="s">
        <v>98</v>
      </c>
      <c r="AV15" s="23" t="s">
        <v>99</v>
      </c>
      <c r="AW15" s="29" t="s">
        <v>98</v>
      </c>
      <c r="AX15" s="29" t="s">
        <v>98</v>
      </c>
      <c r="AY15" s="133" t="s">
        <v>98</v>
      </c>
      <c r="AZ15" s="29" t="s">
        <v>98</v>
      </c>
      <c r="BA15" s="29" t="s">
        <v>98</v>
      </c>
      <c r="BB15" s="29" t="s">
        <v>98</v>
      </c>
      <c r="BC15" s="29" t="s">
        <v>98</v>
      </c>
      <c r="BD15" s="29" t="s">
        <v>98</v>
      </c>
      <c r="BE15" s="29" t="s">
        <v>98</v>
      </c>
      <c r="BF15" s="133" t="s">
        <v>98</v>
      </c>
      <c r="BG15" s="133"/>
      <c r="BH15" s="133"/>
      <c r="BI15" s="133"/>
      <c r="BJ15" s="29" t="s">
        <v>98</v>
      </c>
      <c r="BK15" s="29" t="s">
        <v>98</v>
      </c>
      <c r="BL15" s="29" t="s">
        <v>98</v>
      </c>
      <c r="BM15" s="29" t="s">
        <v>98</v>
      </c>
      <c r="BN15" s="29" t="s">
        <v>98</v>
      </c>
      <c r="BO15" s="32" t="s">
        <v>134</v>
      </c>
      <c r="BP15" s="29" t="s">
        <v>98</v>
      </c>
      <c r="BQ15" s="29" t="s">
        <v>98</v>
      </c>
    </row>
    <row r="16" spans="1:69" s="11" customFormat="1" ht="90" x14ac:dyDescent="0.25">
      <c r="A16" s="149"/>
      <c r="B16" s="61"/>
      <c r="C16" s="61"/>
      <c r="D16" s="61"/>
      <c r="E16" s="63"/>
      <c r="F16" s="61"/>
      <c r="G16" s="62"/>
      <c r="H16" s="61"/>
      <c r="I16" s="61"/>
      <c r="J16" s="61"/>
      <c r="K16" s="23" t="s">
        <v>135</v>
      </c>
      <c r="L16" s="23" t="s">
        <v>89</v>
      </c>
      <c r="M16" s="23">
        <v>0</v>
      </c>
      <c r="N16" s="23" t="s">
        <v>136</v>
      </c>
      <c r="O16" s="23" t="s">
        <v>91</v>
      </c>
      <c r="P16" s="23"/>
      <c r="Q16" s="141" t="s">
        <v>137</v>
      </c>
      <c r="R16" s="24">
        <v>409</v>
      </c>
      <c r="S16" s="25" t="s">
        <v>93</v>
      </c>
      <c r="T16" s="25" t="s">
        <v>93</v>
      </c>
      <c r="U16" s="25" t="s">
        <v>93</v>
      </c>
      <c r="V16" s="25" t="s">
        <v>93</v>
      </c>
      <c r="W16" s="25" t="s">
        <v>93</v>
      </c>
      <c r="X16" s="98" t="s">
        <v>93</v>
      </c>
      <c r="Y16" s="98" t="s">
        <v>176</v>
      </c>
      <c r="Z16" s="114">
        <v>0</v>
      </c>
      <c r="AA16" s="26" t="s">
        <v>94</v>
      </c>
      <c r="AB16" s="27" t="s">
        <v>95</v>
      </c>
      <c r="AC16" s="28" t="s">
        <v>96</v>
      </c>
      <c r="AD16" s="29" t="s">
        <v>97</v>
      </c>
      <c r="AE16" s="29" t="s">
        <v>98</v>
      </c>
      <c r="AF16" s="29" t="s">
        <v>98</v>
      </c>
      <c r="AG16" s="29" t="s">
        <v>98</v>
      </c>
      <c r="AH16" s="29" t="s">
        <v>98</v>
      </c>
      <c r="AI16" s="29" t="s">
        <v>98</v>
      </c>
      <c r="AJ16" s="29" t="s">
        <v>98</v>
      </c>
      <c r="AK16" s="29" t="s">
        <v>98</v>
      </c>
      <c r="AL16" s="29" t="s">
        <v>98</v>
      </c>
      <c r="AM16" s="29" t="s">
        <v>98</v>
      </c>
      <c r="AN16" s="133" t="s">
        <v>98</v>
      </c>
      <c r="AO16" s="133" t="s">
        <v>98</v>
      </c>
      <c r="AP16" s="29" t="s">
        <v>98</v>
      </c>
      <c r="AQ16" s="29" t="s">
        <v>98</v>
      </c>
      <c r="AR16" s="29" t="s">
        <v>98</v>
      </c>
      <c r="AS16" s="29" t="s">
        <v>98</v>
      </c>
      <c r="AT16" s="29" t="s">
        <v>98</v>
      </c>
      <c r="AU16" s="29" t="s">
        <v>98</v>
      </c>
      <c r="AV16" s="23" t="s">
        <v>99</v>
      </c>
      <c r="AW16" s="29" t="s">
        <v>98</v>
      </c>
      <c r="AX16" s="29" t="s">
        <v>98</v>
      </c>
      <c r="AY16" s="133" t="s">
        <v>98</v>
      </c>
      <c r="AZ16" s="29" t="s">
        <v>98</v>
      </c>
      <c r="BA16" s="29" t="s">
        <v>98</v>
      </c>
      <c r="BB16" s="29" t="s">
        <v>98</v>
      </c>
      <c r="BC16" s="29" t="s">
        <v>98</v>
      </c>
      <c r="BD16" s="29" t="s">
        <v>98</v>
      </c>
      <c r="BE16" s="29" t="s">
        <v>98</v>
      </c>
      <c r="BF16" s="133" t="s">
        <v>98</v>
      </c>
      <c r="BG16" s="133"/>
      <c r="BH16" s="133"/>
      <c r="BI16" s="133"/>
      <c r="BJ16" s="29" t="s">
        <v>98</v>
      </c>
      <c r="BK16" s="29" t="s">
        <v>98</v>
      </c>
      <c r="BL16" s="29" t="s">
        <v>98</v>
      </c>
      <c r="BM16" s="29" t="s">
        <v>98</v>
      </c>
      <c r="BN16" s="29" t="s">
        <v>98</v>
      </c>
      <c r="BO16" s="32" t="s">
        <v>138</v>
      </c>
      <c r="BP16" s="29" t="s">
        <v>98</v>
      </c>
      <c r="BQ16" s="29" t="s">
        <v>98</v>
      </c>
    </row>
    <row r="17" spans="1:69" s="11" customFormat="1" ht="360" x14ac:dyDescent="0.25">
      <c r="A17" s="149"/>
      <c r="B17" s="61"/>
      <c r="C17" s="61"/>
      <c r="D17" s="61"/>
      <c r="E17" s="63"/>
      <c r="F17" s="61"/>
      <c r="G17" s="62"/>
      <c r="H17" s="61"/>
      <c r="I17" s="61"/>
      <c r="J17" s="61"/>
      <c r="K17" s="23" t="s">
        <v>139</v>
      </c>
      <c r="L17" s="23" t="s">
        <v>89</v>
      </c>
      <c r="M17" s="23">
        <v>850</v>
      </c>
      <c r="N17" s="23" t="s">
        <v>140</v>
      </c>
      <c r="O17" s="23"/>
      <c r="P17" s="23" t="s">
        <v>91</v>
      </c>
      <c r="Q17" s="141" t="s">
        <v>141</v>
      </c>
      <c r="R17" s="24">
        <v>712</v>
      </c>
      <c r="S17" s="25">
        <v>116</v>
      </c>
      <c r="T17" s="22">
        <v>97</v>
      </c>
      <c r="U17" s="22">
        <v>0</v>
      </c>
      <c r="V17" s="22">
        <v>0</v>
      </c>
      <c r="W17" s="22">
        <v>0</v>
      </c>
      <c r="X17" s="107">
        <v>7</v>
      </c>
      <c r="Y17" s="44">
        <f>+X17/S17</f>
        <v>6.0344827586206899E-2</v>
      </c>
      <c r="Z17" s="44">
        <f>+(T17+X17)/R17</f>
        <v>0.14606741573033707</v>
      </c>
      <c r="AA17" s="26" t="s">
        <v>94</v>
      </c>
      <c r="AB17" s="27" t="s">
        <v>95</v>
      </c>
      <c r="AC17" s="28" t="s">
        <v>96</v>
      </c>
      <c r="AD17" s="29" t="s">
        <v>97</v>
      </c>
      <c r="AE17" s="29" t="s">
        <v>142</v>
      </c>
      <c r="AF17" s="38">
        <v>2021130010243</v>
      </c>
      <c r="AG17" s="29" t="s">
        <v>143</v>
      </c>
      <c r="AH17" s="29" t="s">
        <v>144</v>
      </c>
      <c r="AI17" s="29" t="s">
        <v>145</v>
      </c>
      <c r="AJ17" s="29">
        <v>116</v>
      </c>
      <c r="AK17" s="29">
        <v>0</v>
      </c>
      <c r="AL17" s="29">
        <v>0</v>
      </c>
      <c r="AM17" s="29">
        <v>0</v>
      </c>
      <c r="AN17" s="133">
        <v>7</v>
      </c>
      <c r="AO17" s="145">
        <f>+AN17/AJ17</f>
        <v>6.0344827586206899E-2</v>
      </c>
      <c r="AP17" s="33">
        <v>1</v>
      </c>
      <c r="AQ17" s="34">
        <v>44998</v>
      </c>
      <c r="AR17" s="34">
        <v>45291</v>
      </c>
      <c r="AS17" s="29">
        <v>292</v>
      </c>
      <c r="AT17" s="35">
        <v>1065570</v>
      </c>
      <c r="AU17" s="35">
        <v>452000</v>
      </c>
      <c r="AV17" s="23" t="s">
        <v>99</v>
      </c>
      <c r="AW17" s="29" t="s">
        <v>108</v>
      </c>
      <c r="AX17" s="29" t="s">
        <v>109</v>
      </c>
      <c r="AY17" s="45">
        <v>20734679472.779999</v>
      </c>
      <c r="AZ17" s="29" t="s">
        <v>146</v>
      </c>
      <c r="BA17" s="29" t="s">
        <v>142</v>
      </c>
      <c r="BB17" s="29" t="s">
        <v>147</v>
      </c>
      <c r="BC17" s="29">
        <v>0</v>
      </c>
      <c r="BD17" s="40">
        <v>20734679472.779999</v>
      </c>
      <c r="BE17" s="40">
        <v>0</v>
      </c>
      <c r="BF17" s="40">
        <v>0</v>
      </c>
      <c r="BG17" s="134">
        <v>20734679472.779999</v>
      </c>
      <c r="BH17" s="134">
        <v>20734679472.779999</v>
      </c>
      <c r="BI17" s="137">
        <f>+BH17/BG17</f>
        <v>1</v>
      </c>
      <c r="BJ17" s="29" t="s">
        <v>98</v>
      </c>
      <c r="BK17" s="29" t="s">
        <v>98</v>
      </c>
      <c r="BL17" s="29" t="s">
        <v>98</v>
      </c>
      <c r="BM17" s="29" t="s">
        <v>98</v>
      </c>
      <c r="BN17" s="29" t="s">
        <v>98</v>
      </c>
      <c r="BO17" s="32" t="s">
        <v>148</v>
      </c>
      <c r="BP17" s="29" t="s">
        <v>98</v>
      </c>
      <c r="BQ17" s="29" t="s">
        <v>98</v>
      </c>
    </row>
    <row r="18" spans="1:69" s="11" customFormat="1" ht="165" x14ac:dyDescent="0.25">
      <c r="A18" s="150"/>
      <c r="K18" s="100" t="s">
        <v>177</v>
      </c>
      <c r="L18" s="100"/>
      <c r="M18" s="100"/>
      <c r="N18" s="100"/>
      <c r="O18" s="100"/>
      <c r="P18" s="100"/>
      <c r="Q18" s="100"/>
      <c r="R18" s="100"/>
      <c r="S18" s="100"/>
      <c r="T18" s="100"/>
      <c r="U18" s="100"/>
      <c r="V18" s="100"/>
      <c r="W18" s="100"/>
      <c r="X18" s="100"/>
      <c r="Y18" s="99">
        <f>AVERAGE(Y9:Y17)</f>
        <v>3.017241379310345E-2</v>
      </c>
      <c r="Z18" s="115">
        <f>+(Z17+Z10)/2</f>
        <v>9.9349497338852746E-2</v>
      </c>
      <c r="AA18" s="19"/>
      <c r="AB18" s="7"/>
      <c r="AC18" s="20"/>
      <c r="AD18" s="21"/>
      <c r="AE18" s="21"/>
      <c r="AF18" s="21"/>
      <c r="AG18" s="21"/>
      <c r="AH18" s="23" t="s">
        <v>149</v>
      </c>
      <c r="AI18" s="23" t="s">
        <v>150</v>
      </c>
      <c r="AJ18" s="23">
        <v>29</v>
      </c>
      <c r="AK18" s="30">
        <v>0.41</v>
      </c>
      <c r="AL18" s="30">
        <v>0.55000000000000004</v>
      </c>
      <c r="AM18" s="30">
        <v>0.78</v>
      </c>
      <c r="AN18" s="142">
        <v>0.8</v>
      </c>
      <c r="AO18" s="142">
        <f>+AN18</f>
        <v>0.8</v>
      </c>
      <c r="AP18" s="23" t="s">
        <v>98</v>
      </c>
      <c r="AQ18" s="31">
        <v>44927</v>
      </c>
      <c r="AR18" s="31">
        <v>45291</v>
      </c>
      <c r="AS18" s="23">
        <v>365</v>
      </c>
      <c r="AT18" s="23" t="s">
        <v>98</v>
      </c>
      <c r="AU18" s="23" t="s">
        <v>98</v>
      </c>
      <c r="AV18" s="23" t="s">
        <v>99</v>
      </c>
      <c r="AW18" s="23" t="s">
        <v>151</v>
      </c>
      <c r="AX18" s="23" t="s">
        <v>98</v>
      </c>
      <c r="AY18" s="141" t="s">
        <v>98</v>
      </c>
      <c r="AZ18" s="23" t="s">
        <v>98</v>
      </c>
      <c r="BA18" s="23" t="s">
        <v>98</v>
      </c>
      <c r="BB18" s="23" t="s">
        <v>98</v>
      </c>
      <c r="BC18" s="29" t="s">
        <v>98</v>
      </c>
      <c r="BD18" s="29" t="s">
        <v>98</v>
      </c>
      <c r="BE18" s="29" t="s">
        <v>98</v>
      </c>
      <c r="BF18" s="133" t="s">
        <v>98</v>
      </c>
      <c r="BG18" s="133">
        <f ca="1">SUM(BG9:BG18)</f>
        <v>0</v>
      </c>
      <c r="BH18" s="133"/>
      <c r="BI18" s="133"/>
      <c r="BJ18" s="23" t="s">
        <v>98</v>
      </c>
      <c r="BK18" s="23" t="s">
        <v>98</v>
      </c>
      <c r="BL18" s="23" t="s">
        <v>98</v>
      </c>
      <c r="BM18" s="23" t="s">
        <v>98</v>
      </c>
      <c r="BN18" s="23" t="s">
        <v>98</v>
      </c>
      <c r="BO18" s="41" t="s">
        <v>152</v>
      </c>
      <c r="BP18" s="23"/>
      <c r="BQ18" s="23"/>
    </row>
    <row r="19" spans="1:69" s="11" customFormat="1" ht="82.5" customHeight="1" x14ac:dyDescent="0.25">
      <c r="A19" s="150"/>
      <c r="K19" s="119"/>
      <c r="L19" s="119"/>
      <c r="M19" s="119"/>
      <c r="N19" s="119"/>
      <c r="O19" s="119"/>
      <c r="P19" s="119"/>
      <c r="Q19" s="151"/>
      <c r="R19" s="119"/>
      <c r="S19" s="119"/>
      <c r="T19" s="119"/>
      <c r="U19" s="119"/>
      <c r="V19" s="119"/>
      <c r="W19" s="119"/>
      <c r="X19" s="119"/>
      <c r="Y19" s="120"/>
      <c r="Z19" s="121"/>
      <c r="AA19" s="19"/>
      <c r="AB19" s="7"/>
      <c r="AC19" s="20"/>
      <c r="AD19" s="21"/>
      <c r="AE19" s="21"/>
      <c r="AF19" s="122" t="s">
        <v>179</v>
      </c>
      <c r="AG19" s="123"/>
      <c r="AH19" s="123"/>
      <c r="AI19" s="123"/>
      <c r="AJ19" s="123"/>
      <c r="AK19" s="123"/>
      <c r="AL19" s="123"/>
      <c r="AM19" s="123"/>
      <c r="AN19" s="124"/>
      <c r="AO19" s="125">
        <f>(AO11+AO12+AO13+AO14+AO18)/5</f>
        <v>0.80412443011067281</v>
      </c>
      <c r="AP19" s="50"/>
      <c r="AQ19" s="31"/>
      <c r="AR19" s="31"/>
      <c r="AS19" s="50"/>
      <c r="AT19" s="50"/>
      <c r="AU19" s="50"/>
      <c r="AV19" s="50"/>
      <c r="AW19" s="50"/>
      <c r="AX19" s="50"/>
      <c r="AY19" s="141"/>
      <c r="AZ19" s="50"/>
      <c r="BA19" s="50"/>
      <c r="BB19" s="126" t="s">
        <v>180</v>
      </c>
      <c r="BC19" s="127"/>
      <c r="BD19" s="127"/>
      <c r="BE19" s="127"/>
      <c r="BF19" s="128"/>
      <c r="BG19" s="138">
        <f>+BG11+BG13+BG14+BG17</f>
        <v>129166380620.78</v>
      </c>
      <c r="BH19" s="138">
        <f>+BH11+BH13+BH14+BH17</f>
        <v>125691078751.78</v>
      </c>
      <c r="BI19" s="139">
        <f>+BH19/BG19</f>
        <v>0.97309437755941197</v>
      </c>
      <c r="BJ19" s="50"/>
      <c r="BK19" s="50"/>
      <c r="BL19" s="50"/>
      <c r="BM19" s="50"/>
      <c r="BN19" s="50"/>
      <c r="BO19" s="41"/>
      <c r="BP19" s="50"/>
      <c r="BQ19" s="50"/>
    </row>
    <row r="20" spans="1:69" s="11" customFormat="1" ht="165" x14ac:dyDescent="0.25">
      <c r="A20" s="150"/>
      <c r="Q20" s="150"/>
      <c r="R20" s="16"/>
      <c r="S20" s="17"/>
      <c r="T20" s="18"/>
      <c r="U20" s="18"/>
      <c r="V20" s="18"/>
      <c r="W20" s="18"/>
      <c r="X20" s="108"/>
      <c r="Y20" s="108"/>
      <c r="Z20" s="108"/>
      <c r="AA20" s="19"/>
      <c r="AB20" s="7"/>
      <c r="AC20" s="20"/>
      <c r="AD20" s="21"/>
      <c r="AE20" s="21"/>
      <c r="AF20" s="21"/>
      <c r="AG20" s="21"/>
      <c r="AH20" s="23" t="s">
        <v>153</v>
      </c>
      <c r="AI20" s="23" t="s">
        <v>150</v>
      </c>
      <c r="AJ20" s="48" t="s">
        <v>154</v>
      </c>
      <c r="AK20" s="37">
        <v>0.16830000000000001</v>
      </c>
      <c r="AL20" s="49" t="s">
        <v>155</v>
      </c>
      <c r="AM20" s="49" t="s">
        <v>156</v>
      </c>
      <c r="AN20" s="144" t="s">
        <v>157</v>
      </c>
      <c r="AO20" s="144"/>
      <c r="AP20" s="23" t="s">
        <v>98</v>
      </c>
      <c r="AQ20" s="31">
        <v>44927</v>
      </c>
      <c r="AR20" s="31">
        <v>45291</v>
      </c>
      <c r="AS20" s="23">
        <v>365</v>
      </c>
      <c r="AT20" s="23" t="s">
        <v>98</v>
      </c>
      <c r="AU20" s="23" t="s">
        <v>98</v>
      </c>
      <c r="AV20" s="23" t="s">
        <v>99</v>
      </c>
      <c r="AW20" s="23" t="s">
        <v>128</v>
      </c>
      <c r="AX20" s="23" t="s">
        <v>98</v>
      </c>
      <c r="AY20" s="141" t="s">
        <v>98</v>
      </c>
      <c r="AZ20" s="23" t="s">
        <v>98</v>
      </c>
      <c r="BA20" s="23" t="s">
        <v>98</v>
      </c>
      <c r="BB20" s="23" t="s">
        <v>98</v>
      </c>
      <c r="BC20" s="29" t="s">
        <v>98</v>
      </c>
      <c r="BD20" s="29" t="s">
        <v>98</v>
      </c>
      <c r="BE20" s="29" t="s">
        <v>98</v>
      </c>
      <c r="BF20" s="133" t="s">
        <v>98</v>
      </c>
      <c r="BG20" s="133"/>
      <c r="BH20" s="133"/>
      <c r="BI20" s="133"/>
      <c r="BJ20" s="23" t="s">
        <v>98</v>
      </c>
      <c r="BK20" s="23" t="s">
        <v>98</v>
      </c>
      <c r="BL20" s="23" t="s">
        <v>98</v>
      </c>
      <c r="BM20" s="23" t="s">
        <v>98</v>
      </c>
      <c r="BN20" s="23" t="s">
        <v>98</v>
      </c>
      <c r="BO20" s="41" t="s">
        <v>158</v>
      </c>
      <c r="BP20" s="23"/>
      <c r="BQ20" s="23"/>
    </row>
    <row r="21" spans="1:69" s="11" customFormat="1" ht="75" x14ac:dyDescent="0.25">
      <c r="A21" s="150"/>
      <c r="Q21" s="150"/>
      <c r="R21" s="16"/>
      <c r="S21" s="17"/>
      <c r="T21" s="18"/>
      <c r="U21" s="18"/>
      <c r="V21" s="18"/>
      <c r="W21" s="18"/>
      <c r="X21" s="108"/>
      <c r="Y21" s="108"/>
      <c r="Z21" s="108"/>
      <c r="AA21" s="19"/>
      <c r="AB21" s="7"/>
      <c r="AC21" s="20"/>
      <c r="AD21" s="21"/>
      <c r="AE21" s="21"/>
      <c r="AF21" s="21"/>
      <c r="AG21" s="21"/>
      <c r="AH21" s="23" t="s">
        <v>159</v>
      </c>
      <c r="AI21" s="23" t="s">
        <v>150</v>
      </c>
      <c r="AJ21" s="23">
        <v>9</v>
      </c>
      <c r="AK21" s="30">
        <v>0.06</v>
      </c>
      <c r="AL21" s="30">
        <v>0.5</v>
      </c>
      <c r="AM21" s="30">
        <v>0.67</v>
      </c>
      <c r="AN21" s="142">
        <v>0.93</v>
      </c>
      <c r="AO21" s="142"/>
      <c r="AP21" s="23" t="s">
        <v>98</v>
      </c>
      <c r="AQ21" s="31">
        <v>44927</v>
      </c>
      <c r="AR21" s="31">
        <v>45291</v>
      </c>
      <c r="AS21" s="23">
        <v>365</v>
      </c>
      <c r="AT21" s="23" t="s">
        <v>98</v>
      </c>
      <c r="AU21" s="23" t="s">
        <v>98</v>
      </c>
      <c r="AV21" s="23" t="s">
        <v>99</v>
      </c>
      <c r="AW21" s="23" t="s">
        <v>128</v>
      </c>
      <c r="AX21" s="23" t="s">
        <v>98</v>
      </c>
      <c r="AY21" s="141" t="s">
        <v>98</v>
      </c>
      <c r="AZ21" s="23" t="s">
        <v>98</v>
      </c>
      <c r="BA21" s="23" t="s">
        <v>98</v>
      </c>
      <c r="BB21" s="23" t="s">
        <v>98</v>
      </c>
      <c r="BC21" s="29" t="s">
        <v>98</v>
      </c>
      <c r="BD21" s="29" t="s">
        <v>98</v>
      </c>
      <c r="BE21" s="29" t="s">
        <v>98</v>
      </c>
      <c r="BF21" s="133" t="s">
        <v>98</v>
      </c>
      <c r="BG21" s="133"/>
      <c r="BH21" s="133"/>
      <c r="BI21" s="133"/>
      <c r="BJ21" s="23" t="s">
        <v>98</v>
      </c>
      <c r="BK21" s="23" t="s">
        <v>98</v>
      </c>
      <c r="BL21" s="23" t="s">
        <v>98</v>
      </c>
      <c r="BM21" s="23" t="s">
        <v>98</v>
      </c>
      <c r="BN21" s="23" t="s">
        <v>98</v>
      </c>
      <c r="BO21" s="41" t="s">
        <v>160</v>
      </c>
      <c r="BP21" s="23"/>
      <c r="BQ21" s="23"/>
    </row>
    <row r="22" spans="1:69" s="11" customFormat="1" ht="75" x14ac:dyDescent="0.25">
      <c r="A22" s="150"/>
      <c r="Q22" s="150"/>
      <c r="R22" s="16"/>
      <c r="S22" s="17"/>
      <c r="T22" s="18"/>
      <c r="U22" s="18"/>
      <c r="V22" s="18"/>
      <c r="W22" s="18"/>
      <c r="X22" s="108"/>
      <c r="Y22" s="108"/>
      <c r="Z22" s="108"/>
      <c r="AA22" s="19"/>
      <c r="AB22" s="7"/>
      <c r="AC22" s="20"/>
      <c r="AD22" s="21"/>
      <c r="AE22" s="21"/>
      <c r="AF22" s="21"/>
      <c r="AG22" s="21"/>
      <c r="AH22" s="23" t="s">
        <v>161</v>
      </c>
      <c r="AI22" s="23" t="s">
        <v>162</v>
      </c>
      <c r="AJ22" s="30">
        <v>1</v>
      </c>
      <c r="AK22" s="30">
        <v>0.19</v>
      </c>
      <c r="AL22" s="30">
        <v>0.41</v>
      </c>
      <c r="AM22" s="30">
        <v>0.63</v>
      </c>
      <c r="AN22" s="142">
        <v>0.77</v>
      </c>
      <c r="AO22" s="142"/>
      <c r="AP22" s="23" t="s">
        <v>98</v>
      </c>
      <c r="AQ22" s="31">
        <v>44927</v>
      </c>
      <c r="AR22" s="31">
        <v>45291</v>
      </c>
      <c r="AS22" s="23">
        <v>365</v>
      </c>
      <c r="AT22" s="23" t="s">
        <v>98</v>
      </c>
      <c r="AU22" s="23" t="s">
        <v>98</v>
      </c>
      <c r="AV22" s="23" t="s">
        <v>99</v>
      </c>
      <c r="AW22" s="23" t="s">
        <v>128</v>
      </c>
      <c r="AX22" s="23" t="s">
        <v>98</v>
      </c>
      <c r="AY22" s="141" t="s">
        <v>98</v>
      </c>
      <c r="AZ22" s="23" t="s">
        <v>98</v>
      </c>
      <c r="BA22" s="23" t="s">
        <v>98</v>
      </c>
      <c r="BB22" s="23" t="s">
        <v>98</v>
      </c>
      <c r="BC22" s="29" t="s">
        <v>98</v>
      </c>
      <c r="BD22" s="29" t="s">
        <v>98</v>
      </c>
      <c r="BE22" s="29" t="s">
        <v>98</v>
      </c>
      <c r="BF22" s="133" t="s">
        <v>98</v>
      </c>
      <c r="BG22" s="133"/>
      <c r="BH22" s="133"/>
      <c r="BI22" s="133"/>
      <c r="BJ22" s="23" t="s">
        <v>98</v>
      </c>
      <c r="BK22" s="23" t="s">
        <v>98</v>
      </c>
      <c r="BL22" s="23" t="s">
        <v>98</v>
      </c>
      <c r="BM22" s="23" t="s">
        <v>98</v>
      </c>
      <c r="BN22" s="23" t="s">
        <v>98</v>
      </c>
      <c r="BO22" s="41" t="s">
        <v>163</v>
      </c>
      <c r="BP22" s="23"/>
      <c r="BQ22" s="23"/>
    </row>
    <row r="23" spans="1:69" s="11" customFormat="1" ht="75" x14ac:dyDescent="0.25">
      <c r="A23" s="150"/>
      <c r="Q23" s="150"/>
      <c r="R23" s="16"/>
      <c r="S23" s="17"/>
      <c r="T23" s="18"/>
      <c r="U23" s="18"/>
      <c r="V23" s="18"/>
      <c r="W23" s="18"/>
      <c r="X23" s="108"/>
      <c r="Y23" s="108"/>
      <c r="Z23" s="108"/>
      <c r="AA23" s="19"/>
      <c r="AB23" s="7"/>
      <c r="AC23" s="20"/>
      <c r="AD23" s="21"/>
      <c r="AE23" s="21"/>
      <c r="AF23" s="21"/>
      <c r="AG23" s="21"/>
      <c r="AH23" s="23" t="s">
        <v>164</v>
      </c>
      <c r="AI23" s="23" t="s">
        <v>150</v>
      </c>
      <c r="AJ23" s="23">
        <v>28</v>
      </c>
      <c r="AK23" s="30">
        <v>0.21</v>
      </c>
      <c r="AL23" s="30">
        <v>0.42</v>
      </c>
      <c r="AM23" s="30">
        <v>0.61</v>
      </c>
      <c r="AN23" s="142">
        <v>0.68</v>
      </c>
      <c r="AO23" s="142"/>
      <c r="AP23" s="23" t="s">
        <v>98</v>
      </c>
      <c r="AQ23" s="31">
        <v>44927</v>
      </c>
      <c r="AR23" s="31">
        <v>45291</v>
      </c>
      <c r="AS23" s="23">
        <v>365</v>
      </c>
      <c r="AT23" s="23" t="s">
        <v>98</v>
      </c>
      <c r="AU23" s="23" t="s">
        <v>98</v>
      </c>
      <c r="AV23" s="23" t="s">
        <v>99</v>
      </c>
      <c r="AW23" s="23" t="s">
        <v>128</v>
      </c>
      <c r="AX23" s="23" t="s">
        <v>98</v>
      </c>
      <c r="AY23" s="141" t="s">
        <v>98</v>
      </c>
      <c r="AZ23" s="23" t="s">
        <v>98</v>
      </c>
      <c r="BA23" s="23" t="s">
        <v>98</v>
      </c>
      <c r="BB23" s="23" t="s">
        <v>98</v>
      </c>
      <c r="BC23" s="29" t="s">
        <v>98</v>
      </c>
      <c r="BD23" s="29" t="s">
        <v>98</v>
      </c>
      <c r="BE23" s="29" t="s">
        <v>98</v>
      </c>
      <c r="BF23" s="133" t="s">
        <v>98</v>
      </c>
      <c r="BG23" s="133"/>
      <c r="BH23" s="133"/>
      <c r="BI23" s="133"/>
      <c r="BJ23" s="23" t="s">
        <v>98</v>
      </c>
      <c r="BK23" s="23" t="s">
        <v>98</v>
      </c>
      <c r="BL23" s="23" t="s">
        <v>98</v>
      </c>
      <c r="BM23" s="23" t="s">
        <v>98</v>
      </c>
      <c r="BN23" s="23" t="s">
        <v>98</v>
      </c>
      <c r="BO23" s="41" t="s">
        <v>165</v>
      </c>
      <c r="BP23" s="23"/>
      <c r="BQ23" s="23"/>
    </row>
    <row r="24" spans="1:69" s="11" customFormat="1" ht="60" x14ac:dyDescent="0.25">
      <c r="A24" s="150"/>
      <c r="Q24" s="150"/>
      <c r="R24" s="16"/>
      <c r="S24" s="17"/>
      <c r="T24" s="18"/>
      <c r="U24" s="18"/>
      <c r="V24" s="18"/>
      <c r="W24" s="18"/>
      <c r="X24" s="108"/>
      <c r="Y24" s="108"/>
      <c r="Z24" s="108"/>
      <c r="AA24" s="19"/>
      <c r="AB24" s="7"/>
      <c r="AC24" s="20"/>
      <c r="AD24" s="21"/>
      <c r="AE24" s="21"/>
      <c r="AF24" s="21"/>
      <c r="AG24" s="21"/>
      <c r="AH24" s="23" t="s">
        <v>166</v>
      </c>
      <c r="AI24" s="23" t="s">
        <v>150</v>
      </c>
      <c r="AJ24" s="23">
        <v>45</v>
      </c>
      <c r="AK24" s="30">
        <v>0.2</v>
      </c>
      <c r="AL24" s="30">
        <v>0.42</v>
      </c>
      <c r="AM24" s="30">
        <v>0.67</v>
      </c>
      <c r="AN24" s="142">
        <v>0.82</v>
      </c>
      <c r="AO24" s="142"/>
      <c r="AP24" s="23" t="s">
        <v>98</v>
      </c>
      <c r="AQ24" s="31">
        <v>44927</v>
      </c>
      <c r="AR24" s="31">
        <v>45291</v>
      </c>
      <c r="AS24" s="23">
        <v>365</v>
      </c>
      <c r="AT24" s="23" t="s">
        <v>98</v>
      </c>
      <c r="AU24" s="23" t="s">
        <v>98</v>
      </c>
      <c r="AV24" s="23" t="s">
        <v>99</v>
      </c>
      <c r="AW24" s="23" t="s">
        <v>128</v>
      </c>
      <c r="AX24" s="23" t="s">
        <v>98</v>
      </c>
      <c r="AY24" s="141" t="s">
        <v>98</v>
      </c>
      <c r="AZ24" s="23" t="s">
        <v>98</v>
      </c>
      <c r="BA24" s="23" t="s">
        <v>98</v>
      </c>
      <c r="BB24" s="23" t="s">
        <v>98</v>
      </c>
      <c r="BC24" s="29" t="s">
        <v>98</v>
      </c>
      <c r="BD24" s="29" t="s">
        <v>98</v>
      </c>
      <c r="BE24" s="29" t="s">
        <v>98</v>
      </c>
      <c r="BF24" s="133" t="s">
        <v>98</v>
      </c>
      <c r="BG24" s="133"/>
      <c r="BH24" s="133"/>
      <c r="BI24" s="133"/>
      <c r="BJ24" s="23" t="s">
        <v>98</v>
      </c>
      <c r="BK24" s="23" t="s">
        <v>98</v>
      </c>
      <c r="BL24" s="23" t="s">
        <v>98</v>
      </c>
      <c r="BM24" s="23" t="s">
        <v>98</v>
      </c>
      <c r="BN24" s="23" t="s">
        <v>98</v>
      </c>
      <c r="BO24" s="41" t="s">
        <v>167</v>
      </c>
      <c r="BP24" s="23"/>
      <c r="BQ24" s="23"/>
    </row>
    <row r="25" spans="1:69" ht="75" x14ac:dyDescent="0.25">
      <c r="AH25" s="23" t="s">
        <v>168</v>
      </c>
      <c r="AI25" s="23" t="s">
        <v>150</v>
      </c>
      <c r="AJ25" s="23">
        <v>132</v>
      </c>
      <c r="AK25" s="30">
        <v>0.17</v>
      </c>
      <c r="AL25" s="30">
        <v>0.38</v>
      </c>
      <c r="AM25" s="30">
        <v>0.62</v>
      </c>
      <c r="AN25" s="142">
        <v>0.8</v>
      </c>
      <c r="AO25" s="142"/>
      <c r="AP25" s="23" t="s">
        <v>98</v>
      </c>
      <c r="AQ25" s="31">
        <v>44927</v>
      </c>
      <c r="AR25" s="31">
        <v>45291</v>
      </c>
      <c r="AS25" s="23">
        <v>365</v>
      </c>
      <c r="AT25" s="23" t="s">
        <v>98</v>
      </c>
      <c r="AU25" s="23" t="s">
        <v>98</v>
      </c>
      <c r="AV25" s="23" t="s">
        <v>99</v>
      </c>
      <c r="AW25" s="23" t="s">
        <v>128</v>
      </c>
      <c r="AX25" s="23" t="s">
        <v>98</v>
      </c>
      <c r="AY25" s="141" t="s">
        <v>98</v>
      </c>
      <c r="AZ25" s="23" t="s">
        <v>98</v>
      </c>
      <c r="BA25" s="23" t="s">
        <v>98</v>
      </c>
      <c r="BB25" s="23" t="s">
        <v>98</v>
      </c>
      <c r="BC25" s="29" t="s">
        <v>98</v>
      </c>
      <c r="BD25" s="29" t="s">
        <v>98</v>
      </c>
      <c r="BE25" s="29" t="s">
        <v>98</v>
      </c>
      <c r="BF25" s="133" t="s">
        <v>98</v>
      </c>
      <c r="BG25" s="133"/>
      <c r="BH25" s="133"/>
      <c r="BI25" s="133"/>
      <c r="BJ25" s="23" t="s">
        <v>98</v>
      </c>
      <c r="BK25" s="23" t="s">
        <v>98</v>
      </c>
      <c r="BL25" s="23" t="s">
        <v>98</v>
      </c>
      <c r="BM25" s="23" t="s">
        <v>98</v>
      </c>
      <c r="BN25" s="23" t="s">
        <v>98</v>
      </c>
      <c r="BO25" s="41" t="s">
        <v>169</v>
      </c>
      <c r="BP25" s="15"/>
      <c r="BQ25" s="15"/>
    </row>
    <row r="26" spans="1:69" ht="150" x14ac:dyDescent="0.25">
      <c r="AH26" s="23" t="s">
        <v>170</v>
      </c>
      <c r="AI26" s="23" t="s">
        <v>171</v>
      </c>
      <c r="AJ26" s="23">
        <v>1</v>
      </c>
      <c r="AK26" s="30">
        <v>0.4</v>
      </c>
      <c r="AL26" s="30">
        <v>0.6</v>
      </c>
      <c r="AM26" s="30">
        <v>0.8</v>
      </c>
      <c r="AN26" s="142">
        <v>0.8</v>
      </c>
      <c r="AO26" s="142"/>
      <c r="AP26" s="23" t="s">
        <v>98</v>
      </c>
      <c r="AQ26" s="31">
        <v>44927</v>
      </c>
      <c r="AR26" s="31">
        <v>45291</v>
      </c>
      <c r="AS26" s="23">
        <v>365</v>
      </c>
      <c r="AT26" s="23" t="s">
        <v>98</v>
      </c>
      <c r="AU26" s="23" t="s">
        <v>98</v>
      </c>
      <c r="AV26" s="23" t="s">
        <v>99</v>
      </c>
      <c r="AW26" s="23" t="s">
        <v>172</v>
      </c>
      <c r="AX26" s="23" t="s">
        <v>98</v>
      </c>
      <c r="AY26" s="141" t="s">
        <v>98</v>
      </c>
      <c r="AZ26" s="23" t="s">
        <v>98</v>
      </c>
      <c r="BA26" s="23" t="s">
        <v>98</v>
      </c>
      <c r="BB26" s="23" t="s">
        <v>98</v>
      </c>
      <c r="BC26" s="29" t="s">
        <v>98</v>
      </c>
      <c r="BD26" s="29" t="s">
        <v>98</v>
      </c>
      <c r="BE26" s="29" t="s">
        <v>98</v>
      </c>
      <c r="BF26" s="133" t="s">
        <v>98</v>
      </c>
      <c r="BG26" s="133"/>
      <c r="BH26" s="133"/>
      <c r="BI26" s="133"/>
      <c r="BJ26" s="23" t="s">
        <v>98</v>
      </c>
      <c r="BK26" s="23" t="s">
        <v>98</v>
      </c>
      <c r="BL26" s="23" t="s">
        <v>98</v>
      </c>
      <c r="BM26" s="23" t="s">
        <v>98</v>
      </c>
      <c r="BN26" s="23" t="s">
        <v>98</v>
      </c>
      <c r="BO26" s="41" t="s">
        <v>173</v>
      </c>
      <c r="BP26" s="15"/>
      <c r="BQ26" s="15"/>
    </row>
    <row r="27" spans="1:69" x14ac:dyDescent="0.25">
      <c r="AH27" s="11"/>
    </row>
  </sheetData>
  <mergeCells count="117">
    <mergeCell ref="BI7:BI8"/>
    <mergeCell ref="K18:X18"/>
    <mergeCell ref="AO7:AO8"/>
    <mergeCell ref="AF19:AN19"/>
    <mergeCell ref="BB19:BF19"/>
    <mergeCell ref="BG7:BG8"/>
    <mergeCell ref="BH7:BH8"/>
    <mergeCell ref="X7:X8"/>
    <mergeCell ref="BF7:BF8"/>
    <mergeCell ref="G7:G8"/>
    <mergeCell ref="I7:I8"/>
    <mergeCell ref="AF7:AF8"/>
    <mergeCell ref="J7:J8"/>
    <mergeCell ref="K7:K8"/>
    <mergeCell ref="L7:L8"/>
    <mergeCell ref="M7:M8"/>
    <mergeCell ref="N7:N8"/>
    <mergeCell ref="O7:P7"/>
    <mergeCell ref="H7:H8"/>
    <mergeCell ref="V7:V8"/>
    <mergeCell ref="Y7:Y8"/>
    <mergeCell ref="Z7:Z8"/>
    <mergeCell ref="B7:B8"/>
    <mergeCell ref="C7:C8"/>
    <mergeCell ref="D7:D8"/>
    <mergeCell ref="E7:E8"/>
    <mergeCell ref="F7:F8"/>
    <mergeCell ref="BB7:BB8"/>
    <mergeCell ref="BJ7:BJ8"/>
    <mergeCell ref="AR7:AR8"/>
    <mergeCell ref="AS7:AS8"/>
    <mergeCell ref="AT7:AT8"/>
    <mergeCell ref="AU7:AU8"/>
    <mergeCell ref="AV7:AV8"/>
    <mergeCell ref="AW7:AW8"/>
    <mergeCell ref="AX7:AX8"/>
    <mergeCell ref="AY7:AY8"/>
    <mergeCell ref="AZ7:AZ8"/>
    <mergeCell ref="BA7:BA8"/>
    <mergeCell ref="BC7:BC8"/>
    <mergeCell ref="BD7:BD8"/>
    <mergeCell ref="BE7:BE8"/>
    <mergeCell ref="AK7:AK8"/>
    <mergeCell ref="AL7:AL8"/>
    <mergeCell ref="AN7:AN8"/>
    <mergeCell ref="W7:W8"/>
    <mergeCell ref="B5:C5"/>
    <mergeCell ref="D5:BK5"/>
    <mergeCell ref="D1:BJ1"/>
    <mergeCell ref="D2:BJ2"/>
    <mergeCell ref="D3:BJ3"/>
    <mergeCell ref="D4:BJ4"/>
    <mergeCell ref="B1:C4"/>
    <mergeCell ref="BP6:BQ6"/>
    <mergeCell ref="A7:A8"/>
    <mergeCell ref="AA7:AA8"/>
    <mergeCell ref="AB7:AB8"/>
    <mergeCell ref="A6:T6"/>
    <mergeCell ref="AA6:AD6"/>
    <mergeCell ref="AT6:AX6"/>
    <mergeCell ref="AE6:AS6"/>
    <mergeCell ref="AY6:BO6"/>
    <mergeCell ref="BK7:BK8"/>
    <mergeCell ref="BL7:BL8"/>
    <mergeCell ref="BM7:BM8"/>
    <mergeCell ref="BN7:BN8"/>
    <mergeCell ref="BO7:BO8"/>
    <mergeCell ref="AQ7:AQ8"/>
    <mergeCell ref="Q7:Q8"/>
    <mergeCell ref="U7:U8"/>
    <mergeCell ref="K10:K14"/>
    <mergeCell ref="L10:L14"/>
    <mergeCell ref="M10:M14"/>
    <mergeCell ref="BP7:BP8"/>
    <mergeCell ref="BQ7:BQ8"/>
    <mergeCell ref="R7:R8"/>
    <mergeCell ref="S7:S8"/>
    <mergeCell ref="T7:T8"/>
    <mergeCell ref="AE7:AE8"/>
    <mergeCell ref="AC7:AC8"/>
    <mergeCell ref="AD7:AD8"/>
    <mergeCell ref="AG7:AG8"/>
    <mergeCell ref="AH7:AH8"/>
    <mergeCell ref="AI7:AI8"/>
    <mergeCell ref="AJ7:AJ8"/>
    <mergeCell ref="AP7:AP8"/>
    <mergeCell ref="N10:N14"/>
    <mergeCell ref="O10:O14"/>
    <mergeCell ref="P10:P14"/>
    <mergeCell ref="Q10:Q14"/>
    <mergeCell ref="R10:R14"/>
    <mergeCell ref="AM7:AM8"/>
    <mergeCell ref="AD10:AD14"/>
    <mergeCell ref="S10:S14"/>
    <mergeCell ref="F9:F17"/>
    <mergeCell ref="G9:G17"/>
    <mergeCell ref="H9:H17"/>
    <mergeCell ref="I9:I17"/>
    <mergeCell ref="J9:J17"/>
    <mergeCell ref="A9:A17"/>
    <mergeCell ref="B9:B17"/>
    <mergeCell ref="C9:C17"/>
    <mergeCell ref="D9:D17"/>
    <mergeCell ref="E9:E17"/>
    <mergeCell ref="T10:T14"/>
    <mergeCell ref="AA10:AA14"/>
    <mergeCell ref="AB10:AB14"/>
    <mergeCell ref="AC10:AC14"/>
    <mergeCell ref="U10:U14"/>
    <mergeCell ref="V10:V14"/>
    <mergeCell ref="AG10:AG14"/>
    <mergeCell ref="AF10:AF14"/>
    <mergeCell ref="AE10:AE14"/>
    <mergeCell ref="W10:W14"/>
    <mergeCell ref="X10:X14"/>
    <mergeCell ref="Y10:Y14"/>
    <mergeCell ref="Z10:Z14"/>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 2023</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maria bernarda perez carmona</cp:lastModifiedBy>
  <cp:revision/>
  <dcterms:created xsi:type="dcterms:W3CDTF">2022-12-26T20:23:47Z</dcterms:created>
  <dcterms:modified xsi:type="dcterms:W3CDTF">2024-01-16T16:49:12Z</dcterms:modified>
  <cp:category/>
  <cp:contentStatus/>
</cp:coreProperties>
</file>