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Luz Marlene\OneDrive\EDUCACIÓN\PLAN DE ACCION 2023\SECRETARIA DE EDUCACION\DICIEMBRE 31 DE 2023\"/>
    </mc:Choice>
  </mc:AlternateContent>
  <xr:revisionPtr revIDLastSave="0" documentId="13_ncr:1_{9D04B309-62C9-4B09-AF3E-4A13C149F276}"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3" r:id="rId1"/>
    <sheet name="PLAN DE ACCIÓN" sheetId="1" r:id="rId2"/>
    <sheet name="CONTROL DE CAMBIOS " sheetId="2" r:id="rId3"/>
    <sheet name="LB CALIDAD"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9" i="1" l="1"/>
  <c r="AB196" i="1" l="1"/>
  <c r="Z196" i="1"/>
  <c r="T196" i="1"/>
  <c r="X131" i="1"/>
  <c r="Y131" i="1" s="1"/>
  <c r="Z131" i="1"/>
  <c r="BO221" i="1" l="1"/>
  <c r="BO195" i="1"/>
  <c r="BO177" i="1"/>
  <c r="BO162" i="1"/>
  <c r="BO151" i="1"/>
  <c r="BO141" i="1"/>
  <c r="BO130" i="1"/>
  <c r="BO106" i="1"/>
  <c r="BN221" i="1"/>
  <c r="BN195" i="1"/>
  <c r="BN177" i="1"/>
  <c r="BN162" i="1"/>
  <c r="BN151" i="1"/>
  <c r="BN141" i="1"/>
  <c r="BN130" i="1"/>
  <c r="BN106" i="1"/>
  <c r="BM221" i="1"/>
  <c r="BM195" i="1"/>
  <c r="BM177" i="1"/>
  <c r="BM162" i="1"/>
  <c r="BM151" i="1"/>
  <c r="BM229" i="1" s="1"/>
  <c r="BM248" i="1" s="1"/>
  <c r="BM141" i="1"/>
  <c r="BM130" i="1"/>
  <c r="BM106" i="1"/>
  <c r="BP209" i="1"/>
  <c r="BP192" i="1"/>
  <c r="BP189" i="1"/>
  <c r="BP182" i="1"/>
  <c r="BP178" i="1"/>
  <c r="BP174" i="1"/>
  <c r="BP171" i="1"/>
  <c r="BP167" i="1"/>
  <c r="BP156" i="1"/>
  <c r="BP149" i="1"/>
  <c r="BP142" i="1"/>
  <c r="BP104" i="1"/>
  <c r="BP103" i="1"/>
  <c r="BP100" i="1"/>
  <c r="BP98" i="1"/>
  <c r="BP89" i="1" l="1"/>
  <c r="BP90" i="1"/>
  <c r="BP92" i="1"/>
  <c r="BP81" i="1"/>
  <c r="BP82" i="1"/>
  <c r="BP83" i="1"/>
  <c r="BP84" i="1"/>
  <c r="BP85" i="1"/>
  <c r="BP86" i="1"/>
  <c r="BP87" i="1"/>
  <c r="BP88" i="1"/>
  <c r="BP80" i="1" l="1"/>
  <c r="BP77" i="1"/>
  <c r="BP74" i="1"/>
  <c r="BP71" i="1"/>
  <c r="BP63" i="1"/>
  <c r="BP60" i="1"/>
  <c r="BP48" i="1"/>
  <c r="BP49" i="1"/>
  <c r="BP45" i="1"/>
  <c r="BP46" i="1"/>
  <c r="BP47" i="1"/>
  <c r="BP43" i="1"/>
  <c r="BP41" i="1"/>
  <c r="BP39" i="1"/>
  <c r="BP38" i="1"/>
  <c r="BP36" i="1"/>
  <c r="BP33" i="1"/>
  <c r="BP22" i="1"/>
  <c r="BP19" i="1"/>
  <c r="BP15" i="1"/>
  <c r="BE232" i="1" l="1"/>
  <c r="BE236" i="1" s="1"/>
  <c r="AR220" i="1" l="1"/>
  <c r="AR211" i="1"/>
  <c r="AR205" i="1"/>
  <c r="AR200" i="1"/>
  <c r="AR197" i="1"/>
  <c r="AR196" i="1"/>
  <c r="AR191" i="1"/>
  <c r="AR167" i="1"/>
  <c r="AR161" i="1"/>
  <c r="AR160" i="1"/>
  <c r="AR159" i="1"/>
  <c r="AR157" i="1"/>
  <c r="AR145" i="1"/>
  <c r="AR146" i="1"/>
  <c r="AR144" i="1"/>
  <c r="AR142" i="1"/>
  <c r="AR136" i="1"/>
  <c r="AR129" i="1"/>
  <c r="AR123" i="1"/>
  <c r="AR124" i="1"/>
  <c r="AR125" i="1"/>
  <c r="AR126" i="1"/>
  <c r="AR127" i="1"/>
  <c r="AR128" i="1"/>
  <c r="AR115" i="1"/>
  <c r="AR116" i="1"/>
  <c r="AR117" i="1"/>
  <c r="AR118" i="1"/>
  <c r="AR119" i="1"/>
  <c r="AR120" i="1"/>
  <c r="AR121" i="1"/>
  <c r="AR122" i="1"/>
  <c r="AR114" i="1"/>
  <c r="AR112" i="1"/>
  <c r="AR113" i="1"/>
  <c r="AR111" i="1"/>
  <c r="AR110" i="1"/>
  <c r="AR108" i="1"/>
  <c r="AR109" i="1"/>
  <c r="AR107" i="1"/>
  <c r="AR78" i="1"/>
  <c r="AR77" i="1"/>
  <c r="AR75" i="1"/>
  <c r="AR73" i="1"/>
  <c r="AR74" i="1"/>
  <c r="AR72" i="1"/>
  <c r="AR68" i="1"/>
  <c r="AR67" i="1"/>
  <c r="AR65" i="1"/>
  <c r="AR57" i="1"/>
  <c r="AR51" i="1"/>
  <c r="AR49" i="1"/>
  <c r="AR24" i="1" l="1"/>
  <c r="AR16" i="1"/>
  <c r="AR15" i="1"/>
  <c r="AR21" i="1"/>
  <c r="AR20" i="1"/>
  <c r="AR19" i="1"/>
  <c r="AR18" i="1"/>
  <c r="AR17" i="1"/>
  <c r="AR14" i="1"/>
  <c r="AR13" i="1"/>
  <c r="AR11" i="1"/>
  <c r="AR10" i="1"/>
  <c r="AR9" i="1"/>
  <c r="Y222" i="1" l="1"/>
  <c r="Y212" i="1"/>
  <c r="Y199" i="1"/>
  <c r="Y196" i="1"/>
  <c r="Z191" i="1"/>
  <c r="Y191" i="1"/>
  <c r="Y189" i="1"/>
  <c r="Z189" i="1" s="1"/>
  <c r="Y184" i="1"/>
  <c r="Z184" i="1" s="1"/>
  <c r="Y183" i="1"/>
  <c r="Z183" i="1" s="1"/>
  <c r="Y178" i="1"/>
  <c r="Z178" i="1" s="1"/>
  <c r="AB178" i="1" s="1"/>
  <c r="Y152" i="1"/>
  <c r="Y147" i="1"/>
  <c r="Y139" i="1"/>
  <c r="Y136" i="1"/>
  <c r="Y134" i="1"/>
  <c r="Y107" i="1"/>
  <c r="Y68" i="1"/>
  <c r="AB9" i="1"/>
  <c r="AA9" i="1"/>
  <c r="AA183" i="1" l="1"/>
  <c r="BA205" i="1" l="1"/>
  <c r="BL101" i="1" l="1"/>
  <c r="BL94" i="1"/>
  <c r="BP9" i="1"/>
  <c r="BP32" i="1"/>
  <c r="BP44" i="1"/>
  <c r="BP50" i="1"/>
  <c r="BP57" i="1"/>
  <c r="BP68" i="1"/>
  <c r="BP96" i="1"/>
  <c r="BP93" i="1"/>
  <c r="BP123" i="1"/>
  <c r="BP114" i="1"/>
  <c r="BP107" i="1"/>
  <c r="BP131" i="1"/>
  <c r="BP136" i="1"/>
  <c r="BP147" i="1"/>
  <c r="BP159" i="1"/>
  <c r="BP152" i="1"/>
  <c r="BP163" i="1"/>
  <c r="BP184" i="1"/>
  <c r="BP196" i="1"/>
  <c r="BP212" i="1"/>
  <c r="BP206" i="1"/>
  <c r="AR224" i="1"/>
  <c r="AS212" i="1"/>
  <c r="AR198" i="1"/>
  <c r="AR180" i="1"/>
  <c r="AR182" i="1"/>
  <c r="AR186" i="1"/>
  <c r="AR187" i="1"/>
  <c r="AR188" i="1"/>
  <c r="AR192" i="1"/>
  <c r="AR194" i="1"/>
  <c r="AR164" i="1"/>
  <c r="AR165" i="1"/>
  <c r="AR166" i="1"/>
  <c r="AR168" i="1"/>
  <c r="AR169" i="1"/>
  <c r="AR170" i="1"/>
  <c r="AR171" i="1"/>
  <c r="AR172" i="1"/>
  <c r="AR173" i="1"/>
  <c r="AR174" i="1"/>
  <c r="AR175" i="1"/>
  <c r="AR163" i="1"/>
  <c r="AS142" i="1"/>
  <c r="AR139" i="1"/>
  <c r="AR140" i="1"/>
  <c r="AR137" i="1"/>
  <c r="AS107" i="1"/>
  <c r="AS123" i="1"/>
  <c r="AR97" i="1"/>
  <c r="AR105" i="1"/>
  <c r="AR95" i="1"/>
  <c r="AR99" i="1"/>
  <c r="AR100" i="1"/>
  <c r="AR101" i="1"/>
  <c r="AR102" i="1"/>
  <c r="AR103" i="1"/>
  <c r="AR104" i="1"/>
  <c r="AR88" i="1"/>
  <c r="AR47" i="1"/>
  <c r="AR37" i="1"/>
  <c r="AR35" i="1"/>
  <c r="AR30" i="1"/>
  <c r="AR31" i="1"/>
  <c r="AR29" i="1"/>
  <c r="AR27" i="1"/>
  <c r="AR28" i="1"/>
  <c r="AR26" i="1"/>
  <c r="AR23" i="1"/>
  <c r="AR22" i="1"/>
  <c r="AR25" i="1"/>
  <c r="AR32" i="1"/>
  <c r="AR33" i="1"/>
  <c r="AR34" i="1"/>
  <c r="AR36" i="1"/>
  <c r="AR40" i="1"/>
  <c r="AR43" i="1"/>
  <c r="AR45" i="1"/>
  <c r="AR48" i="1"/>
  <c r="AS44" i="1" s="1"/>
  <c r="AR52" i="1"/>
  <c r="AR53" i="1"/>
  <c r="AR55" i="1"/>
  <c r="AR56" i="1"/>
  <c r="AR58" i="1"/>
  <c r="AR60" i="1"/>
  <c r="AR61" i="1"/>
  <c r="AR62" i="1"/>
  <c r="AR63" i="1"/>
  <c r="AR64" i="1"/>
  <c r="AR66" i="1"/>
  <c r="AR71" i="1"/>
  <c r="AR79" i="1"/>
  <c r="AR80" i="1"/>
  <c r="AR82" i="1"/>
  <c r="AR83" i="1"/>
  <c r="AR87" i="1"/>
  <c r="AS9" i="1"/>
  <c r="AR225" i="1"/>
  <c r="AR138" i="1" s="1"/>
  <c r="AR223" i="1"/>
  <c r="AA225" i="1"/>
  <c r="Z225" i="1"/>
  <c r="AB225" i="1" s="1"/>
  <c r="Y224" i="1"/>
  <c r="Z224" i="1" s="1"/>
  <c r="AB224" i="1" s="1"/>
  <c r="Z222" i="1"/>
  <c r="Z212" i="1"/>
  <c r="AB212" i="1" s="1"/>
  <c r="Y206" i="1"/>
  <c r="AA206" i="1" s="1"/>
  <c r="Y202" i="1"/>
  <c r="Z202" i="1" s="1"/>
  <c r="AA199" i="1"/>
  <c r="AB184" i="1"/>
  <c r="AA184" i="1"/>
  <c r="Y175" i="1"/>
  <c r="Z175" i="1" s="1"/>
  <c r="Y173" i="1"/>
  <c r="Z173" i="1" s="1"/>
  <c r="Y167" i="1"/>
  <c r="AA167" i="1" s="1"/>
  <c r="Y163" i="1"/>
  <c r="Z163" i="1"/>
  <c r="Y159" i="1"/>
  <c r="AA159" i="1" s="1"/>
  <c r="Y157" i="1"/>
  <c r="Z157" i="1" s="1"/>
  <c r="AB157" i="1" s="1"/>
  <c r="Y155" i="1"/>
  <c r="Z155" i="1" s="1"/>
  <c r="Z147" i="1"/>
  <c r="Y145" i="1"/>
  <c r="AA145" i="1" s="1"/>
  <c r="Z143" i="1"/>
  <c r="Y142" i="1"/>
  <c r="Z142" i="1" s="1"/>
  <c r="AB142" i="1" s="1"/>
  <c r="AA139" i="1"/>
  <c r="Z139" i="1"/>
  <c r="Z136" i="1"/>
  <c r="AB136" i="1" s="1"/>
  <c r="AA134" i="1"/>
  <c r="Z123" i="1"/>
  <c r="Y123" i="1"/>
  <c r="V123" i="1"/>
  <c r="Z117" i="1"/>
  <c r="Z114" i="1"/>
  <c r="AA107" i="1"/>
  <c r="Z99" i="1"/>
  <c r="AB99" i="1" s="1"/>
  <c r="Z96" i="1"/>
  <c r="AB96" i="1" s="1"/>
  <c r="Y96" i="1"/>
  <c r="AA96" i="1" s="1"/>
  <c r="Z68" i="1"/>
  <c r="Z57" i="1"/>
  <c r="Z50" i="1"/>
  <c r="Z9" i="1"/>
  <c r="Z199" i="1"/>
  <c r="AB199" i="1" s="1"/>
  <c r="AA136" i="1"/>
  <c r="AA178" i="1"/>
  <c r="Z145" i="1"/>
  <c r="AB145" i="1" s="1"/>
  <c r="AA212" i="1"/>
  <c r="W93" i="1"/>
  <c r="Y93" i="1" s="1"/>
  <c r="Z93" i="1" s="1"/>
  <c r="BJ96" i="1"/>
  <c r="AY202" i="1"/>
  <c r="AO76" i="1"/>
  <c r="AY159" i="1"/>
  <c r="AY144" i="1"/>
  <c r="T159" i="1"/>
  <c r="Z159" i="1" s="1"/>
  <c r="AB159" i="1" s="1"/>
  <c r="AB223" i="1"/>
  <c r="AA223" i="1"/>
  <c r="F24" i="5"/>
  <c r="AS206" i="1"/>
  <c r="AS196" i="1"/>
  <c r="AS131" i="1"/>
  <c r="AS114" i="1"/>
  <c r="AS152" i="1"/>
  <c r="AS159" i="1"/>
  <c r="AS147" i="1"/>
  <c r="AB175" i="1"/>
  <c r="AA175" i="1"/>
  <c r="AB163" i="1"/>
  <c r="AA163" i="1"/>
  <c r="AA155" i="1"/>
  <c r="AA143" i="1"/>
  <c r="AB139" i="1"/>
  <c r="AA123" i="1"/>
  <c r="AA117" i="1"/>
  <c r="AB114" i="1"/>
  <c r="AA57" i="1"/>
  <c r="BU48" i="1"/>
  <c r="BU49" i="1" s="1"/>
  <c r="BU45" i="1"/>
  <c r="BT45" i="1"/>
  <c r="AV9" i="1"/>
  <c r="AV10" i="1"/>
  <c r="AV11" i="1"/>
  <c r="AV12" i="1"/>
  <c r="AW12" i="1"/>
  <c r="AV13" i="1"/>
  <c r="AV14" i="1"/>
  <c r="AW14" i="1"/>
  <c r="AV15" i="1"/>
  <c r="AV16" i="1"/>
  <c r="AV17" i="1"/>
  <c r="AV18" i="1"/>
  <c r="AV19" i="1"/>
  <c r="AV20" i="1"/>
  <c r="AV21" i="1"/>
  <c r="AV22" i="1"/>
  <c r="AV23" i="1"/>
  <c r="AV24" i="1"/>
  <c r="AV25" i="1"/>
  <c r="AV26" i="1"/>
  <c r="AV27" i="1"/>
  <c r="AV28" i="1"/>
  <c r="AV29" i="1"/>
  <c r="AV30" i="1"/>
  <c r="AV31" i="1"/>
  <c r="AV68" i="1"/>
  <c r="AV69" i="1"/>
  <c r="AW69" i="1"/>
  <c r="AL70" i="1"/>
  <c r="AL76" i="1" s="1"/>
  <c r="AV70" i="1"/>
  <c r="AW70" i="1"/>
  <c r="AV71" i="1"/>
  <c r="AV72" i="1"/>
  <c r="AV73" i="1"/>
  <c r="AV74" i="1"/>
  <c r="AV75" i="1"/>
  <c r="AV76" i="1"/>
  <c r="AW76" i="1"/>
  <c r="AV77" i="1"/>
  <c r="AV78" i="1"/>
  <c r="AV79" i="1"/>
  <c r="AV80" i="1"/>
  <c r="AW81" i="1"/>
  <c r="AV82" i="1"/>
  <c r="AV83" i="1"/>
  <c r="AV87" i="1"/>
  <c r="AV88"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R134" i="1"/>
  <c r="R147" i="1"/>
  <c r="R202" i="1"/>
  <c r="BP141" i="1" l="1"/>
  <c r="AB226" i="1"/>
  <c r="BP130" i="1"/>
  <c r="AB141" i="1"/>
  <c r="AA106" i="1"/>
  <c r="BP221" i="1"/>
  <c r="Z167" i="1"/>
  <c r="AA202" i="1"/>
  <c r="AA221" i="1" s="1"/>
  <c r="AA141" i="1"/>
  <c r="AA151" i="1"/>
  <c r="AA224" i="1"/>
  <c r="AS80" i="1"/>
  <c r="AS57" i="1"/>
  <c r="AS163" i="1"/>
  <c r="AS177" i="1" s="1"/>
  <c r="AS184" i="1"/>
  <c r="BP151" i="1"/>
  <c r="AS136" i="1"/>
  <c r="AS141" i="1" s="1"/>
  <c r="AS68" i="1"/>
  <c r="AS50" i="1"/>
  <c r="AS178" i="1"/>
  <c r="BP177" i="1"/>
  <c r="AB151" i="1"/>
  <c r="AB202" i="1"/>
  <c r="AS32" i="1"/>
  <c r="AS22" i="1"/>
  <c r="AS151" i="1"/>
  <c r="AB177" i="1"/>
  <c r="AA157" i="1"/>
  <c r="AA130" i="1"/>
  <c r="AA173" i="1"/>
  <c r="AA177" i="1" s="1"/>
  <c r="AA226" i="1"/>
  <c r="AS93" i="1"/>
  <c r="AS189" i="1"/>
  <c r="BP162" i="1"/>
  <c r="BN229" i="1"/>
  <c r="BP106" i="1"/>
  <c r="AS221" i="1"/>
  <c r="AS162" i="1"/>
  <c r="AA195" i="1"/>
  <c r="AS130" i="1"/>
  <c r="AB195" i="1"/>
  <c r="AB106" i="1"/>
  <c r="Z134" i="1"/>
  <c r="BO229" i="1"/>
  <c r="Z107" i="1"/>
  <c r="AB107" i="1" s="1"/>
  <c r="AB130" i="1" s="1"/>
  <c r="Z206" i="1"/>
  <c r="AB206" i="1" s="1"/>
  <c r="AS195" i="1" l="1"/>
  <c r="AS106" i="1"/>
  <c r="AS229" i="1" s="1"/>
  <c r="AB221" i="1"/>
  <c r="BP195" i="1"/>
  <c r="BM232" i="1" l="1"/>
  <c r="BM231" i="1"/>
  <c r="Z152" i="1"/>
  <c r="AB162" i="1" s="1"/>
  <c r="AB229" i="1" s="1"/>
  <c r="AA152" i="1"/>
  <c r="AA162" i="1" s="1"/>
  <c r="AA2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LENOVO</author>
    <author>ALEXANDRA HERRERA PUENTE</author>
    <author>Diana Paola Gomez Garces</author>
    <author>ACER</author>
    <author>admin</author>
    <author>msierra</author>
    <author>Marlene  Sierra</author>
    <author>Dawin Manuel</author>
    <author>VIKI DE LA ROSA</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K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M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F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S7" authorId="2" shapeId="0" xr:uid="{00000000-0006-0000-0100-000005000000}">
      <text>
        <r>
          <rPr>
            <sz val="9"/>
            <color indexed="81"/>
            <rFont val="Tahoma"/>
            <family val="2"/>
          </rPr>
          <t xml:space="preserve">VER ANEXO 1
</t>
        </r>
      </text>
    </comment>
    <comment ref="BT7" authorId="2" shapeId="0" xr:uid="{00000000-0006-0000-0100-000006000000}">
      <text>
        <r>
          <rPr>
            <b/>
            <sz val="9"/>
            <color indexed="81"/>
            <rFont val="Tahoma"/>
            <family val="2"/>
          </rPr>
          <t>VER ANEXO 1</t>
        </r>
        <r>
          <rPr>
            <sz val="9"/>
            <color indexed="81"/>
            <rFont val="Tahoma"/>
            <family val="2"/>
          </rPr>
          <t xml:space="preserve">
</t>
        </r>
      </text>
    </comment>
    <comment ref="AT9" authorId="3" shapeId="0" xr:uid="{00000000-0006-0000-0100-000007000000}">
      <text>
        <r>
          <rPr>
            <b/>
            <sz val="72"/>
            <color indexed="81"/>
            <rFont val="Tahoma"/>
            <family val="2"/>
          </rPr>
          <t>LENOVO:</t>
        </r>
        <r>
          <rPr>
            <sz val="72"/>
            <color indexed="81"/>
            <rFont val="Tahoma"/>
            <family val="2"/>
          </rPr>
          <t xml:space="preserve">
Reporte Matricula 30 de marzo</t>
        </r>
      </text>
    </comment>
    <comment ref="AK10" authorId="3" shapeId="0" xr:uid="{00000000-0006-0000-0100-000008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
</t>
        </r>
      </text>
    </comment>
    <comment ref="AK11" authorId="3" shapeId="0" xr:uid="{00000000-0006-0000-0100-000009000000}">
      <text>
        <r>
          <rPr>
            <b/>
            <sz val="20"/>
            <color indexed="81"/>
            <rFont val="Tahoma"/>
            <family val="2"/>
          </rPr>
          <t xml:space="preserve">LENOVO:
</t>
        </r>
        <r>
          <rPr>
            <sz val="20"/>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L11" authorId="3" shapeId="0" xr:uid="{00000000-0006-0000-0100-00000A000000}">
      <text>
        <r>
          <rPr>
            <b/>
            <sz val="36"/>
            <color indexed="81"/>
            <rFont val="Tahoma"/>
            <family val="2"/>
          </rPr>
          <t>LENOVO:</t>
        </r>
        <r>
          <rPr>
            <sz val="36"/>
            <color indexed="81"/>
            <rFont val="Tahoma"/>
            <family val="2"/>
          </rPr>
          <t xml:space="preserve">
Base de planificación 2024</t>
        </r>
      </text>
    </comment>
    <comment ref="AQ11" authorId="4" shapeId="0" xr:uid="{00000000-0006-0000-0100-00000B000000}">
      <text>
        <r>
          <rPr>
            <b/>
            <sz val="9"/>
            <color indexed="81"/>
            <rFont val="Tahoma"/>
            <family val="2"/>
          </rPr>
          <t>ALEXANDRA HERRERA PUENTE:</t>
        </r>
        <r>
          <rPr>
            <sz val="9"/>
            <color indexed="81"/>
            <rFont val="Tahoma"/>
            <family val="2"/>
          </rPr>
          <t xml:space="preserve">
Actualizaciòn percentil de calidad.</t>
        </r>
      </text>
    </comment>
    <comment ref="AL12" authorId="3" shapeId="0" xr:uid="{00000000-0006-0000-0100-00000C000000}">
      <text>
        <r>
          <rPr>
            <b/>
            <sz val="9"/>
            <color indexed="81"/>
            <rFont val="Tahoma"/>
            <family val="2"/>
          </rPr>
          <t>LENOVO:</t>
        </r>
        <r>
          <rPr>
            <sz val="9"/>
            <color indexed="81"/>
            <rFont val="Tahoma"/>
            <family val="2"/>
          </rPr>
          <t xml:space="preserve">
</t>
        </r>
        <r>
          <rPr>
            <sz val="48"/>
            <color indexed="81"/>
            <rFont val="Tahoma"/>
            <family val="2"/>
          </rPr>
          <t>Tener en cuenta:
Estudio de insuficiencia 49.270
PACSE 47.778
Proyecto 46.358
Proceso de contratación actual 45.378</t>
        </r>
      </text>
    </comment>
    <comment ref="AM14" authorId="3" shapeId="0" xr:uid="{00000000-0006-0000-0100-00000D000000}">
      <text>
        <r>
          <rPr>
            <b/>
            <sz val="9"/>
            <color indexed="81"/>
            <rFont val="Tahoma"/>
            <family val="2"/>
          </rPr>
          <t>LENOVO:</t>
        </r>
        <r>
          <rPr>
            <sz val="9"/>
            <color indexed="81"/>
            <rFont val="Tahoma"/>
            <family val="2"/>
          </rPr>
          <t xml:space="preserve">
Corte 30 de mayo
No han  hecho el corte MEN a junio</t>
        </r>
      </text>
    </comment>
    <comment ref="AK15" authorId="3" shapeId="0" xr:uid="{00000000-0006-0000-0100-00000E000000}">
      <text>
        <r>
          <rPr>
            <b/>
            <sz val="28"/>
            <color indexed="81"/>
            <rFont val="Tahoma"/>
            <family val="2"/>
          </rPr>
          <t>LENOVO:</t>
        </r>
        <r>
          <rPr>
            <sz val="28"/>
            <color indexed="81"/>
            <rFont val="Tahoma"/>
            <family val="2"/>
          </rPr>
          <t xml:space="preserve">
Plan de auditoría de matrícula oficial y contratada.
Las asistencias se organizarán en 4 ciclos que se ejecutan durante el mes.</t>
        </r>
      </text>
    </comment>
    <comment ref="AL15" authorId="3" shapeId="0" xr:uid="{00000000-0006-0000-0100-00000F000000}">
      <text>
        <r>
          <rPr>
            <b/>
            <sz val="9"/>
            <color indexed="81"/>
            <rFont val="Tahoma"/>
            <family val="2"/>
          </rPr>
          <t>LENOVO:</t>
        </r>
        <r>
          <rPr>
            <sz val="48"/>
            <color indexed="81"/>
            <rFont val="Tahoma"/>
            <family val="2"/>
          </rPr>
          <t xml:space="preserve">
5 Ciclos de asistencia técnica</t>
        </r>
      </text>
    </comment>
    <comment ref="AM15" authorId="3" shapeId="0" xr:uid="{00000000-0006-0000-0100-000010000000}">
      <text>
        <r>
          <rPr>
            <b/>
            <sz val="9"/>
            <color indexed="81"/>
            <rFont val="Tahoma"/>
            <family val="2"/>
          </rPr>
          <t>LENOVO:</t>
        </r>
        <r>
          <rPr>
            <sz val="9"/>
            <color indexed="81"/>
            <rFont val="Tahoma"/>
            <family val="2"/>
          </rPr>
          <t xml:space="preserve">
Acumulado año</t>
        </r>
      </text>
    </comment>
    <comment ref="AK16" authorId="3" shapeId="0" xr:uid="{00000000-0006-0000-0100-000011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L16" authorId="3" shapeId="0" xr:uid="{00000000-0006-0000-0100-000012000000}">
      <text>
        <r>
          <rPr>
            <b/>
            <sz val="36"/>
            <color indexed="81"/>
            <rFont val="Tahoma"/>
            <family val="2"/>
          </rPr>
          <t>LENOVO:</t>
        </r>
        <r>
          <rPr>
            <sz val="36"/>
            <color indexed="81"/>
            <rFont val="Tahoma"/>
            <family val="2"/>
          </rPr>
          <t xml:space="preserve">
Base de planificación 2024</t>
        </r>
      </text>
    </comment>
    <comment ref="AK17" authorId="3" shapeId="0" xr:uid="{00000000-0006-0000-0100-000013000000}">
      <text>
        <r>
          <rPr>
            <b/>
            <sz val="36"/>
            <color indexed="81"/>
            <rFont val="Tahoma"/>
            <family val="2"/>
          </rPr>
          <t>LENOVO:</t>
        </r>
        <r>
          <rPr>
            <sz val="3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L17" authorId="3" shapeId="0" xr:uid="{00000000-0006-0000-0100-000014000000}">
      <text>
        <r>
          <rPr>
            <b/>
            <sz val="36"/>
            <color indexed="81"/>
            <rFont val="Tahoma"/>
            <family val="2"/>
          </rPr>
          <t>LENOVO:</t>
        </r>
        <r>
          <rPr>
            <sz val="36"/>
            <color indexed="81"/>
            <rFont val="Tahoma"/>
            <family val="2"/>
          </rPr>
          <t xml:space="preserve">
IQ</t>
        </r>
      </text>
    </comment>
    <comment ref="AM17" authorId="3" shapeId="0" xr:uid="{00000000-0006-0000-0100-000015000000}">
      <text>
        <r>
          <rPr>
            <b/>
            <sz val="9"/>
            <color indexed="81"/>
            <rFont val="Tahoma"/>
            <family val="2"/>
          </rPr>
          <t>LENOVO:</t>
        </r>
        <r>
          <rPr>
            <sz val="9"/>
            <color indexed="81"/>
            <rFont val="Tahoma"/>
            <family val="2"/>
          </rPr>
          <t xml:space="preserve">
Acumulado año</t>
        </r>
      </text>
    </comment>
    <comment ref="AL18" authorId="3" shapeId="0" xr:uid="{00000000-0006-0000-0100-000016000000}">
      <text>
        <r>
          <rPr>
            <b/>
            <sz val="48"/>
            <color indexed="81"/>
            <rFont val="Tahoma"/>
            <family val="2"/>
          </rPr>
          <t>LENOVO:</t>
        </r>
        <r>
          <rPr>
            <sz val="48"/>
            <color indexed="81"/>
            <rFont val="Tahoma"/>
            <family val="2"/>
          </rPr>
          <t xml:space="preserve">
IIQ, IIQ y IVQ</t>
        </r>
      </text>
    </comment>
    <comment ref="AK19" authorId="3" shapeId="0" xr:uid="{00000000-0006-0000-0100-000017000000}">
      <text>
        <r>
          <rPr>
            <b/>
            <sz val="26"/>
            <color indexed="81"/>
            <rFont val="Tahoma"/>
            <family val="2"/>
          </rPr>
          <t>LENOVO:</t>
        </r>
        <r>
          <rPr>
            <sz val="26"/>
            <color indexed="81"/>
            <rFont val="Tahoma"/>
            <family val="2"/>
          </rPr>
          <t xml:space="preserve">
LENOVO: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L19" authorId="3" shapeId="0" xr:uid="{00000000-0006-0000-0100-000018000000}">
      <text>
        <r>
          <rPr>
            <b/>
            <sz val="36"/>
            <color indexed="81"/>
            <rFont val="Tahoma"/>
            <family val="2"/>
          </rPr>
          <t>LENOVO:</t>
        </r>
        <r>
          <rPr>
            <sz val="36"/>
            <color indexed="81"/>
            <rFont val="Tahoma"/>
            <family val="2"/>
          </rPr>
          <t xml:space="preserve">
Base de planificación 2024</t>
        </r>
      </text>
    </comment>
    <comment ref="AK20" authorId="3" shapeId="0" xr:uid="{00000000-0006-0000-0100-000019000000}">
      <text>
        <r>
          <rPr>
            <b/>
            <sz val="20"/>
            <color indexed="81"/>
            <rFont val="Tahoma"/>
            <family val="2"/>
          </rPr>
          <t xml:space="preserve">LENOVO:
</t>
        </r>
        <r>
          <rPr>
            <sz val="26"/>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L20" authorId="3" shapeId="0" xr:uid="{00000000-0006-0000-0100-00001A000000}">
      <text>
        <r>
          <rPr>
            <b/>
            <sz val="36"/>
            <color indexed="81"/>
            <rFont val="Tahoma"/>
            <family val="2"/>
          </rPr>
          <t>LENOVO:</t>
        </r>
        <r>
          <rPr>
            <sz val="36"/>
            <color indexed="81"/>
            <rFont val="Tahoma"/>
            <family val="2"/>
          </rPr>
          <t xml:space="preserve">
IQ</t>
        </r>
      </text>
    </comment>
    <comment ref="AL21" authorId="3" shapeId="0" xr:uid="{00000000-0006-0000-0100-00001B000000}">
      <text>
        <r>
          <rPr>
            <b/>
            <sz val="48"/>
            <color indexed="81"/>
            <rFont val="Tahoma"/>
            <family val="2"/>
          </rPr>
          <t>LENOVO:</t>
        </r>
        <r>
          <rPr>
            <sz val="48"/>
            <color indexed="81"/>
            <rFont val="Tahoma"/>
            <family val="2"/>
          </rPr>
          <t xml:space="preserve">
IIQ, IIQ y IVQ</t>
        </r>
      </text>
    </comment>
    <comment ref="AL22" authorId="3" shapeId="0" xr:uid="{00000000-0006-0000-0100-00001C000000}">
      <text>
        <r>
          <rPr>
            <b/>
            <sz val="36"/>
            <color indexed="81"/>
            <rFont val="Tahoma"/>
            <family val="2"/>
          </rPr>
          <t>LENOVO:</t>
        </r>
        <r>
          <rPr>
            <sz val="36"/>
            <color indexed="81"/>
            <rFont val="Tahoma"/>
            <family val="2"/>
          </rPr>
          <t xml:space="preserve">
Base de planificación 2024</t>
        </r>
      </text>
    </comment>
    <comment ref="AL52" authorId="3" shapeId="0" xr:uid="{00000000-0006-0000-0100-00001D000000}">
      <text>
        <r>
          <rPr>
            <b/>
            <sz val="48"/>
            <color indexed="81"/>
            <rFont val="Tahoma"/>
            <family val="2"/>
          </rPr>
          <t>LENOVO:</t>
        </r>
        <r>
          <rPr>
            <sz val="48"/>
            <color indexed="81"/>
            <rFont val="Tahoma"/>
            <family val="2"/>
          </rPr>
          <t xml:space="preserve">
IIQ, IIQ y IVQ</t>
        </r>
      </text>
    </comment>
    <comment ref="AM58" authorId="3" shapeId="0" xr:uid="{00000000-0006-0000-0100-00001F000000}">
      <text>
        <r>
          <rPr>
            <b/>
            <sz val="9"/>
            <color indexed="81"/>
            <rFont val="Tahoma"/>
            <family val="2"/>
          </rPr>
          <t>LENOVO:</t>
        </r>
        <r>
          <rPr>
            <sz val="9"/>
            <color indexed="81"/>
            <rFont val="Tahoma"/>
            <family val="2"/>
          </rPr>
          <t xml:space="preserve">
Acumulado</t>
        </r>
      </text>
    </comment>
    <comment ref="AM60" authorId="3" shapeId="0" xr:uid="{00000000-0006-0000-0100-000020000000}">
      <text>
        <r>
          <rPr>
            <b/>
            <sz val="9"/>
            <color indexed="81"/>
            <rFont val="Tahoma"/>
            <family val="2"/>
          </rPr>
          <t>LENOVO:</t>
        </r>
        <r>
          <rPr>
            <sz val="9"/>
            <color indexed="81"/>
            <rFont val="Tahoma"/>
            <family val="2"/>
          </rPr>
          <t xml:space="preserve">
Acumulado</t>
        </r>
      </text>
    </comment>
    <comment ref="AM65" authorId="3" shapeId="0" xr:uid="{00000000-0006-0000-0100-000021000000}">
      <text>
        <r>
          <rPr>
            <b/>
            <sz val="9"/>
            <color indexed="81"/>
            <rFont val="Tahoma"/>
            <family val="2"/>
          </rPr>
          <t>LENOVO:</t>
        </r>
        <r>
          <rPr>
            <sz val="9"/>
            <color indexed="81"/>
            <rFont val="Tahoma"/>
            <family val="2"/>
          </rPr>
          <t xml:space="preserve">
</t>
        </r>
        <r>
          <rPr>
            <sz val="24"/>
            <color indexed="81"/>
            <rFont val="Tahoma"/>
            <family val="2"/>
          </rPr>
          <t>Corte 31 de mayo, depende del corte oficial del MEN en SIMAT que se genera una vez cerrado 30 de junio.</t>
        </r>
      </text>
    </comment>
    <comment ref="AM67" authorId="3" shapeId="0" xr:uid="{00000000-0006-0000-0100-000022000000}">
      <text>
        <r>
          <rPr>
            <b/>
            <sz val="9"/>
            <color indexed="81"/>
            <rFont val="Tahoma"/>
            <family val="2"/>
          </rPr>
          <t>LENOVO:</t>
        </r>
        <r>
          <rPr>
            <sz val="9"/>
            <color indexed="81"/>
            <rFont val="Tahoma"/>
            <family val="2"/>
          </rPr>
          <t xml:space="preserve">
Acumulativo</t>
        </r>
      </text>
    </comment>
    <comment ref="AM69" authorId="3" shapeId="0" xr:uid="{00000000-0006-0000-0100-000023000000}">
      <text>
        <r>
          <rPr>
            <b/>
            <sz val="22"/>
            <color indexed="81"/>
            <rFont val="Tahoma"/>
            <family val="2"/>
          </rPr>
          <t>LENOVO:</t>
        </r>
        <r>
          <rPr>
            <sz val="22"/>
            <color indexed="81"/>
            <rFont val="Tahoma"/>
            <family val="2"/>
          </rPr>
          <t xml:space="preserve">
Acumulado a mayo.
Transporte orden de servicios
Transporte matricula contratada
Transporte marítimo</t>
        </r>
      </text>
    </comment>
    <comment ref="AM70" authorId="3" shapeId="0" xr:uid="{00000000-0006-0000-0100-000024000000}">
      <text>
        <r>
          <rPr>
            <b/>
            <sz val="26"/>
            <color indexed="81"/>
            <rFont val="Tahoma"/>
            <family val="2"/>
          </rPr>
          <t>LENOVO:</t>
        </r>
        <r>
          <rPr>
            <sz val="26"/>
            <color indexed="81"/>
            <rFont val="Tahoma"/>
            <family val="2"/>
          </rPr>
          <t xml:space="preserve">
</t>
        </r>
        <r>
          <rPr>
            <sz val="36"/>
            <color indexed="81"/>
            <rFont val="Tahoma"/>
            <family val="2"/>
          </rPr>
          <t>Acumulado a mayo
Tabletas y kit escolares</t>
        </r>
      </text>
    </comment>
    <comment ref="AM71" authorId="3" shapeId="0" xr:uid="{00000000-0006-0000-0100-000025000000}">
      <text>
        <r>
          <rPr>
            <b/>
            <sz val="9"/>
            <color indexed="81"/>
            <rFont val="Tahoma"/>
            <family val="2"/>
          </rPr>
          <t>LENOVO:</t>
        </r>
        <r>
          <rPr>
            <sz val="9"/>
            <color indexed="81"/>
            <rFont val="Tahoma"/>
            <family val="2"/>
          </rPr>
          <t xml:space="preserve">
Se mantiene</t>
        </r>
      </text>
    </comment>
    <comment ref="AK76" authorId="3" shapeId="0" xr:uid="{00000000-0006-0000-0100-000026000000}">
      <text>
        <r>
          <rPr>
            <b/>
            <sz val="9"/>
            <color indexed="81"/>
            <rFont val="Tahoma"/>
            <family val="2"/>
          </rPr>
          <t>LENOVO:</t>
        </r>
        <r>
          <rPr>
            <sz val="9"/>
            <color indexed="81"/>
            <rFont val="Tahoma"/>
            <family val="2"/>
          </rPr>
          <t xml:space="preserve">
45 colegios focalizados</t>
        </r>
      </text>
    </comment>
    <comment ref="AM76" authorId="3" shapeId="0" xr:uid="{00000000-0006-0000-0100-000027000000}">
      <text>
        <r>
          <rPr>
            <b/>
            <sz val="9"/>
            <color indexed="81"/>
            <rFont val="Tahoma"/>
            <family val="2"/>
          </rPr>
          <t>LENOVO:</t>
        </r>
        <r>
          <rPr>
            <sz val="9"/>
            <color indexed="81"/>
            <rFont val="Tahoma"/>
            <family val="2"/>
          </rPr>
          <t xml:space="preserve">
Acumulado a mayo.</t>
        </r>
      </text>
    </comment>
    <comment ref="AK81" authorId="3" shapeId="0" xr:uid="{00000000-0006-0000-0100-000028000000}">
      <text>
        <r>
          <rPr>
            <b/>
            <sz val="9"/>
            <color indexed="81"/>
            <rFont val="Tahoma"/>
            <family val="2"/>
          </rPr>
          <t>LENOVO:</t>
        </r>
        <r>
          <rPr>
            <sz val="9"/>
            <color indexed="81"/>
            <rFont val="Tahoma"/>
            <family val="2"/>
          </rPr>
          <t xml:space="preserve">
45 colegios focalizados</t>
        </r>
      </text>
    </comment>
    <comment ref="AK82" authorId="3" shapeId="0" xr:uid="{00000000-0006-0000-0100-000029000000}">
      <text>
        <r>
          <rPr>
            <b/>
            <sz val="9"/>
            <color indexed="81"/>
            <rFont val="Tahoma"/>
            <family val="2"/>
          </rPr>
          <t>LENOVO:</t>
        </r>
        <r>
          <rPr>
            <sz val="9"/>
            <color indexed="81"/>
            <rFont val="Tahoma"/>
            <family val="2"/>
          </rPr>
          <t xml:space="preserve">
45 colegios focalizados</t>
        </r>
      </text>
    </comment>
    <comment ref="AM82" authorId="3" shapeId="0" xr:uid="{00000000-0006-0000-0100-00002A000000}">
      <text>
        <r>
          <rPr>
            <b/>
            <sz val="9"/>
            <color indexed="81"/>
            <rFont val="Tahoma"/>
            <family val="2"/>
          </rPr>
          <t>LENOVO:</t>
        </r>
        <r>
          <rPr>
            <sz val="9"/>
            <color indexed="81"/>
            <rFont val="Tahoma"/>
            <family val="2"/>
          </rPr>
          <t xml:space="preserve">
Acumulado año</t>
        </r>
      </text>
    </comment>
    <comment ref="AM88" authorId="3" shapeId="0" xr:uid="{00000000-0006-0000-0100-00002B000000}">
      <text>
        <r>
          <rPr>
            <b/>
            <sz val="9"/>
            <color indexed="81"/>
            <rFont val="Tahoma"/>
            <family val="2"/>
          </rPr>
          <t>LENOVO:</t>
        </r>
        <r>
          <rPr>
            <sz val="9"/>
            <color indexed="81"/>
            <rFont val="Tahoma"/>
            <family val="2"/>
          </rPr>
          <t xml:space="preserve">
Permanente</t>
        </r>
      </text>
    </comment>
    <comment ref="BL94" authorId="5" shapeId="0" xr:uid="{00000000-0006-0000-0100-00002C000000}">
      <text>
        <r>
          <rPr>
            <b/>
            <sz val="9"/>
            <color indexed="81"/>
            <rFont val="Tahoma"/>
            <family val="2"/>
          </rPr>
          <t>Diana Paola Gomez Garces:</t>
        </r>
        <r>
          <rPr>
            <sz val="9"/>
            <color indexed="81"/>
            <rFont val="Tahoma"/>
            <family val="2"/>
          </rPr>
          <t xml:space="preserve">
Transferencia de recursos</t>
        </r>
      </text>
    </comment>
    <comment ref="BL101" authorId="5" shapeId="0" xr:uid="{00000000-0006-0000-0100-00002D000000}">
      <text>
        <r>
          <rPr>
            <b/>
            <sz val="10"/>
            <color indexed="81"/>
            <rFont val="Tahoma"/>
            <family val="2"/>
          </rPr>
          <t>Diana Paola Gomez Garces:</t>
        </r>
        <r>
          <rPr>
            <sz val="10"/>
            <color indexed="81"/>
            <rFont val="Tahoma"/>
            <family val="2"/>
          </rPr>
          <t xml:space="preserve">
Consultoris e Interventoria Estudios y Diseños y Transferencia de recursos  IE Rafael Nuñez</t>
        </r>
      </text>
    </comment>
    <comment ref="AM109" authorId="3" shapeId="0" xr:uid="{00000000-0006-0000-0100-00002E000000}">
      <text>
        <r>
          <rPr>
            <b/>
            <sz val="9"/>
            <color indexed="81"/>
            <rFont val="Tahoma"/>
            <family val="2"/>
          </rPr>
          <t>LENOVO:</t>
        </r>
        <r>
          <rPr>
            <sz val="9"/>
            <color indexed="81"/>
            <rFont val="Tahoma"/>
            <family val="2"/>
          </rPr>
          <t xml:space="preserve">
Acumulado año</t>
        </r>
      </text>
    </comment>
    <comment ref="AT109" authorId="6" shapeId="0" xr:uid="{00000000-0006-0000-0100-00002F000000}">
      <text>
        <r>
          <rPr>
            <b/>
            <sz val="36"/>
            <color indexed="81"/>
            <rFont val="Tahoma"/>
            <family val="2"/>
          </rPr>
          <t>ACER:</t>
        </r>
        <r>
          <rPr>
            <sz val="36"/>
            <color indexed="81"/>
            <rFont val="Tahoma"/>
            <family val="2"/>
          </rPr>
          <t xml:space="preserve">
Acumulado del año</t>
        </r>
      </text>
    </comment>
    <comment ref="AM110" authorId="3" shapeId="0" xr:uid="{00000000-0006-0000-0100-000030000000}">
      <text>
        <r>
          <rPr>
            <b/>
            <sz val="18"/>
            <color indexed="81"/>
            <rFont val="Tahoma"/>
            <family val="2"/>
          </rPr>
          <t xml:space="preserve">LENOVO:
</t>
        </r>
        <r>
          <rPr>
            <sz val="18"/>
            <color indexed="81"/>
            <rFont val="Tahoma"/>
            <family val="2"/>
          </rPr>
          <t>Acumulado año</t>
        </r>
      </text>
    </comment>
    <comment ref="AT110" authorId="6" shapeId="0" xr:uid="{00000000-0006-0000-0100-000031000000}">
      <text>
        <r>
          <rPr>
            <b/>
            <sz val="9"/>
            <color indexed="81"/>
            <rFont val="Tahoma"/>
            <family val="2"/>
          </rPr>
          <t>ACER:</t>
        </r>
        <r>
          <rPr>
            <sz val="9"/>
            <color indexed="81"/>
            <rFont val="Tahoma"/>
            <family val="2"/>
          </rPr>
          <t xml:space="preserve">
</t>
        </r>
        <r>
          <rPr>
            <sz val="48"/>
            <color indexed="81"/>
            <rFont val="Tahoma"/>
            <family val="2"/>
          </rPr>
          <t>Acumulado del año</t>
        </r>
      </text>
    </comment>
    <comment ref="AM116" authorId="3" shapeId="0" xr:uid="{00000000-0006-0000-0100-000032000000}">
      <text>
        <r>
          <rPr>
            <b/>
            <sz val="36"/>
            <color indexed="81"/>
            <rFont val="Tahoma"/>
            <family val="2"/>
          </rPr>
          <t>LENOVO:</t>
        </r>
        <r>
          <rPr>
            <sz val="36"/>
            <color indexed="81"/>
            <rFont val="Tahoma"/>
            <family val="2"/>
          </rPr>
          <t xml:space="preserve">
Estas 8 aulas fueron dotadas por Ecopetrol.</t>
        </r>
      </text>
    </comment>
    <comment ref="AT116" authorId="3" shapeId="0" xr:uid="{00000000-0006-0000-0100-000033000000}">
      <text>
        <r>
          <rPr>
            <b/>
            <sz val="36"/>
            <color indexed="81"/>
            <rFont val="Tahoma"/>
            <family val="2"/>
          </rPr>
          <t>LENOVO:</t>
        </r>
        <r>
          <rPr>
            <sz val="36"/>
            <color indexed="81"/>
            <rFont val="Tahoma"/>
            <family val="2"/>
          </rPr>
          <t xml:space="preserve">
Estas 8 aulas fueron dotadas por Ecopetrol.</t>
        </r>
      </text>
    </comment>
    <comment ref="AM119" authorId="3" shapeId="0" xr:uid="{00000000-0006-0000-0100-000034000000}">
      <text>
        <r>
          <rPr>
            <b/>
            <sz val="9"/>
            <color indexed="81"/>
            <rFont val="Tahoma"/>
            <family val="2"/>
          </rPr>
          <t>LENOVO:</t>
        </r>
        <r>
          <rPr>
            <sz val="9"/>
            <color indexed="81"/>
            <rFont val="Tahoma"/>
            <family val="2"/>
          </rPr>
          <t xml:space="preserve">
Acumulado</t>
        </r>
      </text>
    </comment>
    <comment ref="V139" authorId="7" shapeId="0" xr:uid="{00000000-0006-0000-0100-000035000000}">
      <text>
        <r>
          <rPr>
            <b/>
            <sz val="24"/>
            <color indexed="81"/>
            <rFont val="Tahoma"/>
            <family val="2"/>
          </rPr>
          <t>clemente manuel zabala</t>
        </r>
      </text>
    </comment>
    <comment ref="S202" authorId="8" shapeId="0" xr:uid="{00000000-0006-0000-0100-000036000000}">
      <text>
        <r>
          <rPr>
            <b/>
            <sz val="20"/>
            <color indexed="81"/>
            <rFont val="Tahoma"/>
            <family val="2"/>
          </rPr>
          <t>msierra:</t>
        </r>
        <r>
          <rPr>
            <sz val="20"/>
            <color indexed="81"/>
            <rFont val="Tahoma"/>
            <family val="2"/>
          </rPr>
          <t xml:space="preserve">
</t>
        </r>
        <r>
          <rPr>
            <sz val="26"/>
            <color indexed="81"/>
            <rFont val="Tahoma"/>
            <family val="2"/>
          </rPr>
          <t>En la vigencia 2021 solo se anotaron las nuevas. Las adicionales a las venían a línea base.
Se corrigen sumando las 28 de base + 4 nuevas = 32 ? Si es así  la meta 2022 será 5 nuevas  + 32 = 37</t>
        </r>
      </text>
    </comment>
    <comment ref="V202" authorId="8" shapeId="0" xr:uid="{00000000-0006-0000-0100-000037000000}">
      <text>
        <r>
          <rPr>
            <b/>
            <sz val="16"/>
            <color indexed="81"/>
            <rFont val="Tahoma"/>
            <family val="2"/>
          </rPr>
          <t>msierra:</t>
        </r>
        <r>
          <rPr>
            <sz val="16"/>
            <color indexed="81"/>
            <rFont val="Tahoma"/>
            <family val="2"/>
          </rPr>
          <t xml:space="preserve">
IE Nueva Espereanza de Arroyo Grande y La Milagrosa
</t>
        </r>
      </text>
    </comment>
    <comment ref="W202" authorId="9" shapeId="0" xr:uid="{00000000-0006-0000-0100-000038000000}">
      <text>
        <r>
          <rPr>
            <b/>
            <sz val="9"/>
            <color indexed="81"/>
            <rFont val="Tahoma"/>
            <family val="2"/>
          </rPr>
          <t xml:space="preserve">Marlene  Sierra:
</t>
        </r>
        <r>
          <rPr>
            <sz val="18"/>
            <color indexed="81"/>
            <rFont val="Tahoma"/>
            <family val="2"/>
          </rPr>
          <t>IE 
1. Fe y Alegría El Progreso
2. Luis Carlos Galán Sarmiento</t>
        </r>
      </text>
    </comment>
    <comment ref="AP204" authorId="10" shapeId="0" xr:uid="{00000000-0006-0000-0100-000039000000}">
      <text>
        <r>
          <rPr>
            <b/>
            <sz val="9"/>
            <color indexed="81"/>
            <rFont val="Tahoma"/>
            <family val="2"/>
          </rPr>
          <t>Dawin Manuel:</t>
        </r>
        <r>
          <rPr>
            <sz val="9"/>
            <color indexed="81"/>
            <rFont val="Tahoma"/>
            <family val="2"/>
          </rPr>
          <t xml:space="preserve">
</t>
        </r>
        <r>
          <rPr>
            <sz val="16"/>
            <color indexed="81"/>
            <rFont val="Tahoma"/>
            <family val="2"/>
          </rPr>
          <t xml:space="preserve">4. Acciones Correctivas y de Mejora. 5. Servicio No Conforme. 6. Auditoría Interna. </t>
        </r>
      </text>
    </comment>
    <comment ref="AJ225" authorId="11" shapeId="0" xr:uid="{00000000-0006-0000-0100-00003A000000}">
      <text>
        <r>
          <rPr>
            <b/>
            <sz val="36"/>
            <color indexed="81"/>
            <rFont val="Tahoma"/>
            <family val="2"/>
          </rPr>
          <t>VIKI DE LA ROSA:Actividad Nueva</t>
        </r>
        <r>
          <rPr>
            <b/>
            <sz val="24"/>
            <color indexed="81"/>
            <rFont val="Tahoma"/>
            <family val="2"/>
          </rPr>
          <t xml:space="preserve">
</t>
        </r>
        <r>
          <rPr>
            <sz val="24"/>
            <color indexed="81"/>
            <rFont val="Tahoma"/>
            <family val="2"/>
          </rPr>
          <t xml:space="preserve">
</t>
        </r>
      </text>
    </comment>
  </commentList>
</comments>
</file>

<file path=xl/sharedStrings.xml><?xml version="1.0" encoding="utf-8"?>
<sst xmlns="http://schemas.openxmlformats.org/spreadsheetml/2006/main" count="3740" uniqueCount="1669">
  <si>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</si>
  <si>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</si>
  <si>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</si>
  <si>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</si>
  <si>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</si>
  <si>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</si>
  <si>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</si>
  <si>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</si>
  <si>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</si>
  <si>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</si>
  <si>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</si>
  <si>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</si>
  <si>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</si>
  <si>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</si>
  <si>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</si>
  <si>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</si>
  <si>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</si>
  <si>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</si>
  <si>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</si>
  <si>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</si>
  <si>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</si>
  <si>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</si>
  <si>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</si>
  <si>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</si>
  <si>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</si>
  <si>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</si>
  <si>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</si>
  <si>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</si>
  <si>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</si>
  <si>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</si>
  <si>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</si>
  <si>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</si>
  <si>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</si>
  <si>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</si>
  <si>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</si>
  <si>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</si>
  <si>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</si>
  <si>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</si>
  <si>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</si>
  <si>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</si>
  <si>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</si>
  <si>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</si>
  <si>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</si>
  <si>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</si>
  <si>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</si>
  <si>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</si>
  <si>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</si>
  <si>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</si>
  <si>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</si>
  <si>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</si>
  <si>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</si>
  <si>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</si>
  <si>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</si>
  <si>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</si>
  <si>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</si>
  <si>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</si>
  <si>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</si>
  <si>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</si>
  <si>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</si>
  <si>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</si>
  <si>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</si>
  <si>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</si>
  <si>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</si>
  <si>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</si>
  <si>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</si>
  <si>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</si>
  <si>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</si>
  <si>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</si>
  <si>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</si>
  <si>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</si>
  <si>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</si>
  <si>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</si>
  <si>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</si>
  <si>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</si>
  <si>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</si>
  <si>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</si>
  <si>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</si>
  <si>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</si>
  <si>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</si>
  <si>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</si>
  <si>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</si>
  <si>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</si>
  <si>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</si>
  <si>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</si>
  <si>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</si>
  <si>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</si>
  <si>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</si>
  <si>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</si>
  <si>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</si>
  <si>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</si>
  <si>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</si>
  <si>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</si>
  <si>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</si>
  <si>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</si>
  <si>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</si>
  <si>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</si>
  <si>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</si>
  <si>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</si>
  <si>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</si>
  <si>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</si>
  <si>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</si>
  <si>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</si>
  <si>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</si>
  <si>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</si>
  <si>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</si>
  <si>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</si>
  <si>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</si>
  <si>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</si>
  <si>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</si>
  <si>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</si>
  <si>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</si>
  <si>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</si>
  <si>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</si>
  <si>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</si>
  <si>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</si>
  <si>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</si>
  <si>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</si>
  <si>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</si>
  <si>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SECRETARIA DE EDUCACION DISTRITAL</t>
  </si>
  <si>
    <t xml:space="preserve">ARTICULACION </t>
  </si>
  <si>
    <t>POLITICA DE ADMINISTRACION DE RIESGOS</t>
  </si>
  <si>
    <t xml:space="preserve">PROGRAMA </t>
  </si>
  <si>
    <t xml:space="preserve">DENOMINACION DEL PRODUCTO
</t>
  </si>
  <si>
    <t>REPORTE META PRODUCTO
 Corte 31 Marzo 2023</t>
  </si>
  <si>
    <t>REPORTE META PRODUCTO
 Corte 30 Junio 2023</t>
  </si>
  <si>
    <t>REPORTE META PRODUCTO
 Corte 30 Septiembre 2023</t>
  </si>
  <si>
    <t>ACUMULADO META PRODUCTO AL CUATRIENIO</t>
  </si>
  <si>
    <t>AVANCE META PRODUCTO AL CUATRIENIO</t>
  </si>
  <si>
    <t>REPORTE DE LA ACTIVIDAD CORTE 31 MARZO 2023</t>
  </si>
  <si>
    <t>REPORTE DE LA ACTIVIDAD CORTE 30 Junio 2023</t>
  </si>
  <si>
    <t>REPORTE DE LA ACTIVIDAD CORTE 30 Septiembre 2023</t>
  </si>
  <si>
    <t>BENEFICIARIOS CUBIERTOS A Junio 30 de 2023</t>
  </si>
  <si>
    <t>EJECUCIÓN PRESUPUESTAL SEGÚN REGISTROS A CORTE 30 DE JUNIO 2023</t>
  </si>
  <si>
    <t>EJECUCIÓN PRESUPUESTAL SEGÚN REGISTROS A CORTE 30 DE SEPTIEMBRE 2023</t>
  </si>
  <si>
    <t>OBSERVACION O RELACIÓN DE EVIDENCIA CORTE 31 DE MARZO 2023</t>
  </si>
  <si>
    <t>OBSERVACION O RELACIÓN DE EVIDENCIA CORTE 30 DE JUNIO 2023</t>
  </si>
  <si>
    <t>1. BIEN</t>
  </si>
  <si>
    <t>2- SERVICIO</t>
  </si>
  <si>
    <t>Objetivo 4. Asegurar una educación inclusiva, de calidad y equitativa y promover oportunidades de aprendizaje permanente para todos.</t>
  </si>
  <si>
    <t>CARTAGENA 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</si>
  <si>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</si>
  <si>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</si>
  <si>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</si>
  <si>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</si>
  <si>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ACOGIDA "ATENCIÓN A POBLACIONES Y ESTRATEGIAS DE ACCESO Y PERMANENCIA”</t>
  </si>
  <si>
    <t>Tasa de deserción en la educación preescolar, básica y media de Instituciones Educativas Oficiales.</t>
  </si>
  <si>
    <t>Porcentaje</t>
  </si>
  <si>
    <t>4,02%
Fuente: Planeación Educativa-2019</t>
  </si>
  <si>
    <t>Disminuir la tasa de deserción en la educación preescolar, básica y media de Instituciones Educativas Oficiales a 3,02%</t>
  </si>
  <si>
    <t>X</t>
  </si>
  <si>
    <t>Servicio de fomento para el acceso a la educación inicial, preescolar, básica y media (2201017)</t>
  </si>
  <si>
    <t xml:space="preserve">3, 89%
corresponde a la matricula de IEO sin banco de oferente a diciembre 2022
</t>
  </si>
  <si>
    <t>NA</t>
  </si>
  <si>
    <t>N/A</t>
  </si>
  <si>
    <t>GESTION CON VALORES PARA RESULTADOS
GESTION EDUCATIVA
MACROPROCESO MISIONAL</t>
  </si>
  <si>
    <t>Politica de Fortalecimiento Organizacional y simplificación de procesos</t>
  </si>
  <si>
    <t>COBERTURA            EDUCATIVA</t>
  </si>
  <si>
    <t xml:space="preserve">
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</si>
  <si>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Implementación de la Estrategia Escuela Dinámica: “Llego y me quedo en la Escuela" en el distrito de Cartagena de Indias.</t>
  </si>
  <si>
    <t>Fortalecer la oferta del ente territorial para la prestación del servicio educativo.</t>
  </si>
  <si>
    <t>1.1.1 Organizar el proceso de Gestión de la Cobertura.</t>
  </si>
  <si>
    <t>Documentos soporte de las etapas del  proceso de gestión de la cobertura</t>
  </si>
  <si>
    <t>Marzo de 2023</t>
  </si>
  <si>
    <t>Diciembre de 2023</t>
  </si>
  <si>
    <t>Secretaría de Educación Distrital: Dirección Administrativa de Cobertura Educativa</t>
  </si>
  <si>
    <t>Alexandra Herrera Puente
Apoyan: Ángel Pérez, Ricardo Puello y Nini Torres</t>
  </si>
  <si>
    <t>ICLD</t>
  </si>
  <si>
    <t>1.2.1.0.00-001 – ICLD</t>
  </si>
  <si>
    <t>IMPLEMENTACION DE LA ESTRATEGIA ESCUELA DINAMICA: LLEGO Y ME QUEDO EN LA ESCUELA EN EL DISTRITO DE  CARTAGENA DE INDIAS</t>
  </si>
  <si>
    <t>2.3.2201.0700.2020130010065</t>
  </si>
  <si>
    <t>SI</t>
  </si>
  <si>
    <t>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t>
  </si>
  <si>
    <t>Directa</t>
  </si>
  <si>
    <t>Enero de 2023</t>
  </si>
  <si>
    <t>El proceso de Gestión de la Cobertura está organizado por 6 Hitos de cumplimiento, así: 1. consolidación de matrícula, 2. resolución de cobertura, 3. protección de cupos, 4. estudio de insuficiencia, 5. banco de oferentes, 6. plan anual de contratación,
A la fecha se dio cumplimiento conforme lo planeado al Hito 1, que equivale al 16,67% del cumplimiento de la meta y 100% de lo planeado en evaluación de IQ.
Anexo: Soporte SIMAT corte 31 de marzo de 2023.</t>
  </si>
  <si>
    <t>El proceso de Gestión de la Cobertura está organizado por 6 Hitos de cumplimiento, así: 1. consolidación de matrícula, 2. resolución de cobertura, 3. protección de cupos, 4. estudio de insuficiencia, 5. banco de oferentes, 6. plan anual de contratación,i
A la fecha se dio cumplimiento conforme lo planeado al Hito 1, 2,3, que equivale al 50% del cumplimiento de la meta y 100% de lo planeado en evaluación de IIQ.
Anexo: Soporte SIMAT corte 30 de Junio  de 2023.</t>
  </si>
  <si>
    <t>El proceso de Gestión de la Cobertura está organizado por 6 Hitos de cumplimiento, así: 1. consolidación de matrícula, 2. resolución de cobertura, 3. protección de cupos, 4. estudio de insuficiencia, 5. banco de oferentes, 6. plan anual de contratación.
A la fecha se dio cumplimiento conforme lo planeado al Hito 1, 2,3, y avances finales del estudio de insuficiencia, que equivale al 0,66% del cumplimiento de la meta y 100% de lo planeado en evaluación de IIQ.
Anexo: Soporte SIMAT corte 30 de Septiembre  de 2023.</t>
  </si>
  <si>
    <t>1.1.2 Realizar el estudio de insuficiencia y limitaciones de acuerdo con la metodología sugerida por el MEN.</t>
  </si>
  <si>
    <t>Documento que contenga el estudio</t>
  </si>
  <si>
    <t>Mayo de 2023</t>
  </si>
  <si>
    <t>Octubre de 2023</t>
  </si>
  <si>
    <t>El proceso de construcción del estudio de insuficiencia inicia en  el 3er trimestre de 2023.</t>
  </si>
  <si>
    <t>El proceso de construcción del estudio de insuficiencia ya en encuentra en su etapa final de consolidación del documento para ser entregado a finales de Octubre al MEN.</t>
  </si>
  <si>
    <t>1.1.3 Realizar la actualización del Banco de Oferentes, verificando el cumplimiento de los requisitos pertinentes.</t>
  </si>
  <si>
    <t>Documento que contenga la actualización</t>
  </si>
  <si>
    <t>Actualmente el Banco de oferentes se encuentra actualizado. Se espera en último trimestre hacer una validación de cumplimiento de requisitos en 4to trimestre de 2023.</t>
  </si>
  <si>
    <t>1.1.4 Contratar cupos educativos con canastas (infraestructura, planta docente, otros) para la educación preescolar, básica y media.</t>
  </si>
  <si>
    <t>Soportes Procesos de contratación de prestación del servicio educativo</t>
  </si>
  <si>
    <t>86121500 - Contratación de prestación de servicio educativo a través de las diferentes modalidades establecidas en el Decreto 1075 de 2015 y el Decreto 1851 de 2015.</t>
  </si>
  <si>
    <t>ICLD
SGP - Prestación Educativa</t>
  </si>
  <si>
    <t>A la fecha se logró la suscripción de contratos por un total de 45.684 y 1.134 adicionales para un total de 46.010 cupos, así:
Contrato Inicial:
Banco de oferentes: 18,733
Confesiones: 24,500
Adicionales: 2777
Anexo: FUC aprobado por el MEN para la contratación de cupos educativos.</t>
  </si>
  <si>
    <t>1.1.5 Garantizar la póliza de seguro para estudiantes de matrícula oficial.</t>
  </si>
  <si>
    <t>Soporte de Póliza activa con cobertura</t>
  </si>
  <si>
    <t>Julio de 2023</t>
  </si>
  <si>
    <t>84131600 - Adquisición de pólizas de seguro de accidentes personales para los estudiantes que conforman la matrícula oficial 2022 a cargo del Distrito de Cartagena de Indias.</t>
  </si>
  <si>
    <t>Selección abreviada</t>
  </si>
  <si>
    <t>La póliza de seguros estudiantil continúa vigente para la cobertura de 184.000 estudiantes hasta  el mes de junio del 2023.
Es necesario adelantar las gestiones conducentes a la consecución de recursos para la renovación, mediante la oficina de Apoyo Logístico de la Alcaldía.
Anexo: Póliza vigente.</t>
  </si>
  <si>
    <t>La póliza de seguros estudiantil se renovo para continuar con la cobertura total de estudiantes.
Anexo: Póliza vigente.</t>
  </si>
  <si>
    <t>1.1.6 Fomentar la acogida e ingreso oportuno de los niños y jóvenes al sistema educativo del Distrito.</t>
  </si>
  <si>
    <t>Informe de seguimiento GEDGE02-F001
Informe de Auditoría de matrícula</t>
  </si>
  <si>
    <t>Noviembre de 2023</t>
  </si>
  <si>
    <t>Proceso 1: 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</si>
  <si>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Proceso 1: Directa
Proceso 2: Licitación pública</t>
  </si>
  <si>
    <t>Al corte de 31 de marzo de 2023, se cuenta con 135.522 estudiantes sin extraedad matriculados en el Sistema educativo financiado con recursos públicos.
Anexo: Soporte SIMAT corte 31 de marzo de 2023.</t>
  </si>
  <si>
    <t>Al corte de 30 de Junio 2023, se cuenta con  estudiantes  140394 sin extraedad matriculados en el Sistema educativo financiado con recursos públicos.
Anexo: Soporte SIMAT corte  30 de Junio 2023.</t>
  </si>
  <si>
    <t>Al corte de 30 de Septiembre de  2023, se cuenta con  139.351 estudiantes sin extraedad matriculados en el Sistema educativo financiado con recursos públicos.
Anexo: Soporte SIMAT corte  30 de Septiembre  2023.</t>
  </si>
  <si>
    <t>1.2.1 Realizar asistencia técnica, apoyo a la supervisión y/o interventoría.</t>
  </si>
  <si>
    <t>Documento con soporte de ejecución de ciclos de asistencia técnica.
Soporte Contratación equipo de apoyo a la supervisión.
Plan de auditoría de matrícula.</t>
  </si>
  <si>
    <t>SGP PRESTACION EDUCATIVO</t>
  </si>
  <si>
    <t>1.2.4.1.01-071 - SGP PRESTACION EDUCATIVO</t>
  </si>
  <si>
    <t>Se diseñó el Plan de auditoría de matrícula contratada para la vigencia 2023, el cuál cuenta con tres ciclos de auditorias.  Se inició primera auditoría comprendida entre Febrero y Mayo del 2023.
 Asi mismo se realizo socialización de los contratos con todos los padres de familia para un total de 185 encuentros 
Anexo: Plan de auditoría de matrícula contratada
Se inició con primer ciclo de asistencias técnicas dirigidas a directivos, administrativos con base en etapa 1 de gestión de la cobertura relacionada con consolidación de matrícula a corte de 31 de marzo de 2023.
Anexo: Informe de asistencias realizadas.
Anexo: Cuadro con la relación de profesionales contratados.</t>
  </si>
  <si>
    <t>Se diseñó el Plan de auditoría de matrícula contratada para la vigencia 2023, el cuál cuenta con tres ciclos de auditorias.  Se culmino la primera auditoría comprendida entre Febrero y Mayo del 2023 y actulamente nos encontramos en la segunda. 
 Asi mismo se realizo socialización de los contratos con todos los padres de familia
Anexo: Plan de auditoría de matrícula contratada
Se inició con  segundo  ciclo de asistencias técnicas dirigidas a directivos, administrativos con base en etapa 1 de gestión de la cobertura relacionada con consolidación de matrícula a corte de 30 de Junio  de 2023.
Anexo: Informe de asistencias realizadas.
Anexo: Cuadro con la relación de profesionales contratados.</t>
  </si>
  <si>
    <t xml:space="preserve">Se diseñó el Plan de auditoría de matrícula contratada para la vigencia 2023, el cuál cuenta con tres ciclos de auditorias.  Se culmino la primera y segunda auditoría comprendida entre Febrero a Septiembre del 2023 y actulamente nos encontramos en los inicios de la tercera.  
Anexo: Plan de auditoría de matrícula contratada
</t>
  </si>
  <si>
    <t>2.1.1 Realizar un estudio sobre el aprovechamiento de las plataformas y/o herramientas de gestión para la toma de decisiones (SIMAT, SIMCO, DUE y Página del Operador y/o las que se encuentren en vigencia).</t>
  </si>
  <si>
    <t>El proceso de actualización se tiene previsto a partir de abril de 2023.</t>
  </si>
  <si>
    <t>Se inicio el  proceso de actualización desde el mes de abril, adaptando la información a la estructura real de las plataformas</t>
  </si>
  <si>
    <t>2.1.2 Diseñar un plan para el fortalecimiento y/o desarrollo de capacidades en el aprovechamiento de las plataformas y/o herramientas de gestión para la toma de decisiones (SIMAT, SIMCO, DUE y Página del Operador y/o las que se encuentren en vigencia).</t>
  </si>
  <si>
    <t>Documento que contenga el Plan de fortalecimiento</t>
  </si>
  <si>
    <t>Abril de 2023</t>
  </si>
  <si>
    <t>Se diseñó el plan para el fortalecimiento y/o desarrollo de capacidades en el aprovechamiento de las plataformas y/o herramientas de gestión para la toma de decisiones (SIMAT, SIMCO, DUE y Página del Operador y/o las que se encuentren en vigencia).
Anexo: Documento con plan diseñado.</t>
  </si>
  <si>
    <t>2.2.1 Implementar el plan de fortalecimiento y/o desarrollo de capacidades en el aprovechamiento de las plataformas y/o herramientas de gestión para la toma de decisiones (SIMAT, SIMCO, DUE y Página del Operador y/o las que se encuentren en vigencia).</t>
  </si>
  <si>
    <t>Documento que contenga el balance de ejecución del Plan de fortalecimiento</t>
  </si>
  <si>
    <t>No aplica para este trimestre</t>
  </si>
  <si>
    <t>Se construyo plan para el aprovechamiento de las plataformas</t>
  </si>
  <si>
    <t>3.1.1 Realizar un inventario de las principales problemáticas que afectan capacidad de respuesta del sector educativo y que competen a otros sectores e instituciones.</t>
  </si>
  <si>
    <t>Documento que contenga el inventario de necesidades</t>
  </si>
  <si>
    <t>3.1.2 Construir agendas de impacto colectivo para la garantía del acceso y permanencia para mejorar la capacidad de respuesta en la prestación del servicio educativo.</t>
  </si>
  <si>
    <t>Documento que contenga la propuesta de agenda de impacto</t>
  </si>
  <si>
    <t>Se anexa acta la cual contempla la planeación de todas las agendas hasta el mes de Diciembre del 2023</t>
  </si>
  <si>
    <t>Se anexa evidencia</t>
  </si>
  <si>
    <t>3.1.3 Implementar agendas de impacto colectivo en la garantía del acceso y permanencia para mejorar la capacidad de respuesta en la prestación del servicio
educativo.</t>
  </si>
  <si>
    <t>Documento que contenga el balance de ejecución de la agenda de impacto</t>
  </si>
  <si>
    <t>Servicio educación formal por modelos educativos flexibles (2201030)</t>
  </si>
  <si>
    <t>Implementación de la Estrategia Escuela Dinámica: "Yo también llego", Atención a población con extraedad en el distrito de  Cartagena de Indias.</t>
  </si>
  <si>
    <r>
      <t xml:space="preserve">2020130010085
</t>
    </r>
    <r>
      <rPr>
        <sz val="20"/>
        <color rgb="FFFF0000"/>
        <rFont val="Arial"/>
        <family val="2"/>
      </rPr>
      <t>2021130010277</t>
    </r>
  </si>
  <si>
    <t>Disminuir el índice de extraedad de niñas, niños, adolescentes y jóvenes  en el distrito de Cartagena.</t>
  </si>
  <si>
    <t>1.1.1 Caracterizar la oferta educativa del Distrito para la atención de la población en edad escolar con extraedad.</t>
  </si>
  <si>
    <t>Documento que contenga la Caracterización</t>
  </si>
  <si>
    <t>Alexandra Herrera Puente
Apoyan: Elsa Stevenson</t>
  </si>
  <si>
    <t>IMPLEMENTACION DE LA ESTRATEGIA ESCUELA DINAMICA: YO TAMBIEN LLEGO, ATENCION A POBLACION CON EXTRAEDAD EN EL DISTRITO DE  CARTAGENA DE INDIAS</t>
  </si>
  <si>
    <t>2.3.2201.0700.2021130010277</t>
  </si>
  <si>
    <t>80111620 - Prestación de servicios profesionales y de apoyo a la gestión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</si>
  <si>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 Focalización de estudiantes a formar desde los establecimientos educativos que atienden con MEF.
* Seguimiento a matrícula mensual de estudiantes en extraedad atendidos con estrategias flexibles y oferta regular.
* Apoyo en la gestión dde registro y respuesta a solicitudes de cupos recepcionadas.</t>
  </si>
  <si>
    <t>* Seguimiento a matrícula mes a mes, para conocer el comportamiento de la misma conforme a la proyección estimada.
* Depuración de base de datos de solicitudes de cupos pendientes por asignar, para el proceso de vinculación a estudiantes en el segundo semestre del año en vigencia.
* Proceso de focalización de nuevos EE que quieran adoptar la oferta de formación con MEF a población con extraedad, teniendo en cuenta las localidades con mayor número de solicitudes e IEO que se encuentran en estas.</t>
  </si>
  <si>
    <r>
      <t xml:space="preserve">* Seguimiento a la matrícula mensual, para identificar alertas en cuanto al cumplimiento de la meta de atender el mayor número de estudiantes con MEF.
* Contratación de 2da planta temporar, para responder a las solicitudes de cupos pendientes.
* Focalización de nuevos establecimientos educativos al conocer la georreferenciación de las solicitudes de cupos pendientes por asignar en el distrito.
</t>
    </r>
    <r>
      <rPr>
        <b/>
        <sz val="20"/>
        <rFont val="Arial"/>
        <family val="2"/>
      </rPr>
      <t>Se anexan evidencias</t>
    </r>
  </si>
  <si>
    <t>1.1.2 Reorganizar la oferta educativa de modelos educativos flexibles.</t>
  </si>
  <si>
    <t>Documento que contenga la Reorganización</t>
  </si>
  <si>
    <t>* Reorganización de oferta conforme a la disponibilidad de recursos para la conformación de grupos para la atención de NNA en extraedad con MEF.
* Estudio de necesidades con respecto a EE que requieren de la presencia del programa para nivelar a  estudiantes con extraedad.
* Revisión de proyección de grupos y docentes a contratar.</t>
  </si>
  <si>
    <t>* Identificación de todos los MEF que adopta el distrito para formar a población con extraedad a fin de nivelar sus edades y grados conforme a lo establecido.
* Gestión para la implementación, por primera vez en el distrito, de la oferta hospitalaria, la cual responderá a las necesidades de NNA con dificultades en la salud, que les impide seguir recibiendo su formación en un aula de clase. Esto se hará a través del MEF Reto para Gigantes.</t>
  </si>
  <si>
    <t>* Ampliación de oferta con la contratación de segunda planta temporal, conformada por 16 docentes. Para un total de 33 docentes. 2 para formar a adolescentes del SRPA, 1 para la implementación del aula hospitalaria.
* Solo 3 establecimientos educativos de los 23 focalizados, implementan Caminar en Secundaria: Nuestro Esfuerzo (SRPA), Jorge Artel y Clemente Manuel Zabala.
* Proceso de elaboración de documento de reorganización de la oferta</t>
  </si>
  <si>
    <t>1.1.3 Dotar a los establecimientos educativos con herramientas didácticas y/o materiales requeridos para la implementación de modelos flexibles.</t>
  </si>
  <si>
    <t>Documento con la relación de EE dotados</t>
  </si>
  <si>
    <t>No Aplica - Este proceso se hace mediante transferencia a establecimientos educativos focalizados</t>
  </si>
  <si>
    <t>* Se hacen gestiones con respecto a dotación con herramientas didácticas de EE a través de la alianza establecida con Juntos Aprendemos y Fundación ASPA.
* Revisión e informe de estado de cartillas en EE dotados en anteriores vigencias, para conocer su necesidad.
* Apoyo en modificación de Resolución 4516 de 2021 para ejecución de Recurso dirigido a dotación de cartillas en la IE Jorge Artel, debido a un cambio de MEF (de Postprimaria a Caminar en Secundaria)</t>
  </si>
  <si>
    <t>* Se continúan haciendo gestiones con respecto a dotación con herramientas didácticas de EE a través de la alianza establecida con Juntos Aprendemos y Fundación ASPA, a aquellos que se encuentren fozalizados por parte de los aliados y que no cuenten con herramientas necesarias, para continuar con el proceso de formación a sus estudiantes
* Gestión para avanzar en recurso para realizar transferencia a la IE Nuestro Esfuerzo, la cual atiene a la población que se encuentra vinculada a SRPA.
* Revisión e informe de estado de cartillas en EE dotados en anteriores vigencias, para conocer su necesidad.</t>
  </si>
  <si>
    <r>
      <t xml:space="preserve">* Se realizó traslado de recursos de proyecto Únicos e Inagotables a Extraedad, para la dotación del EE que atiende a la población del SRPA: Nuestro Esfuerzo, con el fin de contar con mejor acompañamiento en el proceso de formación contando con herramientas necesarias para ello.
</t>
    </r>
    <r>
      <rPr>
        <b/>
        <sz val="20"/>
        <rFont val="Arial"/>
        <family val="2"/>
      </rPr>
      <t>Se anexa evidencia</t>
    </r>
  </si>
  <si>
    <t>1.1.4 Formar a niños con extraedad conforme a la oferta educativa de modelos educativos flexibles establecida.</t>
  </si>
  <si>
    <t>Informe de seguimiento de Matrícula de estudiantes atendidos con estrategias flexibles</t>
  </si>
  <si>
    <t>No Aplica - Este proceso se hace mediante adopción de Planta Temporal de docentes</t>
  </si>
  <si>
    <t>Febrero de 2023</t>
  </si>
  <si>
    <t>* Se reporta inicio de formación en 5 EE que vienen por continuidad atendiendo con MEF (Nvo Bosque, Jorge Artel, Benkos Bioho, Ana María Vélez, Corazón de María) con un grupo de docentes nombrados y que completan su carga horaria con atención en aula regular y Caminar en Secundaria por áreas.
* Apoyo en elaboración de oficio para la contratación de docentes de planta temporal con establecimientos educativos asignados.
* Revisión de presupuesto para conocer el número de docentes a contratar.</t>
  </si>
  <si>
    <r>
      <t xml:space="preserve">* Debido a la incorporación de recursos que permitieran responder a la alta demanda de cupos pendientes, se realizan gestiones para ampliación en la contratación de docentes de planta temporal, con el fin de responder a estas solicitudes. Se cuenta con CDP, SDP, Oficio para la ampliación y Decreto.
* Se reporta aumento en el número de EE que forman con MEF a estudiantes con extraedad. </t>
    </r>
    <r>
      <rPr>
        <b/>
        <sz val="20"/>
        <rFont val="Arial"/>
        <family val="2"/>
      </rPr>
      <t>19</t>
    </r>
    <r>
      <rPr>
        <sz val="20"/>
        <rFont val="Arial"/>
        <family val="2"/>
      </rPr>
      <t xml:space="preserve"> es la cifra de EE que se encuentran implementando estrategias flexibles: Aceleración del Aprendizaje, Caminar en Secundaria y Escuela nueva. </t>
    </r>
  </si>
  <si>
    <t>* Matrícula de estudiantes nuevos a atender conforme a sus necesidades y modelo educativo que requiera.
* Proceso de realización de evaluaciones diagnósticas de inicio, a estudiantes que ingresan a proceso de formación a través de la contratación de segunda planta temporal, esto por parte de los docentes.</t>
  </si>
  <si>
    <t>1.1.5 Realizar asistencia técnica acompañada de formación y/o desarrollo de capacidades en docentes previamente identificados en los establecimientos educativos que atienden esta población que incluya acompañamiento situado.</t>
  </si>
  <si>
    <t>Documento con soporte de ejecución de ciclos de asistencia técnica.
Soporte Contratación equipo de apoyo a la supervisión.</t>
  </si>
  <si>
    <t>* Contratación de profesionales para consolidación de equipo.
* Conformación y consolidación de Unidades Móviles para el acompañamiento social-pedagógico y demás actividades correspondientes asignadas en los objetivos contactuales.
* Construcción de cronograma con actividades planeadas para esta vigencia.
* Proceso de acompañamiento a 35 EE atendiendo extraedad con MEF y Oferta Regular.</t>
  </si>
  <si>
    <t>* Desarrollo de 2 ciclos de asistencias técnicas a directivos docentes, docentes y administrativos de EE que atienden extraedad con y sin MEF. 
* Bajo el liderazgo de la alianza establecida con Juntos Aprendemos y Fundación Aspa, se realizaron dos talleres dirigidos a docentes que atienden con MEF en los EE focalizados. Con el fin de reforzar y alimentar sus procesos académicos con los estudiantes. Ello con la supervisión y apoyo de equipo de profesionales del proyecto.
* El documento en el que se evidencian las asistencias técnicas realizadas, se encuentra en construcción.</t>
  </si>
  <si>
    <t>* Desarrollo de 3er ciclo de asistencia técnicas a EE con población en extraedad: oferta regular y estrategias flexibles, donde se brinden orientaciones para temas como promoción anticipada, buen uso y manejo de SIMPADE y otros aspectos relacionados con estos.
* Con el apoyo y alianza de Juntos Aprendemos y Fundación Aspa, se realizó taller de profundización dirigido a docentes que atienden con MEF en el distrito de Cartagena, con el fin de brindar herramientas lúdicas propias de los modelos implementados, para un proceso de formación óptimo para los estudiantes. 
Este documento donde se registran las asistencias técnicas y acompañamientos realizados, se encuentra en construcción.</t>
  </si>
  <si>
    <t>2.1.1 Diseñar orientaciones para la implementación de estrategias que incidan en la mitigación del riesgo de abandono escolar.</t>
  </si>
  <si>
    <t>Documento que contenga las orientaciones</t>
  </si>
  <si>
    <t>Proceso de construcción de estrategias a mejorar y mantener con respecto a los resultados obtenidos en anteriores vigencias.</t>
  </si>
  <si>
    <t>* Desarrollo de círculos de reflexión con familias de NNA formados con MEF.
* Formación a docentes, directivos y administrativos, en temas de salud mental, como parte fundamental en la prevención de la deserción escolar. A través de la articulación con la Fundación Juan Carlos Marrugo Vega.
* Seguimiento a estudiantes que se encuentran intermitentes en sus asistencia a clases.</t>
  </si>
  <si>
    <r>
      <t xml:space="preserve">* Desarrollo de círculos de reflexión con familias de NNA formados con MEF.
* Formación a docentes, directivos y administrativos, en temas de salud mental, como parte fundamental en la prevención de la deserción escolar. A través de la articulación con la Fundación Juan Carlos Marrugo Vega.
</t>
    </r>
    <r>
      <rPr>
        <b/>
        <sz val="20"/>
        <rFont val="Arial"/>
        <family val="2"/>
      </rPr>
      <t>Se anexa documento con orientaciones</t>
    </r>
  </si>
  <si>
    <t>2.1.2 Realizar asistencia técnica acompañada de formación y/o desarrollo de capacidades en directivos docentes, maestros, equipos psicosociales y administrativos para la implementación de estrategias que mitiguen de riesgo de abandono escolar.</t>
  </si>
  <si>
    <t xml:space="preserve">Construcción de cronograma con actividades a desarrollar durante la vigencia con Docentes, Directivos Docentes, Administrativos y Equipos Psicosociales de los EE focalizados.
</t>
  </si>
  <si>
    <t>* Desarrollo de 2 ciclos de asistencias técnicas a directivos docentes, docentes y administrativos de EE que atienden extraedad con y sin MEF, trabajados por UNALDES.
* Dentro de los talleres realizados por Juntos Aprendemos y Fundación Aspa, también se involucró a docentes que atienden en oferta regular de EE focalizasdos, con el fin de brindar herramientas que le permitan ayudar al estudiante a avanzar dentro de dicha oferta, hasta llegar a la promoción anticipada. Ello con la supervisión y apoyo de equipo de profesionales del proyecto.
* El documento en el que se evidencian las asistencias técnicas realizadas, se encuentra en construcción.</t>
  </si>
  <si>
    <t>* Desarrollo de 3er ciclo de asistencia técnicas a EE con población en extraedad: oferta regular y estrategias flexibles, donde se brinden orientaciones para temas como promoción anticipada, buen uso y manejo de SIMPADE y otros aspectos relacionados con estos.</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</si>
  <si>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</si>
  <si>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No se reporta en este periodo gestión correspondiente a esta actividad</t>
  </si>
  <si>
    <t>* Diseño y envío de instrumento a las personas encargadas de manejar SIMPADE en los EE, a fin de recolectar la información necesaria para aportan insumos a la actualización del estudio de uso de plataformas.
* Seguimiento a diligenciamiento de encuesta enviada a IEO referente al uso de SIMPADE.
* El documento que contiene la actualización del estudio, se encuentra en construcción.</t>
  </si>
  <si>
    <r>
      <t xml:space="preserve">* Proceso de recolección, análisis y resultados de la información, para la actualización de estudio.
</t>
    </r>
    <r>
      <rPr>
        <b/>
        <sz val="20"/>
        <rFont val="Arial"/>
        <family val="2"/>
      </rPr>
      <t>Se anexa documento como evidencia</t>
    </r>
  </si>
  <si>
    <t>3.1.2 Realizar asistencia técnica para el  fortalecimiento y/o desarrollo de capacidades en el aprovechamiento de plataformas para el seguimiento y monitoreo del riesgo de abandono escolar  (SIMPADE o la que esté en vigencia) para la toma de decisiones oportunas.</t>
  </si>
  <si>
    <t>Documento con soporte de ejecución de ciclos de asistencia técnica. Soporte Contratación equipo de apoyo a la supervisión.</t>
  </si>
  <si>
    <t>El primer ciclo está programado para el mes de abril.</t>
  </si>
  <si>
    <t>Se realiza 1 ciclo de asistencia técnica a operadores SIMAT en temas básicos de la plataforma SIMPADe, teniendo en cuenta que se presentaron cambios en algunas IE y los encargados de esta, no conocen su importancia y manejo. Este ciclo se realizó por UNALDE</t>
  </si>
  <si>
    <t>* Se realizó acompañamiento a establecimientos educativos en temas de manejo de la plataforma y la importancia de tener a tiempo las alertas de posibles desertores o estudiantes retirados, para contar con plan que permita que esta cifra no aumente.
* Estas asistencias técnicas se realizan por UNALDES con el acompañamiento de las Unidades Móviles</t>
  </si>
  <si>
    <t>3.1.3 Gestionar alianzas con Universidades para el acompañamiento social-pedagógico que mitiguen el riesgo de abandono en el sistema educativo.</t>
  </si>
  <si>
    <t xml:space="preserve">Documento que contenga gestiones adelantadas  </t>
  </si>
  <si>
    <t>Se han avanzado en mesas de socialización con Fundación Santodomingo, Universidad San Buenaventura, Juntos Aprendemos y Fundación ASPA, Unicolombo y Fundación Juan Carlos Marrugo Vega.</t>
  </si>
  <si>
    <t>* Se realizó la identificación de los principales aliados para tener continuidad en el proceso de acompañamiento y apalancamiento a las distintas actividades del plan de desarrollo que permitan generar un mayor impacto en las comunidades intervenidas y beneficiadas. Dentro de estos aliados encontramos: Fundación Santodomingo, Juntos Aprendemos y Fundación Aspa, Fundación Juan Carlos Marrugo Vega</t>
  </si>
  <si>
    <t>* Consolidación de principales y máximos aliados de todos los procesos, acciones y actividades realizadas desde Cobertura Educativa, aportando valor agregado a nuestras metas establecidas e hitos de cumplimiento.
Este documento con informe de aliados se encuentra en construcción</t>
  </si>
  <si>
    <t>Personas beneficiarias de estrategias de permanencia (220103300)</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</si>
  <si>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</si>
  <si>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</si>
  <si>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Servicio de Vigilancia</t>
  </si>
  <si>
    <t>Contrato servicio de vigilancia</t>
  </si>
  <si>
    <t>106 IEO</t>
  </si>
  <si>
    <t>Subdirección Técnica Gestión Administrativa</t>
  </si>
  <si>
    <t>Lila María Silva Gómez</t>
  </si>
  <si>
    <t>1.2.1.0.00-001 - ICLD</t>
  </si>
  <si>
    <t>OPTIMIZACION DE LA OPERACION DE LAS INSTITUCIONES EDUCATIVAS OFICIALES DEL DISTRITO DE   CARTAGENA DE INDIAS</t>
  </si>
  <si>
    <t>2.3.2201.0700.2020130010057</t>
  </si>
  <si>
    <t>Si</t>
  </si>
  <si>
    <t>PRESTACIÓN DEL SERVICIO DE VIGILANCIA Y SEGURIDAD PRIVADA EN LAS INSTALACIONES DE LAS SEDES EDUCATIVAS OFICIALES DEL DISTRITO Y AREAS ADMINISTRATIVAS DEL DISTRITO DE CARTAGENA</t>
  </si>
  <si>
    <t>CONTRATACION DIRECTA</t>
  </si>
  <si>
    <t>se anexa  evidencias y informe en link: https://cutt.ly/bmupIlB</t>
  </si>
  <si>
    <t xml:space="preserve">Servicio de Aseo </t>
  </si>
  <si>
    <t>Contrato de aseo</t>
  </si>
  <si>
    <t>SGP CALIDAD MATRICULA</t>
  </si>
  <si>
    <t>1.2.4.1.03-171 - SGP CALIDAD MATRICULA</t>
  </si>
  <si>
    <t>CONTRATAR LA PRESTACIÓN INTEGRAL DEL SERVICIO DE ASEO PARA LAS SEDES EDUCATIVAS DE LA ALCALDÍA DE CARTAGENA DE INDIAS</t>
  </si>
  <si>
    <t>se anexa drive de evidencias y informe en link: https://cutt.ly/bmupIlB</t>
  </si>
  <si>
    <t xml:space="preserve">Servicios publicos </t>
  </si>
  <si>
    <t>Facturas pagadas</t>
  </si>
  <si>
    <t>No</t>
  </si>
  <si>
    <t>Transferencias FOSE</t>
  </si>
  <si>
    <t>Resoluciones</t>
  </si>
  <si>
    <t>Servicio de transporte</t>
  </si>
  <si>
    <t>Contrato servicio de transporte</t>
  </si>
  <si>
    <t>SGP CALIDAD GRATUIDAD</t>
  </si>
  <si>
    <t>1.2.4.1.04-172 - SGP CALIDAD GRATUIDAD</t>
  </si>
  <si>
    <t>PRESTACIÓN DEL SERVICIO DE TRANSPORTE AUTOMOTOR TERRESTRE ESPECIAL CON CONDUCTOR PARA EL DESPLAZAMIENTO DE LOS FUNCIONARIOS Y CONTRATISTAS DE LAS DEPENDENCIAS DEL DISTRITO TURÍSTICO Y CULTURAL DE CARTAGENA DE INDIAS</t>
  </si>
  <si>
    <t>Servicios apoyo a la gestión</t>
  </si>
  <si>
    <t>Contratos de prestaciones de servicios</t>
  </si>
  <si>
    <t>PRESTACIÓN DE SERVICIOS PROFESIONALES  DEL SUBPROCESO DE LOS FONDOS DE SERVICIOS EDUCATIVOS Y SU ARTICULACIÓN CON LA DIRECCIÓN ADMINISTRATIVA Y FINANCIERA DE LA SECRETARÍA DE EDUCACIÓN DISTRITAL</t>
  </si>
  <si>
    <t>Sentencias y Conciliaciones</t>
  </si>
  <si>
    <t>ND</t>
  </si>
  <si>
    <t>RF SGP EDUCACION</t>
  </si>
  <si>
    <t>1.3.2.2.01-081 - RF SGP EDUCACION</t>
  </si>
  <si>
    <t>Vigencias Expiradas</t>
  </si>
  <si>
    <t xml:space="preserve">Arriendos inmuebles </t>
  </si>
  <si>
    <t>Contratos de arrendamientos</t>
  </si>
  <si>
    <t>ARRENDAMIENTO DEL INMUEBLE UBICADO EN LA CIUDAD DE CARTAGENA DE INDIAS,</t>
  </si>
  <si>
    <t>SGP</t>
  </si>
  <si>
    <t>Transferencias - RENDIMIENTOS FINANCIEROS</t>
  </si>
  <si>
    <t xml:space="preserve">Transferencias gratuidad </t>
  </si>
  <si>
    <t>Contratos de prestación de servicio educativo</t>
  </si>
  <si>
    <t>PRESTACIÓN DEL SERVICIO PÚBLICO EDUCATIVO EN EL ESTABLECIMIENTO EDUCATIVO NO OFICIAL</t>
  </si>
  <si>
    <t xml:space="preserve">Otros gastos(Dotacion de Insumos para las IEO) ICLD </t>
  </si>
  <si>
    <t>Contratos de dotación</t>
  </si>
  <si>
    <t>DOTACION DE AULAS CON MOBILIARIO ESCOLAR EN LAS INSTITUCIONES EDUCATIVAS DEL DISTRITO DE CARTAGENA.</t>
  </si>
  <si>
    <t>Administración del Talento Humano del Servicio Educativo Oficial. Docentes, Directivos Docentes y Administrativo Del Distrito de Cartagena</t>
  </si>
  <si>
    <t>Administración del Talento Humano del Servicio Educativo Oficial Docentes, Directivos Docentes y Administrativos Del Distrito de Cartagena de Indias</t>
  </si>
  <si>
    <t xml:space="preserve">PAGO NOMINA, CONTRIBUCIONES INHERENTES A LA NOMINA Y APORTES PATRONALES -  Ascensos en Escalofon de Docentes </t>
  </si>
  <si>
    <t>certificado de registro presupuestal de nomina</t>
  </si>
  <si>
    <t>Subdirección Técnica Talento Humano</t>
  </si>
  <si>
    <t>Carlos E. Carrasquilla Rodríguez</t>
  </si>
  <si>
    <t>ADMINISTRACION DEL TALENTO HUMANO DEL SERVICIO EDUCATIVO OFICIAL DOCENTES, DIRECTIVOS DOCENTES Y ADMINISTRATIVOS DEL DISTRITO DE CARTAGENA DE INDIAS</t>
  </si>
  <si>
    <t>2.3.2299.0700.2020130010052</t>
  </si>
  <si>
    <t>NO</t>
  </si>
  <si>
    <t xml:space="preserve">En el periodo se realizó la entrega oportuna de la nómina, cancelándose los meses de enero a marzo de 2023 por la suma de  $91.850.263.060,00. </t>
  </si>
  <si>
    <t xml:space="preserve">En el periodo se realizó la entrega oportuna de la nómina, cancelándose los meses de abril a junio de 2023 por la suma de  $112.625.650.795,09. </t>
  </si>
  <si>
    <t xml:space="preserve">En el periodo se realizó la entrega oportuna de la nómina, cancelándose los meses de julio a septiembre de 2023 por la suma de  $131.566.415.521,91. </t>
  </si>
  <si>
    <t xml:space="preserve">Dotacion de Docentes y Administrativos </t>
  </si>
  <si>
    <t>contrato y listados de entrega</t>
  </si>
  <si>
    <t>Adquisicion de bonos o tarjetas canjeables como estimulo de permanencia laboral, dotacion, navideños y escolares para funcionarios de las SED &amp; DOTACIÓN DE VESTIDO Y CALZADO PARA DOCENTES, DIRECTIVOS DOCENTES Y PERSONAL ADMINISTRATIVO DE LA SECRETARIA DE EDUCACIÓN DISTRITAL</t>
  </si>
  <si>
    <t xml:space="preserve">CCE-06 -CCE-07 </t>
  </si>
  <si>
    <t>la entidad territorial publico en el SECOP el proceso licitatorio LP-SED-001-2023 para la adquiscion de bonos de dotacion 2020 y 2021 por la suma de $500.597.385,09</t>
  </si>
  <si>
    <t>Se realizó el reconocimiento económico de la dotación de vestido y calzado personal administrativo y docente desvinculado de la Secretaría de Educación Distrital con derecho a esta prestación en la vigencia 2020, 2021 y 2022, por la suma de $67.642.907,00.
También se realizó la adquisición de bonos y/o tarjetas canjeables, para entregar a los docentes y personal administrativo de la Secretaría de Educación del Distrito de Cartagena por la suma de $500.597.385,00.</t>
  </si>
  <si>
    <t>-</t>
  </si>
  <si>
    <t>Viaticos y gastos de Viajes - Inscripciones</t>
  </si>
  <si>
    <t>actos administrativos de reconocimiento</t>
  </si>
  <si>
    <t>Se reconoció gastos de viáticos y transporte aéreo en comisión de servicios para 5 funcionarios para la participación en el encuentro estatal sindical que se realizó en el mes de febrero de 2022 en la ciudad de Bogotá por la suma de $7.557.230,00 y gastos de viáticos y transporte terrestre para 1 funcionario para asistir al congreso de seguridad y salud en el trabajo y ambiente-costa caribe, los días 16 y 17 de marzo de 2023 por la suma de $ 405.882,00.</t>
  </si>
  <si>
    <t>Se reconoció gastos de viáticos y transporte aéreo para 1 funcionario para asistir al  taller de lanzamiento libro emocionalmente: por una educación desde la primera infancia y para toda la vida desde la primera infancia, los días 27 y 28 de abril 2023 por la suma de $1.355.874,00; se reconoció gastos de viáticos y transporte terrestre para 3 funcionarios para asistir al encuentro macro regionales del mérito y transparencia, los días 24 y 25 de mayo de 2023 por la suma de $1.501.575,00;  y se reconoció gastos de viáticos y transporte aéreo para 1 funcionario para asistir a la junta confederal de la Confederación General del Trabajo por Sintraeducar, los días 01, 02 y 03 de junio de 2023, en la ciudad de Ibagué, por la suma de $ 1.154.804,00.</t>
  </si>
  <si>
    <t>Se concedió comisión de servicio para las siguientes actividades: Seminario - claves para la ejecución y presentación del presupuesto público, Ronda de talleres regionales - Actualización de la política de talento humano en salud, y mesa de trabajo en conjunto con la UAPA y CCE estructuración para licitaciones públicas por agregación de demanda, por valor total de $6.808.705,50</t>
  </si>
  <si>
    <t>Otros Gastos  - Administrativos - Gastos Generales  (Papeleria-Toner e insumos de oficina y Servicios prestados a las empresas y servicios de producción)</t>
  </si>
  <si>
    <t>contrato/acto administrativo</t>
  </si>
  <si>
    <t>Se reconoció pago a la CNSC mediante la resolución 0529 del 2023 por el concurso de méritos de personal administrativo por la suma de $21.000.000</t>
  </si>
  <si>
    <t>Se reconoció pago a la CNSC mediante la resolución 3037 de 2023 para cofinanciar los costos del proceso de seleccion por concurso de meritos para proveer empleos en vacancia definitiva de directivos docentes y docentes -poblacion mayoritaria y personal administrativo de la planta de personal de la secretaria de educacion distrital de cartagena y sus instituciones educativas oficiales por la suma de $73.493.384,00.</t>
  </si>
  <si>
    <t>Se reconoció  viáticos para asistir las siguientes actividades: Reunión de Secretaría de Educación para orientar acciones en el marco del actual concurso docente, encuentro de formación de tutores del programa todos a aprender -  modulo II 2023, y realizar visitas a establecimientos educativos en cumplimiento del plan operativo de 2023 de inspección y vigilancia, por valor total de $5.612.868,50</t>
  </si>
  <si>
    <t>Realizar Servicios Ocupacionales a los funcionarios administrativos de la planta</t>
  </si>
  <si>
    <t>contrato y listados de examenes aplicados al personal</t>
  </si>
  <si>
    <t>Contratacion de examenes de salud ocupacional para los funcionarios de la Secretaria de Educacion del Distrito de Cartagena</t>
  </si>
  <si>
    <t>CCE-10</t>
  </si>
  <si>
    <t>Se elaboro solicitud de estudios previos para la contratacion para examenes ocupacionales Contratar la Prestación de servicios de salud ocupacional para realizar los exámenes médicos ocupacionales de ingreso, periódicos y de egreso con énfasis osteomuscular al personal de planta administrativo del Sistema General de Participaciones SGP de las diferentes dependencias de la Secretaria de Educación Distrital de Cartagena de Indias, el cual esta en revision en el area juridica de la SED para publicacion en el SECOP</t>
  </si>
  <si>
    <t>La Subdireccion tecnica de Gestion Administrativa esta realizando la evaluacion sobre el recurso presentado por un proponente frente a la declaratoria de desierta del proceso de minima cuantia adelantado para la adjudicacion del contratista.</t>
  </si>
  <si>
    <t>Se realizó los exámenes médicos ocupacionales de ingreso, periódicos y de egreso con énfasis osteomuscular, al personal de planta administrativo del sistema general de participación de la Secretaría de Educación Distrital, por valor de $33.348.000,00.</t>
  </si>
  <si>
    <t>Adquirir y/o Alquilar equipos de Computo para los funcionarios administrativos de la planta</t>
  </si>
  <si>
    <t>contrato y evidencia de recepcion de equipos</t>
  </si>
  <si>
    <t>Adqusicion de Computadores de escritorio para la secretaria de educacion y UNALDES</t>
  </si>
  <si>
    <t>CCE-99</t>
  </si>
  <si>
    <t>ICLD - SGP</t>
  </si>
  <si>
    <t>Se realizo solicitud de contratacion  para la adquisicion de computadores de escritorio, suscribiendose posteriormente al comité de contratacion de la alcaldia mayor, el estudio previo para publicacion del proceso de selección respectivo</t>
  </si>
  <si>
    <t>Se efectuó la adquisición de equipos para el fortalecimiento de la infraestructura tecnológica con destino a la Secretaria de Educación Distrital de Cartagena por la suma de $148.512.000,00.</t>
  </si>
  <si>
    <t>No.  de personas atendidas con modelos de alfabetización</t>
  </si>
  <si>
    <t xml:space="preserve">Número </t>
  </si>
  <si>
    <t xml:space="preserve">127
Fuente: SIMAT 2019 </t>
  </si>
  <si>
    <t>Número total jóvenes y adultos atendidos con modelos de alfabetización en Ciclos Lectivos Especiales Integrados CLEI 1 durante el año 2019.</t>
  </si>
  <si>
    <t>Servicio de alfabetización (2201032)</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</si>
  <si>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</si>
  <si>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</si>
  <si>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</si>
  <si>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1.1.1 Implementar procesos de formación por ciclos lectivos especiales integrados para alfabetización de 1200 jóvenes y adultos durante el cuatrienio.</t>
  </si>
  <si>
    <t>Informe de seguimiento de Matrícula de estudiantes atendidos con modelos de alfabetización</t>
  </si>
  <si>
    <t>2020130010136    IMPLEMENTACION DE LA ESTRATEGIA UNICOS E INAGOTABLES ACOGIDA - ATENCION A JOVENES Y ADULTOS EN EL DISTRITO DE  CARTAGENA DE INDIAS</t>
  </si>
  <si>
    <t>2.3.2201.0700.2020130010136</t>
  </si>
  <si>
    <r>
      <rPr>
        <b/>
        <sz val="20"/>
        <rFont val="Arial"/>
        <family val="2"/>
      </rPr>
      <t>Resultados:</t>
    </r>
    <r>
      <rPr>
        <sz val="20"/>
        <rFont val="Arial"/>
        <family val="2"/>
      </rPr>
      <t xml:space="preserve">
</t>
    </r>
    <r>
      <rPr>
        <b/>
        <sz val="20"/>
        <rFont val="Arial"/>
        <family val="2"/>
      </rPr>
      <t>a)</t>
    </r>
    <r>
      <rPr>
        <sz val="20"/>
        <rFont val="Arial"/>
        <family val="2"/>
      </rPr>
      <t xml:space="preserve"> 557 jóvenes y adultos se encuentran matriculado en el programa de alfabetización CLEI a corte 29 de marzo.                                                                                 </t>
    </r>
    <r>
      <rPr>
        <b/>
        <sz val="20"/>
        <rFont val="Arial"/>
        <family val="2"/>
      </rPr>
      <t>b)</t>
    </r>
    <r>
      <rPr>
        <sz val="20"/>
        <rFont val="Arial"/>
        <family val="2"/>
      </rPr>
      <t xml:space="preserve"> 16 docentes de planta temporal se encuentran en proceso de contratación, por continuedad 2022                                                                                                                 </t>
    </r>
    <r>
      <rPr>
        <b/>
        <sz val="20"/>
        <rFont val="Arial"/>
        <family val="2"/>
      </rPr>
      <t>c</t>
    </r>
    <r>
      <rPr>
        <sz val="20"/>
        <rFont val="Arial"/>
        <family val="2"/>
      </rPr>
      <t xml:space="preserve">) 4 profesionales de campo del proyecto jóvenes y adultos, se encuentran realizando acompañamiento insitu, a la consolidación de la matrícula CLEI 1 en 16 I.E.O focalizadas •	                                                                                                                  
</t>
    </r>
    <r>
      <rPr>
        <b/>
        <sz val="20"/>
        <rFont val="Arial"/>
        <family val="2"/>
      </rPr>
      <t xml:space="preserve">d) </t>
    </r>
    <r>
      <rPr>
        <sz val="20"/>
        <rFont val="Arial"/>
        <family val="2"/>
      </rPr>
      <t xml:space="preserve">4 formatos administrativos fueron proyectados para la solicitud de contratación de la planta temporal de docentes CLEI 1.                                                                                                                                                                                                </t>
    </r>
    <r>
      <rPr>
        <b/>
        <sz val="20"/>
        <rFont val="Arial"/>
        <family val="2"/>
      </rPr>
      <t>Anexos de Gestión  	                                                                                                            
a) S</t>
    </r>
    <r>
      <rPr>
        <sz val="20"/>
        <rFont val="Arial"/>
        <family val="2"/>
      </rPr>
      <t xml:space="preserve">eguimientos a la consolidación de la matricula del programa de alfabetización CLEI 1 </t>
    </r>
    <r>
      <rPr>
        <b/>
        <sz val="20"/>
        <rFont val="Arial"/>
        <family val="2"/>
      </rPr>
      <t xml:space="preserve">                                                                                                                a))</t>
    </r>
    <r>
      <rPr>
        <sz val="20"/>
        <rFont val="Arial"/>
        <family val="2"/>
      </rPr>
      <t>Reporte de seguimiento simat a corte 29 de marzo</t>
    </r>
    <r>
      <rPr>
        <b/>
        <sz val="20"/>
        <rFont val="Arial"/>
        <family val="2"/>
      </rPr>
      <t xml:space="preserve">                                                                            
b)</t>
    </r>
    <r>
      <rPr>
        <sz val="20"/>
        <rFont val="Arial"/>
        <family val="2"/>
      </rPr>
      <t xml:space="preserve">Formatos administrativos para la contratación de planta temporal de 16 docentes  </t>
    </r>
    <r>
      <rPr>
        <b/>
        <sz val="20"/>
        <rFont val="Arial"/>
        <family val="2"/>
      </rPr>
      <t xml:space="preserve">                                                                                                                           c)</t>
    </r>
    <r>
      <rPr>
        <sz val="20"/>
        <rFont val="Arial"/>
        <family val="2"/>
      </rPr>
      <t xml:space="preserve">Formatos de creacion de grupo 16 IE focalizadas              
</t>
    </r>
    <r>
      <rPr>
        <b/>
        <sz val="20"/>
        <rFont val="Arial"/>
        <family val="2"/>
      </rPr>
      <t>d)</t>
    </r>
    <r>
      <rPr>
        <sz val="20"/>
        <rFont val="Arial"/>
        <family val="2"/>
      </rPr>
      <t>Registro fotográfico de proceso de consolidación de la matrícula CLEI 1.</t>
    </r>
    <r>
      <rPr>
        <b/>
        <sz val="20"/>
        <rFont val="Arial"/>
        <family val="2"/>
      </rPr>
      <t xml:space="preserve">
                                         </t>
    </r>
  </si>
  <si>
    <r>
      <rPr>
        <b/>
        <sz val="20"/>
        <rFont val="Arial"/>
        <family val="2"/>
      </rPr>
      <t xml:space="preserve"> Resultados: </t>
    </r>
    <r>
      <rPr>
        <sz val="20"/>
        <rFont val="Arial"/>
        <family val="2"/>
      </rPr>
      <t xml:space="preserve">
•Acumulado durante el cuatrienio; 1.328 jóvenes y adultos atendidos en el programa de alfabetización ClEI 1 
•616 jóvenes y adultos están siendo atendidos a través de la adopción de una planta temporal de 16 docentes (por continuidad) Resultados año 2023
•400 jóvenes y adultos fueros alfabetizados mediante la adopción de una planta temporal de 16 docentes Resultados año 2022
•301 jóvenes y Adultos fueron Alfabetizados mediante contrato entre el MEN ICETEX-SED-UPN                                                                                              
  Resultado año 2021
•701 jóvenes y adultos graduados.
•627 en proceso de formación año 2023
•1916 jóvenes y adultos se reportan en simat como matriculados durante el cuatrienio. </t>
    </r>
  </si>
  <si>
    <t xml:space="preserve">1338  Jóvenes y adultos son atendidos durante en cuatrienio y 701  graduados a corte 30 de septiembre                                                                                                                                 Anexo : Reporte simat </t>
  </si>
  <si>
    <t>1.1.2 Dotar con canastas educativas el proceso de formación de jóvenes y adultos de acuerdo con los modelos flexibles a implementar.</t>
  </si>
  <si>
    <t>13</t>
  </si>
  <si>
    <t>80111620 - Prestación de servicios profesionales y de apoyo a la gestión para el apoyo en los procesos de la Dirección de calidad educativa del proyecto de inversión Formación en derechos humanos de las mujeres dirigido a niñas, niños y jóvenes de las instituciones educativas oficiales del distrito: participación, democracia y autonomía.</t>
  </si>
  <si>
    <r>
      <rPr>
        <b/>
        <sz val="20"/>
        <rFont val="Arial"/>
        <family val="2"/>
      </rPr>
      <t>Resultados:</t>
    </r>
    <r>
      <rPr>
        <sz val="20"/>
        <rFont val="Arial"/>
        <family val="2"/>
      </rPr>
      <t xml:space="preserve">
</t>
    </r>
    <r>
      <rPr>
        <b/>
        <sz val="20"/>
        <rFont val="Arial"/>
        <family val="2"/>
      </rPr>
      <t>a)</t>
    </r>
    <r>
      <rPr>
        <sz val="20"/>
        <rFont val="Arial"/>
        <family val="2"/>
      </rPr>
      <t xml:space="preserve">4 formatos administrativos fueron proyectados para la solicitud de Transferencias de recursos, a 16 IE focalizadas para la dotación de canastas educativas CLEI 1.
b)Se adelanta gestiones administrativas para las transferencias de recursos a 16 IE focalizadas, en la dotación de canastas educativas CLEI1.                
</t>
    </r>
    <r>
      <rPr>
        <b/>
        <sz val="20"/>
        <rFont val="Arial"/>
        <family val="2"/>
      </rPr>
      <t>Anexos de Gestión</t>
    </r>
    <r>
      <rPr>
        <sz val="20"/>
        <rFont val="Arial"/>
        <family val="2"/>
      </rPr>
      <t xml:space="preserve">    	                                                                                 
</t>
    </r>
    <r>
      <rPr>
        <b/>
        <sz val="20"/>
        <rFont val="Arial"/>
        <family val="2"/>
      </rPr>
      <t>a)</t>
    </r>
    <r>
      <rPr>
        <sz val="20"/>
        <rFont val="Arial"/>
        <family val="2"/>
      </rPr>
      <t>4 formatos administrativos proyectados para las transferencias de recursos a 16 IE focalizadas, en la dotación de canastas educativas CLEI1.</t>
    </r>
  </si>
  <si>
    <r>
      <rPr>
        <b/>
        <sz val="20"/>
        <rFont val="Arial"/>
        <family val="2"/>
      </rPr>
      <t>Resultados:</t>
    </r>
    <r>
      <rPr>
        <sz val="20"/>
        <rFont val="Arial"/>
        <family val="2"/>
      </rPr>
      <t xml:space="preserve">
•4 formatos administrativos fueron proyectados para la solicitud de Transferencias de recursos, a 16 IE focalizadas para la dotación de canastas educativas CLEI 1.
•Se adelanta gestiones administrativas para las transferencias de recursos a 16 IE focalizadas, en la dotación de canastas educativas CLEI1.</t>
    </r>
  </si>
  <si>
    <t xml:space="preserve">11 IE ya compraron las canastas educativas y entregaron a la docente y estudiantes. 
2 IE están en proceso de definir la próxima semana  la compra de canastas educativas  
Anexo: Reportes de seguimientos  a la compra de la canastas </t>
  </si>
  <si>
    <t>1.1.3 Gestionar agendas de impacto colectivo en la garantía del acceso y permanencia para mejorar la capacidad de respuesta en la prestación del servicio educativo para jóvenes y adultos.</t>
  </si>
  <si>
    <r>
      <rPr>
        <b/>
        <sz val="20"/>
        <rFont val="Arial"/>
        <family val="2"/>
      </rPr>
      <t xml:space="preserve">Resultados </t>
    </r>
    <r>
      <rPr>
        <sz val="20"/>
        <rFont val="Arial"/>
        <family val="2"/>
      </rPr>
      <t xml:space="preserve">
</t>
    </r>
    <r>
      <rPr>
        <b/>
        <sz val="20"/>
        <rFont val="Arial"/>
        <family val="2"/>
      </rPr>
      <t>PRIMERA MESA DE AGENDA DE IMPACTO COLECTIVO CON DIRECTIVOS DOCENTES Y ALIADOS</t>
    </r>
    <r>
      <rPr>
        <sz val="20"/>
        <rFont val="Arial"/>
        <family val="2"/>
      </rPr>
      <t xml:space="preserve">
</t>
    </r>
    <r>
      <rPr>
        <b/>
        <sz val="20"/>
        <rFont val="Arial"/>
        <family val="2"/>
      </rPr>
      <t>a</t>
    </r>
    <r>
      <rPr>
        <sz val="20"/>
        <rFont val="Arial"/>
        <family val="2"/>
      </rPr>
      <t xml:space="preserve">)En el marco del fortalecimiento a la oferta de servicios de la atención a jóvenes y adultos en las 42 IE con formación nocturna, el jueves 16 de marzo se llevó a cabo la primera mesa de agenda de impacto colectivo, con Directivos docentes y aliados de formación superior  SENA, Escuela taller y la ONG Mercy Corsd con el objetivo de socializar la oferta de servicios para el fortalecimiento de las competencias laborales en la educación para adultos 
</t>
    </r>
    <r>
      <rPr>
        <b/>
        <sz val="20"/>
        <rFont val="Arial"/>
        <family val="2"/>
      </rPr>
      <t>Anexos de Gestion</t>
    </r>
    <r>
      <rPr>
        <sz val="20"/>
        <rFont val="Arial"/>
        <family val="2"/>
      </rPr>
      <t xml:space="preserve"> 	                                                                                                     
 </t>
    </r>
    <r>
      <rPr>
        <b/>
        <sz val="20"/>
        <rFont val="Arial"/>
        <family val="2"/>
      </rPr>
      <t xml:space="preserve">a.1) </t>
    </r>
    <r>
      <rPr>
        <sz val="20"/>
        <rFont val="Arial"/>
        <family val="2"/>
      </rPr>
      <t xml:space="preserve">Carpeta con;
•	presentaciones compartidas por los aliados
•	Formatos de asistencia
•	Directorio de aliados
•	Acta de la reunión 
•	Circular N° 024
•	Cronograma de implementación Mercy Corps, 
•	Portafolio general de programas del Sena                                                                  	                                                                                                                                                           </t>
    </r>
    <r>
      <rPr>
        <b/>
        <sz val="20"/>
        <rFont val="Arial"/>
        <family val="2"/>
      </rPr>
      <t>a.2)</t>
    </r>
    <r>
      <rPr>
        <sz val="20"/>
        <rFont val="Arial"/>
        <family val="2"/>
      </rPr>
      <t xml:space="preserve"> Registro Fotográfico primera mesa de agenda de impacto colectivo con directivos docentes y aliados
</t>
    </r>
  </si>
  <si>
    <r>
      <rPr>
        <b/>
        <sz val="20"/>
        <rFont val="Arial"/>
        <family val="2"/>
      </rPr>
      <t>Resultados año 2023:</t>
    </r>
    <r>
      <rPr>
        <sz val="20"/>
        <rFont val="Arial"/>
        <family val="2"/>
      </rPr>
      <t xml:space="preserve">
•	3584 jóvenes y adultos recibieron talleres de empleabilidad y educación financiera en 19 EE focalizados por la ONG Mercy Coprs  
 •	2264 adultos de 32 EE se inscribieron en la oferta Sena
•	19 Carres técnicas
•	30 cursos complementarios
•	Distribuidos en 4 Centros de Formación:
•	-Servicio Industrial y Petroquímico cursos 7
•	-Comercio Y servicios. Cursos 29
•	-Centro Náutico cursos: 2
•	-Centro Agroempresarial y Minero curso 1
Resultados: METAS 2020-2023 ACUMULADO
Agendas de Impactos Colectivos 
•	Primera Agenda de Impacto Colectivo: 
•	Alianzas estratégicas para el fortalecimiento del componente laboral - Aliados Sena, ONG Mercy Coprs, Escuela Taller
•	Segunda agenda de impacto colectivo:
•	Alianzas estratégicas para la creación del componente de Bienestar psicosocial - Aliados Uni Sinú, Escuela Normal, Uni Rafael Núñez 
•	Tercera Agenda de Impacto Colectivo: 
•	Alianzas estratégicas para la creación del componente de Seguridad y Emprendimiento. Aliados Policía Nacional Uni Sinú</t>
    </r>
  </si>
  <si>
    <t xml:space="preserve">Alcances obtenidos con nuestro aliado SENA:
29 IE fueron atendidos. 
En total fueron solicitados 54 cursos complementarios en las distintas I.E, fueron atendidos y se encuentran en proceso de registro con tutores 38.
6 instituciones no pudieron ser atendidas, porque en su momento no entregaron los listados solicitados de registro usuario y contraseña de Sofia plus.                                                                                                                                  Anexo Matriz de seguimiento </t>
  </si>
  <si>
    <t>2.1.1 Actualizar la caracterización de jóvenes y adultos que no han iniciado ni culminado su ciclo educativo.</t>
  </si>
  <si>
    <t xml:space="preserve">Se Presentó documento de Caracterización de los  jóvenes y adultos que no han iniciado ni culminado su ciclo educativo.                                                                                               
Anexo: Documento de Caracterización en PDF </t>
  </si>
  <si>
    <t>2.1.2 Realizar la formación de CLEI 2 hasta el CLEI 6 a la población de jóvenes y adultos a través de modelos educativos flexibles para la apropiación de su aprendizaje significativo y su proyecto de vida.</t>
  </si>
  <si>
    <t>Informe de seguimiento de Matrícula de estudiantes atendidos en CLEI I - VI</t>
  </si>
  <si>
    <t>No Aplica - El proceso se da mediante modalidad nocturna en colegios autorizados con horas extras</t>
  </si>
  <si>
    <r>
      <rPr>
        <b/>
        <sz val="20"/>
        <rFont val="Arial"/>
        <family val="2"/>
      </rPr>
      <t>Resultados:</t>
    </r>
    <r>
      <rPr>
        <sz val="20"/>
        <rFont val="Arial"/>
        <family val="2"/>
      </rPr>
      <t xml:space="preserve">
</t>
    </r>
    <r>
      <rPr>
        <b/>
        <sz val="20"/>
        <rFont val="Arial"/>
        <family val="2"/>
      </rPr>
      <t>a)</t>
    </r>
    <r>
      <rPr>
        <sz val="20"/>
        <rFont val="Arial"/>
        <family val="2"/>
      </rPr>
      <t xml:space="preserve">6737 jóvenes y adultos se encuentran matriculados en 42 IE con formación nocturnas. Equivalentes al 95 % del cumplimiento de la meta para el año 2023.
</t>
    </r>
    <r>
      <rPr>
        <b/>
        <sz val="20"/>
        <rFont val="Arial"/>
        <family val="2"/>
      </rPr>
      <t>b)</t>
    </r>
    <r>
      <rPr>
        <sz val="20"/>
        <rFont val="Arial"/>
        <family val="2"/>
      </rPr>
      <t xml:space="preserve">4 profesionales de campo del proyecto jóvenes y adultos, se encuentran realizando acompañamiento insitu, a la consolidación de la matrícula del CLEI 2- 6 en las 42 IE con formación Nocturna. 
</t>
    </r>
    <r>
      <rPr>
        <b/>
        <sz val="20"/>
        <rFont val="Arial"/>
        <family val="2"/>
      </rPr>
      <t>c)</t>
    </r>
    <r>
      <rPr>
        <sz val="20"/>
        <rFont val="Arial"/>
        <family val="2"/>
      </rPr>
      <t xml:space="preserve">4 profesionales de campo del proyecto jóvenes y adultos se encuentran en gestión de apoyo a la atención a solicitudes de cupos, en el área de atención al ciudadano de la SED, teniendo en cuenta el cronograma establecido hasta el 31 de marzo.
</t>
    </r>
    <r>
      <rPr>
        <b/>
        <sz val="20"/>
        <rFont val="Arial"/>
        <family val="2"/>
      </rPr>
      <t>d)</t>
    </r>
    <r>
      <rPr>
        <sz val="20"/>
        <rFont val="Arial"/>
        <family val="2"/>
      </rPr>
      <t xml:space="preserve">4 profesionales de campo del proyecto jóvenes y adultos se encuentran en gestión de apoyo a la atención a solicitudes de cupos que lleguen por otros medios (fundaciones, supervisora, líder) etc.                                                                                </t>
    </r>
    <r>
      <rPr>
        <b/>
        <sz val="20"/>
        <rFont val="Arial"/>
        <family val="2"/>
      </rPr>
      <t>Anexos de Gestion •	                                                                               a)</t>
    </r>
    <r>
      <rPr>
        <sz val="20"/>
        <rFont val="Arial"/>
        <family val="2"/>
      </rPr>
      <t xml:space="preserve">Reportes de seguimientos a la consolidación de la matricula del CLEI 2-6 – Gestión de profesionales de campo
</t>
    </r>
    <r>
      <rPr>
        <b/>
        <sz val="20"/>
        <rFont val="Arial"/>
        <family val="2"/>
      </rPr>
      <t>b)</t>
    </r>
    <r>
      <rPr>
        <sz val="20"/>
        <rFont val="Arial"/>
        <family val="2"/>
      </rPr>
      <t xml:space="preserve">Reporte de seguimiento simat a corte 29 de marzo 
</t>
    </r>
    <r>
      <rPr>
        <b/>
        <sz val="20"/>
        <rFont val="Arial"/>
        <family val="2"/>
      </rPr>
      <t>c)</t>
    </r>
    <r>
      <rPr>
        <sz val="20"/>
        <rFont val="Arial"/>
        <family val="2"/>
      </rPr>
      <t xml:space="preserve">Registro fotográfico de proceso de consolidación de la matrícula CLEI 2-6. 
</t>
    </r>
    <r>
      <rPr>
        <b/>
        <sz val="20"/>
        <rFont val="Arial"/>
        <family val="2"/>
      </rPr>
      <t xml:space="preserve">d) Gestión de Solicutud de cupos </t>
    </r>
  </si>
  <si>
    <r>
      <rPr>
        <b/>
        <sz val="20"/>
        <rFont val="Arial"/>
        <family val="2"/>
      </rPr>
      <t>Resultados:</t>
    </r>
    <r>
      <rPr>
        <sz val="20"/>
        <rFont val="Arial"/>
        <family val="2"/>
      </rPr>
      <t xml:space="preserve">
•7.882 jóvenes y Adultos atendidos del ClEI 1-6 a corte 30 de Junio reporte simat 
•7219  jóvenes y Adultos atendidos del ClEI 1-6 Resultado año 2022 
•6733 jóvenes y Adultos atendidos del ClEI 1-6 Resultado año 2021          </t>
    </r>
  </si>
  <si>
    <r>
      <t xml:space="preserve">7.025 jóvenes y Adultos atendidos del ClEI 1-6 a corte 30 de septiembre reporte simat Sepresentó aporte a estudio de Insuficiencia y limitaciónes.                                                         
</t>
    </r>
    <r>
      <rPr>
        <b/>
        <sz val="20"/>
        <rFont val="Arial"/>
        <family val="2"/>
      </rPr>
      <t>Anexos</t>
    </r>
    <r>
      <rPr>
        <sz val="20"/>
        <rFont val="Arial"/>
        <family val="2"/>
      </rPr>
      <t xml:space="preserve"> Insumo de analisis de la oferta de jóvenes y adultos a Estudio de insuficiencia  y reporte simat </t>
    </r>
  </si>
  <si>
    <t>2.1.3 Dotar de canastas educativas a establecimientos educativos del distrito de Cartagena que atienden población de jóvenes y adultos.</t>
  </si>
  <si>
    <t>2.1.4 Realizar asistencia técnica y supervisión para la garantía de la prestación del servicio educativo a jóvenes y adultos.</t>
  </si>
  <si>
    <r>
      <rPr>
        <b/>
        <sz val="20"/>
        <rFont val="Arial"/>
        <family val="2"/>
      </rPr>
      <t>Resultados:                                                                                                   
 a)</t>
    </r>
    <r>
      <rPr>
        <sz val="20"/>
        <rFont val="Arial"/>
        <family val="2"/>
      </rPr>
      <t xml:space="preserve">Asistencia técnica #1 Insitu dirigida a los docentes y directivos docentes de la IE NUEVO BOSQUE  para el diseño y formulación de planes de mejoramiento Institucional en la atención a jóvenes y adultos.                             
 </t>
    </r>
    <r>
      <rPr>
        <b/>
        <sz val="20"/>
        <rFont val="Arial"/>
        <family val="2"/>
      </rPr>
      <t xml:space="preserve">Anexos de Gestión </t>
    </r>
    <r>
      <rPr>
        <sz val="20"/>
        <rFont val="Arial"/>
        <family val="2"/>
      </rPr>
      <t xml:space="preserve">                                                                                                                                       
a) Formulación de planes de mejoramiento Institucional en  la IE NUEVO BOSQUE                                                                                                                                                                      b) acta  de asistencia tecnica                                                                                                                      
c)  Registro Gotografico</t>
    </r>
  </si>
  <si>
    <r>
      <t>•</t>
    </r>
    <r>
      <rPr>
        <b/>
        <sz val="20"/>
        <rFont val="Arial"/>
        <family val="2"/>
      </rPr>
      <t xml:space="preserve">	Resultados año 2023</t>
    </r>
    <r>
      <rPr>
        <sz val="20"/>
        <rFont val="Arial"/>
        <family val="2"/>
      </rPr>
      <t xml:space="preserve">
•	Ciclo de asistencia técnica de acompañamiento a la vinculación y permanencia de adultos a la oferta educativa de los aliados; Sena, Mercy corps, Policía Nacional
•	Ciclos de asistencia técnica para la formulación de planes de mejoramiento a 43 EE del CLEI 1-6 
•	Ciclo de asistencias técnicas en 43 EE para la consolidación de la matrícula de CLEI 1-6
•	Ciclo de asistencias técnicas en 43 EE para el monitoreo y seguimiento a la matrícula de CLEI 1 -6 
•	Ciclo de asistencia técnica para la gestión de asignación de cupos y validación de ClEI 1-6</t>
    </r>
  </si>
  <si>
    <t xml:space="preserve">Asistencia tecnica: Auditoria de matricula  a las IE 42 que conforman la oferta de atención a jóvenes y  adultos. </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</si>
  <si>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</si>
  <si>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</si>
  <si>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Servicio de asistencia técnica en educación inicial, preescolar, básica y media (2201006)</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</si>
  <si>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</si>
  <si>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</si>
  <si>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</si>
  <si>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Alexandra Herrera Puente
Apoyan: Leydy Suarez</t>
  </si>
  <si>
    <t>IMPLEMENTACION DE LA ESTRATEGIA UNICOS E INAGOTABLES PARA LA ATENCION A POBLACION DIVERSA: UNA ESCUELA DE Y PARA TODAS Y TODOS, EN  CARTAGENA DE INDIAS</t>
  </si>
  <si>
    <t>2.3.2201.0700.2020 130010117</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</si>
  <si>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</si>
  <si>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ICLD
SGP - Prestación Educativo</t>
  </si>
  <si>
    <t xml:space="preserve"> Desde el proyecto se viene caracterizando permanentemente la población diversa desde el reconocimiento como víctimas, migrantes, en procesos de restablecimiento de derechos, con discapacidad, talentos excepcionales, género, étnico, otros.
estos registros corresponden  a reportes que se extraen desde el SIMAT y se nutren con instrumentos diseñados y aplicados para amplia del análisis de la información.
Anexo: a la Fecha se avanza en la estructura del documento final de la versión 4.0</t>
  </si>
  <si>
    <t xml:space="preserve"> Desde el proyecto se viene caracterizando permanentemente la población diversa desde el reconocimiento como víctimas, migrantes, en procesos de restablecimiento de derechos, con discapacidad, talentos excepcionales, género, étnico, otros.
estos registros corresponden  a reportes que se extraen desde el SIMAT y se nutren con instrumentos diseñados y aplicados para amplia del análisis de la información. Se finaliza con la fase de recolección de la información.
Anexo:  a la Fecha se avanza en el analisis de la información por poblaciones, se adjunta borrador del documento final de la versión 4.0</t>
  </si>
  <si>
    <t xml:space="preserve">En documento ya se encuentra en la etapa final de revisión </t>
  </si>
  <si>
    <t>1.1.2 Crear unidades de atención móviles para la inclusión de la población diversa favoreciendo su formación integral y fomentando la permanencia</t>
  </si>
  <si>
    <t>Soporte contratación unidades móviles para la inclusión</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</si>
  <si>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
NOTA: Adicionalmente desde esta actividad se contrata la conformación de la Planta temporal de docentes de apoyo paraatención a población con discapacidad y capacidades excepcionales.</t>
  </si>
  <si>
    <t>Se crearon 6  unidades  móviles para la inclusión de la población diversa, las cuales atienden y acompañan a 45 establecimientos educativos oficiales focalizados en la vigencia 2023.  Cabe anotar que esta meta es acumulativa y vienen 36 colegios por continuidad y 11 nuevos .
De las 6 unidades 5 son de acompañamiento social pedagógico y una para acompañamiento a población sorda y ciega.
Anexo: Cuadro con la relación de profesionales contratados.</t>
  </si>
  <si>
    <t xml:space="preserve">Se crearon 6  unidades  móviles para la inclusión de la población diversa, las cuales atienden y acompañan a 45 establecimientos educativos oficiales focalizados en la vigencia 2023.  Cabe anotar que esta meta es acumulativa y vienen 36 colegios por continuidad y 9 nuevos .
De las 6 unidades 5 son de acompañamiento social pedagógico y una para acompañamiento a población sorda y ciega. Es importante anotar, que de los 45 Establecimientos Educativos oficiales 16 son acompañado por una planta temporal de Docentes de Apoyo Pedagogico.
Anexo:  relación de Rp de los profesionales contratados. Decreto de Nombramiento de la planta Temporal. </t>
  </si>
  <si>
    <t>Se crearon 6  unidades  móviles para la inclusión de la población diversa, las cuales atienden y acompañan a 45 establecimientos educativos oficiales focalizados en la vigencia 2023.  Cabe anotar que esta meta es acumulativa y vienen 36 colegios por continuidad y 9 nuevos .
De las 6 unidades 5 son de acompañamiento social pedagógico y una para acompañamiento a población sorda y ciega. Es importante anotar, que de los 45 Establecimientos Educativos oficiales 16 son acompañado por una planta temporal de 20 Docentes de Apoyo Pedagogico.
Anexo:   Decreto de Nombramiento de la planta Temporal.</t>
  </si>
  <si>
    <t>1.1.3 Dotar con herramientas técnicas, tecnológicas y didácticas los establecimientos educativos focalizados para la implementación de la estrategia.</t>
  </si>
  <si>
    <t>Dotación de aulas de preescolar dentro del proyecto de inversión Implementación de la estrategia Descubriendo al mundo: Una escuela que acoge a la primera infancia en el marco del programa Sabiduría de la primera infancia en Cartagena de Indias.</t>
  </si>
  <si>
    <t>Selección Abreviada</t>
  </si>
  <si>
    <t>SGP - Prestación Educativo</t>
  </si>
  <si>
    <t>Se viene adelantando el análisis de la necesidad de dotación y recursos disponibles para el cumplimiento de la meta. A la fecha, los mismo se encuentran limitados lo que lleva a considerar otras alternativas de financiación.
Anexo: Estructura del Informe de Dotación.</t>
  </si>
  <si>
    <t>Se  avanza en la elaboración del  documento con la información de la dotación realizado y recursos financieros transferidos  para el cumplimiento de la meta. A la fecha, los mismo se encuentran limitados lo que lleva a considerar otras alternativas de financiación.
Anexo: Avance del Informe de Dotación.</t>
  </si>
  <si>
    <t>Se  avanza en la elaboración del  documento con la información de la dotación realizado y recursos financieros transferidos  para el cumplimiento de la meta. A la fecha, los mismo se encuentran limitados, en este momento se realiza tramite administrativo para ampliar la dotación a 11 EE.
Anexo: Avance del Informe de Dotación</t>
  </si>
  <si>
    <t>1.1.4 Realizar asistencia técnica y supervisión para la definición e implementación de la estrategia de atención y caracterización a la población diversa en el distrito de Cartagena</t>
  </si>
  <si>
    <t xml:space="preserve">Avance:  Actualmente se cuenta con una focalización de 45 establecimientos educativos que se encuentran en ruta de Asistencias Tecnicas y de Supervisión  para la iniciación o profundización de la estrategia.
A la fecha se ha diseñado  un cronograma de Asistencias Tecnica a cada Establecimiento Educativo en lineas Administrativa, pedagogica y comunitaria. .
Anexo: Soportes de la gestión.
</t>
  </si>
  <si>
    <t xml:space="preserve">Avance:  Actualmente se cuenta con una focalización de 45 establecimientos educativos que se encuentran en ruta de Asistencias Tecnicas y de Supervisión  para la iniciación o profundización de la estrategia.
A la fecha se ha realizado primer ciclo e iniciado el segundo ciclo de Asistencias Tecnica a cada Establecimiento Educativo en lineas Administrativa, pedagogica y comunitaria. .
Anexo: Soportes de la gestión Asistencia Tecnicas.
</t>
  </si>
  <si>
    <t>Avance:  Actualmente se cuenta con una focalización de 45 establecimientos educativos que se encuentran en ruta de Asistencias Tecnicas y de Supervisión  para la iniciación o profundización de la estrategia.
A la fecha se ha realizado dos ciclo e iniciado el tercer ciclo de Asistencias Tecnica a cada Establecimiento Educativo en lineas Administrativa, pedagogica y comunitaria. .
Anexo: Soportes de la gestión Asistencia Tecnicas.</t>
  </si>
  <si>
    <t>2.1.1 Construir un diseño participativo de orientaciones para la caracterización de la población diversa que se constituya en una herramienta técnica.</t>
  </si>
  <si>
    <t xml:space="preserve">Se viene adelantando mesas de trabajo para la definición de estructura para la actualización del conjunto de documentos técnicos construidos en 2023.  Esta previsto iniciar en mayo.
Anexo: Estructura del Documento de orientaciones para la Caracterización. </t>
  </si>
  <si>
    <t xml:space="preserve">Se viene adelantando mesas de trabajo para la recolección de información  para la actualización del conjunto de documentos técnicos construidos en 2023.  
Anexo: Soportes de la Gestión  Documento de orientaciones para la Caracterización. </t>
  </si>
  <si>
    <t xml:space="preserve">Se diseño documento de orientaciones para la caracterización y se envia a revisión.  
Anexo: Soportes de la Gestión  Documento de orientaciones para la Caracterización. </t>
  </si>
  <si>
    <t>2.1.2 Construir un diseño participativo de orientaciones para la atención y acompañamiento de la población diversa que se constituya en una herramienta técnica</t>
  </si>
  <si>
    <t xml:space="preserve">Se viene adelantando mesas de trabajo para la definición de estructura para la actualización del conjunto de documentos técnicos construidos en 2023.  Esta previsto iniciar en mayo.
Anexo: Estructura del Documento para la atención y acompañamiento. </t>
  </si>
  <si>
    <t xml:space="preserve">Se viene adelantando mesas de trabajo para la recolección de información que permitan  la actualización del conjunto de documentos técnicos construidos en 2023.  
Anexo: Soportes de la Gestión para la construcción del Documento para la atención y acompañamiento. </t>
  </si>
  <si>
    <t>Se diseño documento de orientaciones para la atención y acompañamiento y se envia a revisión.  
Anexo: Soportes de la Gestión  Documento de orientaciones para la atención y acompañamiento.</t>
  </si>
  <si>
    <t>2.1.3 Construir un diseño participativo de evaluación en la implementación de estrategias para la atención a población diversa que se constituya en una herramienta técnica</t>
  </si>
  <si>
    <t>1.2.4.1.01-071 -SGP Prestación Educativo</t>
  </si>
  <si>
    <t xml:space="preserve">Se viene adelantando mesas de trabajo para la definición de estructura para la actualización del conjunto de documentos técnicos construidos en 2023.  Esta previsto iniciar en mayo.
Anexo: Estructura del Documento para la Evaluación. </t>
  </si>
  <si>
    <t xml:space="preserve">Se viene adelantando mesas de trabajo con las unidades para el rediseño de la evaluación y se genere  la actualización del conjunto de documentos técnicos construidos en 2023.  
Anexo: Soportes de la Gestión para la construcción  del Documento para la Evaluación. </t>
  </si>
  <si>
    <t>Se viene adelantando mesas de trabajo con las unidades para la construcción del documento de evaluación y se genere  la actualización del conjunto de documentos técnicos construidos en 2023.  
Anexo: Soportes de la Gestión para la construcción  del Documento para la Evaluació</t>
  </si>
  <si>
    <t>2.1.4 Transferir las orientaciones a equipos que integran los establecimientos educativos (directivos docentes, maestros, equipos psicosociales y administrativos) y las UNALDES para la caracterización, atención y acompañamiento de la población diversa.</t>
  </si>
  <si>
    <t>Documento con soporte de ejecución de ciclos de formación. Soporte Contratación equipo de apoyo a la supervisión.</t>
  </si>
  <si>
    <t>Avance:  Durante el primer trimestre se realizo  jornada de una Transferencia de conocimientos  a los docentes orientadores, equipo de las Unaldes  para la caracterización, atención y acompañamiento de la población diversa.
Anexo: Control de Asistencia - Informe ejecutivo de transferencias.</t>
  </si>
  <si>
    <t>Avance:  se realizo primer Ciclo de Transferencia de conocimientos  a los docentes orientadores, equipo de las Unaldes  para la caracterización, atención y acompañamiento de la población diversa.
Anexo: Control de Asistencia - Informe ejecutivo de transferencias.</t>
  </si>
  <si>
    <t>Avance:  se realizo segundo Ciclo de Transferencia de conocimientos  a los docentes orientadores, equipo de las Unaldes  para la caracterización, atención y acompañamiento de la población diversa.
Anexo: Control de Asistencia - Informe ejecutivo de transferencias.</t>
  </si>
  <si>
    <t>2.1.5 Implementar acciones formativas afirmativas para la inclusión de la población diversa.</t>
  </si>
  <si>
    <t>Informe de seguimiento de Matrícula de estudiantes alcanzados según EE focalizados</t>
  </si>
  <si>
    <t>Avance:  A la fecha se cuenta con 50.781 estudiantes caracterizados en el SIMAT como población diversa tanto en la oferta oficial como privada. Se realiza Acciones formativas afirmativas en los establecimientos educativos oficiales en el marco de la inclusión y equidad en la educación de la población diversa.
Anexo: Soporte SIMAT corte 31 de marzo. Soportes de la gestión.</t>
  </si>
  <si>
    <t>Avance:  A la fecha se cuenta con 52.2611 estudiantes caracterizados en el SIMAT como población diversa tanto en la oferta oficial como privada. Se realiza Acciones formativas afirmativas en los establecimientos educativos oficiales en el marco de la inclusión y equidad en la educación de la población diversa.
Anexo: Soporte SIMAT corte 30 de junio  Soportes de la gestión.</t>
  </si>
  <si>
    <t>Avance:  A la fecha se cuenta con 47.981 estudiantes caracterizados en el SIMAT como población diversa tanto en la oferta oficial como privada. Se realiza Acciones formativas afirmativas en los establecimientos educativos oficiales focalizados en el marco de la  inclusión y equidad en la educación. 
Anexo: Soporte SIMAT corte 30 de septiembre   Soportes de la gestión.</t>
  </si>
  <si>
    <t>3.1.1 Construir una ruta interinstitucional e intersectorial para la caracterización, atención y acompañamiento para la inclusión de población diversa.</t>
  </si>
  <si>
    <t>Documento que contenga la ruta</t>
  </si>
  <si>
    <t>Se viene adelantando mesas de trabajo para la definición de rutas para la actualización del conjunto de documentos técnicos construidos en 2023, para la construcción de la versión 4.0 prevista para 2023. Esta previsto iniciar en mayo.</t>
  </si>
  <si>
    <t xml:space="preserve">Se viene adelantando mesas de trabajo para la actualización  de la rutas de atención y acompañamiento para la población diversa  versión 4.0 prevista para 2023. </t>
  </si>
  <si>
    <t xml:space="preserve">Se diseño documento de ruta interinstitucional e intersectorial para la caracterización,  atención y acompañamiento y se envia a revisión.  
Anexo: Soportes de la Gestión  Documento de ruta interinstitucional e intersectorial para la caracterización,  atención y acompañamiento </t>
  </si>
  <si>
    <t>3.1.2 Activar la ruta interinstitucional e intersectorial para la caracterización, atención y acompañamiento para la inclusión de población diversa.</t>
  </si>
  <si>
    <t>Documento que contenga el balance de la gestión</t>
  </si>
  <si>
    <t>Durante el primer trimestre se activó la ruta educación - salud en articulación con el programa de discapacidad del Dadis. 
Esta es un a actividad permanente durante el año.
Anexo: Soportes de la gestión</t>
  </si>
  <si>
    <t>Durante el primer ciclo se activó la ruta educación - salud en articulación con el programa de discapacidad del Dadis.  Ruta con aliados para asuntos de la población migrante. 
Esta es un a actividad permanente durante el año.
Anexo: Soportes de la gestión</t>
  </si>
  <si>
    <t>Durante el primer segundo ciclo se activo la ruta educación - salud en articulación con el programa de discapacidad del Dadis.  Ruta con aliados para asuntos de la población migrante y población con discapacidad. 
Esta es un a actividad permanente durante el año.
Anexo: Soportes de la gestión</t>
  </si>
  <si>
    <t xml:space="preserve">No. de estudiantes de Instituciones Educativas Oficiales focalizados con estrategias para el acceso y la permanencia </t>
  </si>
  <si>
    <t>Numero</t>
  </si>
  <si>
    <r>
      <t xml:space="preserve">    </t>
    </r>
    <r>
      <rPr>
        <b/>
        <sz val="20"/>
        <color theme="1"/>
        <rFont val="Arial"/>
        <family val="2"/>
      </rPr>
      <t>ND*</t>
    </r>
  </si>
  <si>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</si>
  <si>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</si>
  <si>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</si>
  <si>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1.1.1 Construir el Plan Territorial de Permanencia de los estudiantes en el sistema educativo oficial, incluyendo la reorganizar la oferta de estrategias de permanencia en el sistema educativo</t>
  </si>
  <si>
    <t>Documento que contenga el Plan</t>
  </si>
  <si>
    <t>IMPLEMENTACION DE LA ESTRATEGIA PERMANECER: MI ESCUELA, MI LUGARFAVORITO, TRANSPORTE Y OTRAS ESTRATEGIAS DE PERMANENCIA EN  CARTAGENA DE INDIAS</t>
  </si>
  <si>
    <t>2.3.2201.0700.2020130010082</t>
  </si>
  <si>
    <t>80111620 - Prestación de servicios profesionales y de apoyo para el apoyo en los procesos de la Dirección de Cobertura educativa de la Secretaría de Educación dentro del proyecto de inversión Implementación de la estrategia Permanecer: "Mi escuela, mi lugar favorito" en el distrito de Cartagena de Indias.</t>
  </si>
  <si>
    <t>Se construyó el documento del plan territorial de permanencia escolar y se envió para revisión de la dirección de cobertura.
Soporte: Documento del Plan Territorial de Permanencia Escolar</t>
  </si>
  <si>
    <t>1.1.2 Implementar la estrategia de transporte escolar para estudiantes de establecimientos educativos oficiales.</t>
  </si>
  <si>
    <t>78111800 - Prestación de servicio público de transporte escolar terrestre para el desplazamiento de los estudiantes de las instituciones educativas oficiales fozalizadas.</t>
  </si>
  <si>
    <t>Atención a 1.284 estudiantes con transporte escolar urbano – IE San Felipe Neri
Atención a 339 estudiantes con transporte escolar marítimo y fluvial
Atención a 1.688 estudiantes con transporte escolar desde matricula contratada.
Marcación de estrategias en el SIMAT transporte IEO 50%
Soporte: Base de datos estudiantes beneficiados - Anexo 13 de SIMAT - Evidencias fotograficas</t>
  </si>
  <si>
    <t>Atención a 1.284 estudiantes con transporte escolar urbano – IE San Felipe Neri
Atención a 339 estudiantes con transporte escolar marítimo y fluvial
Atención a 1.688 estudiantes con transporte escolar desde matricula contratada.
Atención a 182 estudiantes con transporte escolar en las IE Antonia Santos y Olga Gonzalez de Arraut priorizadas por el criterio de discapacidad.
Atención a 275 estudiantes con transportes escolar en las IE Ciudad de Tunja, Pontezuelas, Bayunca, Arroyo de piedra a través de la alianza con la Fundación Pies Descalzos, priorizados por el criterio de ruralidad.
Soporte: Base de datos estudiantes beneficiados - Anexo 13 de SIMAT - Evidencias fotograficas</t>
  </si>
  <si>
    <t>Atención a 1.284 estudiantes con transporte escolar urbano – IE San Felipe Neri
Atención a 339 estudiantes con transporte escolar marítimo y fluvial en las Instituciones EducativasTierra Bomba, Islas del Rosario, Archipielago de San Bernardo, San José Caño del Oro y De Leticia
Atención a 1.688 estudiantes con transporte escolar desde matricula contratada.
Atención a 182 estudiantes con transporte escolar en las IE Antonia Santos y Olga Gonzalez de Arraut priorizadas por el criterio de discapacidad.
Atención a 275 estudiantes con transportes escolar en las IE Ciudad de Tunja, Pontezuela, Bayunca, Arroyo de piedra a través de la alianza con la Fundación Pies Descalzos, priorizados por el criterio de ruralidad.
Atención a 132 estudiantes con transporte escolar de la IE Nueva Esperanza Arroyo Grande
Se solicitó un traslado presupuestal, el cual fue realizado con el Decreto 1001 de Julio 26 de 2023, por medio del cual se efectúa un traslado en el presupuesto de gastos de inversión del Distrito de Cartagena de Indias, asignado a la Unidad ejecutora de la Secretaría de Educación Distrital, por valor de $1.066.246.074 vigencia fiscal 2023 al proyecto de inversión Implementación de la Estrategia Permanecer: "Mi escuela, Mi lugar favorito", transporte y otras estrategias de permanencia en Cartagena de Indias.
Que en virtud de ello, se continúa con la priorización de los criterios prevalentes de focalización: ruralidad, estudiantes que su lugar de residencia esté a una distancia mayor de dos kilómetros del establecimiento educativo y no exista oferta educativa cercana, estudiantes en condición de discapacidad, lo que genera que requieran apoyo de transporte para poder acceder al servicio educativo, de tal forma que se garantice la permanencia a esta población estudiantil, por lo que se  atenderán a las Instituciones Educativas oficiales: Arroyo de Piedra, José María Córdoba de Pasacaballos, Manzanillo del mar, Pontezuela, Puerto Rey, San Francisco de Asís, República de Argentina y Madre Gabriela de San Martín. 
A partir de esta focalización mencionada en el párrafo anterior,  se realizaron en este periodo las solicitudes de disponibilidad presupuestal y contratación para prestar el servicio de transporte a esta población estudiantil.
Soporte: Base de datos estudiantes beneficiados - Anexo 13 de SIMAT - Evidencias fotograficas</t>
  </si>
  <si>
    <t>1.1.3 Implementar otras estrategias de acceso y permanencia que mitiguen la deserción, la extraedad y riesgo de abandono en el sistema educativo.</t>
  </si>
  <si>
    <t>No se cuenta con los recursos para su ejecución.</t>
  </si>
  <si>
    <t xml:space="preserve">Campaña mi escuela, mi lugar favorito, lápices que escriben el futuro de los niños y niñas de Cartagena. Entrega de 10.409 kits escolares a estudiantes de Instituciones educativas Oficiales del distrito con el apoyo de gestión social, Ecopetrol, TRASO, Aguas de Cartagena, SACSA, AFINIA, Colanta (cuadernos), Hotel Condominio Bahía del Sol, BBVA
Marcación de estrategias en el SIMAT 98.40% 
Soporte: Base de datos estudiantes beneficiados - Anexo 13 de SIMAT - Evidencias fotograficas
</t>
  </si>
  <si>
    <t>Con el apoyo de aliados se han entregado 10.409 kits escolares a estudiantes de Instituciones Educativas oficiales focalizadas.
Se hizo entrega de 245 uniformes con el apoyo de la Fundación Pies Descalzos
Se avanza en la implementación de la Jornada Escolar Complementaria con la caja de compensación familiar comfenalco llegando a la atención de 1327 estudiantes.
Soporte: Base de datos estudiantes beneficiados - Anexo 13 de SIMAT - Evidencias fotograficas</t>
  </si>
  <si>
    <t>En total se ha logrado atender a 14.381 estudiantes con estrategias de permanencia escolar, discriminados de la siguiente manera:
Con el apoyo de aliados se han entregado 10.409 kits escolares a estudiantes de Instituciones Educativas oficiales focalizadas.
Se hizo entrega de 768 uniformes con el apoyo de la Fundación Pies Descalzos
Se avanza en la implementación de la Jornada Escolar Complementaria con la caja de compensación familiar comfenalco llegando a la atención de 1346 estudiantes y con la caja de compensación Comfamiliar llegando a 1.858 estudiantes.
Soporte: Base de datos estudiantes beneficiados - Anexo 13 de SIMAT - Evidencias fotograficas</t>
  </si>
  <si>
    <t>1.1.4 Crear unidades de atención móviles para la implementación de estrategias acceso y permanencia.</t>
  </si>
  <si>
    <t>Soporte contratación unidades móviles para la permanencia</t>
  </si>
  <si>
    <t xml:space="preserve">Se creo una unidad movil para la implementación de estrategias de acceso y permanencia con 6 profesionales interdisciplinarios de apoyo a la gestión.
Soporte: contratos e informes de gestión. </t>
  </si>
  <si>
    <t xml:space="preserve">Coordinación y seguimiento de unidad móvil en el desarrollo y alineación de procesos encaminados a la implementación de estrategias de permanencia escolar en las Instituciones Educativas Oficiales focalizadas. 
La unidad movil desarrolla las acciones correspondientes para el avance de la implementación de estrategias de acceso y permanencia, el cumplimiento de metas y objetivos del proyecto.
Soporte: contratos e informes de gestión. </t>
  </si>
  <si>
    <t>2.1.1 Construir un diseño participativo de orientaciones para la caracterización y focalización de población en riesgo de extraedad y/o abandono escolar.</t>
  </si>
  <si>
    <t>Se construyó el documento de orientaciones para la caracterización y focalización de población en riesgo de extraedad y abandono escolar y se envió para revisión de la dirección de cobertura.
Soporte: Documento de orientaciones</t>
  </si>
  <si>
    <t>2.1.2 Construir un diseño participativo de orientaciones para la implementación de estrategias de acceso y permanencia.</t>
  </si>
  <si>
    <t>Se construyó el documento de orientaciones para implementación de estrategias de acceso y permanencia y se envió para revisión de la dirección de cobertura.
Soporte: Documento de orientaciones</t>
  </si>
  <si>
    <t>2.2.3 Construir un diseño participativo de evaluación en la implementación de estrategias de acceso y permanencia.</t>
  </si>
  <si>
    <t>Se construyó el documento de orientaciones para la evaluación de la implementación de estartegias de acceso y permanencia y se envió para revisión de la dirección de cobertura.
Soporte: Documento de orientaciones</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</si>
  <si>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</si>
  <si>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Coordinación de desarrollo de la III fase de la estrategia PIPE en la línea de la asistencia técnica en planes de mejoramiento en torno a la permanencia escolar (construcción de formato de seguimiento y plan de trabajo, asignación de IE a unidades móviles y seguimiento a avance del proceso)</t>
  </si>
  <si>
    <t>Desarrollo de encuentro con las 35 Instituciones Educativas focalizadas para seguimiento a la construcción de Planes Institucionales de Permanencia Escolar desde la retroalimentación del proceso desde sus actores principales y definir acompañamiento situado en la implementación por parte de la SED.
Inclusión de 10 Instituciones Educativas nuevas en la estrategia PIPE en la línea de la asistencia técnica en planes de mejoramiento en torno a la permanencia escolar.
Soporte: Listados de asistencia, evidencias fotograficas y producto de las mesas de trabajo.</t>
  </si>
  <si>
    <t>2.2.5 Implementar acciones formativas afirmativas para la mitigación del riesgo de extraedad y/o abandono escolar.</t>
  </si>
  <si>
    <t>Se han atendido 13.720 estudiantes con estrategias de permanencia escolar, entre ellas kits escolares y transporte escolar.
Soporte: Base de datos de estudiantes beneficiados.</t>
  </si>
  <si>
    <t>Se han atendido 15.749 estudiantes con estrategias de permanencia escolar, entre ellas kits escolares, uniformes, Jornada Escola Complementaria y transporte escolar.
Soporte: Base de datos de estudiantes beneficiados, anexo 13A SIMAT.</t>
  </si>
  <si>
    <t>Se han atendido 18.281 estudiantes con estrategias de permanencia escolar, de la siguiente manera:
Transporte:3900 estudiantes, 
Kits escolares: 10.409 estudiantes
Uniformes: 768 estudiantes 
Jornada Escolar Complementaria Comfenalco: 1.346 estudiantes
Jornada Escolar Complementaria Comfamiliar: 1.858 estudiantes
Soporte: Base de datos de estudiantes beneficiados, anexo 13A SIMAT.</t>
  </si>
  <si>
    <t>3.1.1 Construir un diseño participativo de protocolos para la activación de servicios de atención integral a la niñez.</t>
  </si>
  <si>
    <t>Documento que contenga el Protocolo</t>
  </si>
  <si>
    <t>Se construyó el documento de protocolos para la activación de rutas de atención integral a la niñez y se envió para revisión de la dirección de cobertura.
Soporte: Documento de protocolo</t>
  </si>
  <si>
    <t>3.1.2 Transferir las orientaciones a equipos de los establecimientos educativos y las UNALDES para la activación de servicios de atención integral a la niñez.</t>
  </si>
  <si>
    <t xml:space="preserve">Documento con soporte de ejecución de ciclos de formación. </t>
  </si>
  <si>
    <t>3.1.3 Implementar acciones formativas afirmativas para la mitigación del riesgo de extraedad y/o abandono escolar.</t>
  </si>
  <si>
    <t>Documento con soporte de ejecución de ciclos de formación.</t>
  </si>
  <si>
    <t>Se avanzó en acciones afirmativas en articulación con la Policía de infancia y adolescencia desde la estrategia de acogida, bienestar y permanencia, desarrollando jornadas lúdico pedagógicas en torno al regreso a clases seguro, promoviendo la sana convivencia y la permanencia escolar. 10 instituciones educativas grado primaria
Soporte: Listado de Instituciones Educativas focalizadas. Evidencias fotograficas</t>
  </si>
  <si>
    <t xml:space="preserve">Acompañamientos a jornada de Salvemos Juntos a Cartagena convocada por el Plan de Emergencia Social, con el fin de la promoción de la permanencia escolar desde la sensibilización a la comunidad asistente en los diferentes barrios de la ciudad, sobre la importancia de la educación, bajo el eslogan "La educación, si vale", a través de ejercicios lúdicos e interactivos.
Realización del encuentro Permanecer, un asunto de ciudad. Mi Escuela, mi lugar favorito. Cuyo objetivo fue poner en la agenda  pública el tema de la permanencia escolar como un asunto impostergable y que es de competencia de todos y todas, a este encuentro asistieron actores de los diferentes sectores publicos y privados.
Soportes: Listados de asistencia y evidencias fotograficas.
</t>
  </si>
  <si>
    <t xml:space="preserve">Acompañamientos a 3 jornadas de Salvemos Juntos a Cartagena convocada por el Plan de Emergencia Social, con el fin de la promoción de la permanencia escolar desde la sensibilización a la comunidad asistente en los diferentes barrios de la ciudad, sobre la importancia de la educación, bajo el eslogan "La educación, si vale", a través de ejercicios lúdicos e interactivos.
Soportes: Listados de asistencia y evidencias fotograficas.
</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</si>
  <si>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</si>
  <si>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</si>
  <si>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 xml:space="preserve">1.1.1 Adaptar las minutas de alimentación conforme a las características propias del contexto, edades y modalidades de alimentación priorizadas.  </t>
  </si>
  <si>
    <t xml:space="preserve">Documento que contenga las minutas </t>
  </si>
  <si>
    <t>IMPLEMENTACION DE LA ESTRATEGIA PERMANECER: ME ALIMENTO Y APRENDO ALIMENTACION ESCOLAR EN  CARTAGENA DE INDIAS</t>
  </si>
  <si>
    <t>2.3.2201.0700.2020130010195</t>
  </si>
  <si>
    <t>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t>
  </si>
  <si>
    <t>Se adjuntas ciclos de menus de las modalidades: Ración Preparada en Sitio y Ración Industrializada, diseñadas teniendo en cuenta los habitos y costumbres del territorio</t>
  </si>
  <si>
    <t>A corte de Junio y con miras de la planeación de Programa de Alimentación Escolar Vigencia 2024. El equipo de Nutrición se encuentra construyendo lista de alimentos que se incluiran en los ciclos de menus 2024</t>
  </si>
  <si>
    <t>En virtud del proceso de planeación para la vigencia 2024, el equipo de nutrición realizo la planeación de los ciclos de menus para las modalidades de Ración Industrialkizada, Almuerzo Preparado en Sitio y Ración AM y PM.</t>
  </si>
  <si>
    <t>1.1.2  Entregar complementos nutricionales acorde con normatividad vigente en el marco del programa alimentación escolar para las niñas, niños adolescentes y jóvenes de establecimientos educativos con matrícula oficial.</t>
  </si>
  <si>
    <t>ASIGNACION ESPECIAL MEN</t>
  </si>
  <si>
    <t>1.2.3.3.03 - 028 -ASIGNACION ESPECIAL MEN</t>
  </si>
  <si>
    <t>93131608;85151600;90101600;90101800;50193000
Contratar el programa de alimentación escolar para la vigencia 2023</t>
  </si>
  <si>
    <t xml:space="preserve">Selección abreviada </t>
  </si>
  <si>
    <t>ICLD,  ASIGNACION ESPECIAL MEN, DIVIDENDOS ACUACAR, SGP LIBRE INVERSION,  SGP ALIMENTACION ESCOLAR, RF SGP PROPOSITO GENERAL, RF SGP ALIMENTACION ESCOLAR, IMPUESTO DE TRANSPORTE POR OLEODUCTOS Y GASODUCTOS</t>
  </si>
  <si>
    <t>Conforme a los estudiantes debidamente marcados en la plataforma SIMAT con la estrategia de alimentación escolar, se registran 103.729 estudiantes. 
Se adjunta anexo 13A con la información de los estudiantes marcados.</t>
  </si>
  <si>
    <t>Teniendo en cuenta el registro que arroja el anexo 13A, formato donde se encuntran la marcación de los estudiantes en SIMAT con la estrategia de Alimentación Escolar, a corte de 30 de junio existen 102.412 estuadiantes.</t>
  </si>
  <si>
    <t>Teniendo en cuenta el registro que arroja el anexo 13A, formato donde se encuntran la marcación de los estudiantes en SIMAT con la estrategia de Alimentación Escolar, a corte de 30 de sptiembre existen XXXX estuadiante.</t>
  </si>
  <si>
    <t>2.1.1 Actualizar la caracterización de la población en riesgo de abandono escolar para la focalización del programa.</t>
  </si>
  <si>
    <t>DIVIDENDOS ACUACAR</t>
  </si>
  <si>
    <t>1.3.1.1.03-062 - DIVIDENDOS ACUACAR</t>
  </si>
  <si>
    <t xml:space="preserve">El equipo de focalización constantemente realiza caracterización de la población a ser atendida con el programa de alimentación.
Se adjunta formato de focalización que contiene la caracterización de estudiantes. </t>
  </si>
  <si>
    <t>2.1.2 Actualizar el inventario de cocinas, comedores y menaje dispuesto para la preparación de alimentos in situ.</t>
  </si>
  <si>
    <t>Documento que contenga el inventario</t>
  </si>
  <si>
    <t>SGP LIBRE INVERSION</t>
  </si>
  <si>
    <t>1.2.4.3.03-070 - SGP LIBRE INVERSION</t>
  </si>
  <si>
    <t xml:space="preserve">En la vigencia 2022 se realizó actualización de inventario de cocinas y diagnostico situacional, que permitió conocer el estado de infraestructura, equipos y menaje. Esto con el fin de asignar la modalidad de atención en las diferentes sedes educativas priorizadas para el Programa. 
Se adjunta diagnostico situacional. </t>
  </si>
  <si>
    <t xml:space="preserve">El equipo de Calidad e Inocuidad del Programa constantemente reliza actualización del diagnostico situacional e inventario de las cocinas de las sedes educativas. </t>
  </si>
  <si>
    <t>2.1.3 Mejorar los ambientes para la preparación y consumo de alimentos en los establecimientos educativos.</t>
  </si>
  <si>
    <t>Documento que contenga las sedes educativas priorizadas</t>
  </si>
  <si>
    <t>NP</t>
  </si>
  <si>
    <t>SGP ALIMENTACION ESCOLAR</t>
  </si>
  <si>
    <t>1.2.4.4.01-072 - SGP ALIMENTACION ESCOLAR</t>
  </si>
  <si>
    <t>2.1.4 Realizar asistencia técnica y apoyo a la supervisión y/o interventoría para las estrategias de alimentación escolar</t>
  </si>
  <si>
    <t>RF SGP PROPOSITO GENERAL</t>
  </si>
  <si>
    <t>1.3.2.2.08-075 - RF SGP PROPOSITO GENERAL</t>
  </si>
  <si>
    <t xml:space="preserve">Proceso 1: 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
</t>
  </si>
  <si>
    <t xml:space="preserve">Desde la coordinación del programa en lo que va de esta vigencia se realizaron reuniones de equipo para la coordinación de asistencis técnicas.
Se adjuntas actas de las asistencias técnicas. </t>
  </si>
  <si>
    <t xml:space="preserve">Desde el Programa de Alimentación Escolar se han adelantado asistencias técnica a sedes educativas, con la finalidad se seguir empoderando a los CAES en los linemientos que rigen el Programa de Alimentación Escolar. </t>
  </si>
  <si>
    <t>3.1.1 Acompañar la formulación e implementación de la política pública de entornos escolares saludables.</t>
  </si>
  <si>
    <t>RF SGP ALIMENTACION ESCOLAR</t>
  </si>
  <si>
    <t>1.3.2.2.09-078 - RF SGP ALIMENTACION ESCOLAR</t>
  </si>
  <si>
    <t>El equipo PAE ha acompañamientos a la Politica Pública de Ambientes Escolares Alimentarios Saludables, realizando las siguientes actividades:
- Revisión del proceso para publicación de información sobre la fase de implementación en la pagina oficial de la SED. 
- Consulta de Documento CONPES, Plan de acción y Productos. 
- Grupo estudio de productos y CONPES 01- Estudio de lineamientos de PP: Socialización y observaciones de todas las entidades que implementaran la política. 
- Oficiar a cada institución la delegación de funcionario o delegado permanente a las sesiones del comité. 
- Proyección del administrativo de conformación del comité de la PPAEAS. 
- Reunión para preparación de los eventos, citando a los profesionales de comunicaciones. Socialización de las piezas diseñadas en las diferentes fases de la construcción la política.</t>
  </si>
  <si>
    <t>El equipo PAE en su compromiso con la implementación de la Política Publica de Ambientes Escolares Alimentarios Saludables ha participado en todas las asistencias técnicas, mesas de trabajo y comités de reporte de avance de las actividades inherentes al producto de su competencia, convocadas por el DADIS y acompañadas por la Secretaria de Planeación Distrital.
Respecto a los avances de cada actividad del producto:
1. Hemos reportado una actualización del diagnóstico situacional de infraestructura, utensilios y menaje de las instituciones priorizadas por el Programa, correspondiente a las vigencias 2022-2023.
2. Hemos reportado la adopción de los ciclos de menús de las modalidades RI y APS, por medio de los cuales se rige el operador UT Bapacop Cartagena 2023.
3. Hemos solicitado al operador UT Bapacop Cartagena 2023 el mantenimiento preventivo y correctivo de los equipos de las unidades aplicativas con modalidad APS, para su efectivo funcionamiento.
4. Hemos reportado un enlace institucional con Ecopetrol a través de la institución educativa Mandela para el apoyo en la inversión de dotación de la unidad aplicativa para la eventual implementación de la modalidad APS.
5. Hemos reportado los primeros avances de la estrategia de comunicación diseñada para promover la alimentación saludable por medio de la ejecución del Programa de Alimentación Escolar, especificamente a través de la implementación progresiva de la modalidad APS en las instituciones educaivas del distrito.</t>
  </si>
  <si>
    <t>Desde el Equipo PAE se continua haciendo presencia en las actividades que corresponden a la entrega de productos en el marco de la politica pública. En ese sentido, se han reportado una actualización del diagnóstico situacional de infraestructura, utensilios y menaje de las instituciones priorizadas por el Programa, tambien se reporto la adopción de los ciclos de menús de las modalidades RI y APS, por medio de los cuales se rige el operador UT Bapacop Cartagena 2023, se solicitó solicitado al operador UT Bapacop Cartagena 2023 el mantenimiento preventivo y correctivo de los equipos de las unidades aplicativas con modalidad APS, para su efectivo funcionamiento, seguimos fortaleciendo los canales con Ecopetrol para el apoyo en la inversión de dotación para la eventual implementación de la modalidad APS en las sedes priorizadas y seguimos trabajando en la estrategia de comunicación diseñada para promover la alimentación saludable por medio de la ejecución del Programa de Alimentación Escolar, especificamente a través de la implementación progresiva de la modalidad APS en las instituciones educaivas del distrito.</t>
  </si>
  <si>
    <t>IMPUESTO DE TRANSPORTE POR OLEODUCTOS Y GASODUCTOS</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</si>
  <si>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</si>
  <si>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</si>
  <si>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</si>
  <si>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Sedes educativas mejoradas (220105200)
Aulas nuevas construidas (220105103)
Sedes mantenidas (220106200)</t>
  </si>
  <si>
    <t>Fortalecimiento de los Ambientes de Aprendizaje de las Sedes Educativas del Distrito de Cartagena</t>
  </si>
  <si>
    <t>Mejorar el estado y disponibilidad de ambientes de aprendizaje para garantizar la prestación del servicio educativo en  Distrito de Cartagena}</t>
  </si>
  <si>
    <t>Adecuación de las sedes de las IEO de acuerdo a norma.</t>
  </si>
  <si>
    <t>Documento de transferencias para adecuación de las IEO y proceso de mantenimiento</t>
  </si>
  <si>
    <t>Lila María Silva Gómez, Subdirectora
Diana Gomez, Profesional Universitario</t>
  </si>
  <si>
    <t>FORTALECIMIENTO DE LOS AMBIENTES DE APRENDIZAJE DE LAS SEDES DE LAS INSTITUCIONES EDUCATIVAS DE  CARTAGENA DE INDIAS</t>
  </si>
  <si>
    <t>2.3.2201.0700.2020130010094</t>
  </si>
  <si>
    <t>CONTRATACION PARA LA ADECUACIÓN DE LAS INSTITUCIONES EDUCATIVAS</t>
  </si>
  <si>
    <t>LICITACION PUBLICA</t>
  </si>
  <si>
    <t>Se atendieron necesidades de infraestructura, dentro del cual nos permitimos realizar transferencias a las siguientes instituciones educativas: Institución Educativa Salim Bechara, Institución Educativa Fe  Y Alegría El Progreso, Institución Educativa  Hijos De María, Institución Educativa Ciudad Tunja, Institución Educativa Omaira Sánchez, Institución Educativa Pedro Romero, Institución Educativa Alberto Fernandez Baena, Institución Educativa San Francisco de Asis sede Policarpa, Institución Educativa Tierra Bomba, Institución Educativa Soledad Acosta de Samper sede Emiliano Alcala, Institución Educativa Madre Laura, Institucioen Educativa Arroyo de Piedra, Institucion Educativa etnoeducativa Archipielago de San Bernardo. Por un valor que asciende a los $ 898.144.594,68</t>
  </si>
  <si>
    <t>Se atendieron necesidades de infraestructura, dentro del cual nos permitimos realizar transferencias a las siguientes instituciones educativas: IE Tierra Bomba, IE Pedro Romero sede Pedro Cuadro, IE Fe, Alegria El Progreso sede El Reposo y IE Fernando de la Vega. Por un valor que asciende a los $ 137,157,977.</t>
  </si>
  <si>
    <t>Se atendieron necesidades de infraestructura, dentro del cual nos permitimos realizar transferencia a la IE PromociónSocial. Por un valor de $20.035.894.</t>
  </si>
  <si>
    <t>Mantenimiento de las sedes de instituciones educativas oficiales del Distrito de Cartagena</t>
  </si>
  <si>
    <t>Contrato de mantenimiento</t>
  </si>
  <si>
    <t>CONTRATACION PARA EL MANTENIMIENTO DE LAS INSTITUCIONES EDUCATIVAS</t>
  </si>
  <si>
    <t>Con corte a 31 de marzo de 2023, la Secretaria de Educación Distrital realizo el mantenimiento y adecuación de 8 sedes educativas del Distrito de Cartagena, mediante el contrato de obra número SA-MC-DAAL-UAC-059-2022, con un valor de inversión de $ 949.343.850</t>
  </si>
  <si>
    <t>El porceso de contración SA-MC-DAAL-UAC-059-2022 se encuentra en proceso de liquidación.</t>
  </si>
  <si>
    <t>Con la finalidad de adecuar 10 sedes educativas se contrata consultoria de Estudios y Diseños por valor de $612.243.750</t>
  </si>
  <si>
    <t>Programa de mantenimiento preventivo y desarrollo de ambientes de aprendizaje en las IEO.</t>
  </si>
  <si>
    <t>CONTRATACION PARA EL MANTENIMIENTO PREVENTIVO EN LA INSTITUCIONES EDUCATIVAS</t>
  </si>
  <si>
    <t>En la presente vigencia se esta estructurando un plan de mantenimiento, adecuacion e intervencion de aproximadamente de 24 sedes educativas del distrito de Cartagena, de las cuales se proyectan para la realizacion de reparaciones locativas y habilitacion de ambientes de aprendizaje, por un valor aproximado de ochol mil millones.</t>
  </si>
  <si>
    <t>A corte de 30 de junio de 2023 el proceso para el mantenimiento de 22 IEOs por valor $8,109,661,304 (Obra e Interventoría) se encuentra en etapa precontractual. A la espera de la espedición del certificado de disponibilidad presupuestal por Secretaría de Planeación</t>
  </si>
  <si>
    <t xml:space="preserve">A corte de 30 de septiembre de 2023 el proceso para el mantenimiento de 22 IEOs fue adjudicado por valor $8,109,661,304 (Obra e Interventoría). </t>
  </si>
  <si>
    <r>
      <t xml:space="preserve">No. de sedes </t>
    </r>
    <r>
      <rPr>
        <sz val="20"/>
        <color theme="1"/>
        <rFont val="Arial"/>
        <family val="2"/>
      </rPr>
      <t xml:space="preserve">nuevas </t>
    </r>
    <r>
      <rPr>
        <sz val="20"/>
        <color rgb="FF000000"/>
        <rFont val="Arial"/>
        <family val="2"/>
      </rPr>
      <t xml:space="preserve">de </t>
    </r>
    <r>
      <rPr>
        <sz val="20"/>
        <color theme="1"/>
        <rFont val="Arial"/>
        <family val="2"/>
      </rPr>
      <t>Instituciones Educativas Oficiales</t>
    </r>
    <r>
      <rPr>
        <sz val="20"/>
        <color rgb="FF000000"/>
        <rFont val="Arial"/>
        <family val="2"/>
      </rPr>
      <t xml:space="preserve"> construidas </t>
    </r>
  </si>
  <si>
    <r>
      <t>Construir 3 nuevas</t>
    </r>
    <r>
      <rPr>
        <sz val="20"/>
        <color theme="1"/>
        <rFont val="Arial"/>
        <family val="2"/>
      </rPr>
      <t xml:space="preserve"> sedes de</t>
    </r>
    <r>
      <rPr>
        <sz val="20"/>
        <color rgb="FF000000"/>
        <rFont val="Arial"/>
        <family val="2"/>
      </rPr>
      <t xml:space="preserve"> </t>
    </r>
    <r>
      <rPr>
        <sz val="20"/>
        <color theme="1"/>
        <rFont val="Arial"/>
        <family val="2"/>
      </rPr>
      <t>Instituciones Educativas Oficiales</t>
    </r>
  </si>
  <si>
    <t>Dotación de ambientes de aprendizaje</t>
  </si>
  <si>
    <t>Contrato de dotación</t>
  </si>
  <si>
    <t>CONTRATAR LA DOTACIÓN DE MOBILIARIO ESCOLAR EN LAS INSTITUCIONES EDUCATIVAS</t>
  </si>
  <si>
    <t>PROCESO DE COMPRA</t>
  </si>
  <si>
    <t xml:space="preserve">Para la presente vigencia se informa que se hizo entrega de mobiliarios a 8 sedes educativas del Distrito de Cartagena, de los ambientes de preescolar, basica primaria y secundaria, permitiendo asi aportar al crecimiento de la calidad educativa de la comunidad.
De igual forma, se articulo una alianza con ECOPETROL para atender la necesidad en materia de mobiliarios a 22 sedes educativas, en la cual a la fecha se hizo entrega de los mismos.
</t>
  </si>
  <si>
    <t>A traves de orden de compra OC106092 se beneficiaron 49 sedes educativas con la entrega de mobiliario de 34 aulas de preescolar, 40 aulas de primaria y 43 aulas de secundaria.</t>
  </si>
  <si>
    <t>A traves de orden de compra OC114472 se beneficiaron 32 sedes educativas con la entrega de ventiladores.</t>
  </si>
  <si>
    <t>Construcción de tres (3) nuevas sedes educativas</t>
  </si>
  <si>
    <t>Contrato de obra</t>
  </si>
  <si>
    <t>CONTRATAR LA CONSTRUCCION DE INFRAESTRUCTURA EDUCATIVA EN LAS INSTITUCIONES EDUCATIVAS FERNANDEZ BAENA Y SANTA MARIA</t>
  </si>
  <si>
    <t>ICLD-SGP</t>
  </si>
  <si>
    <t>Se presentó la iniciativa para la construcción de la IE de Tierra Baja por un valor de $16.015.605.983, para que estas sea financiadas con recursos del Sistema General de Regalías, dentro del cual se dio aprobación dentro de las mesas técnicas por lo que nos encontramos en la etapa precontractual, ahora bien el proceso se encuentra publicado dentro del SECOP 2, y el día 28 de diciembre de 2022 se dio adjudicación al consorcio JM. y se proyecta inicio de las obras para el dia 10 de abril de 2023.
Se avanza en la construcción de la Institución Educativa Villa de Aranjuez, dentro del cual se llegó a un avance del 88% en el proceso de construcción, en donde se invierten $ 12.332.017.565. BENEFICIADOS: 1000 Estudiantes de la IEO y 12.300 ciudadanos del área de influencia, para un total de 33.250 beneficiados.
Es importante indicar que en articulación con la Fundación Santo domingo, FINDETER, MEN y secretaria de Educación se realizaron los estudios y diseños para llevar a cabo la Construcción del colegio Nº 4, la cual se encuentra ya radicado ante la curaduria Nº 2 y aprobados para su construcción, se esta a la espera de la expedicion de la Licencia de Construccion.</t>
  </si>
  <si>
    <t>Se dio inicio al contrato obra LP-SED--AUC-001-2023 del contratista CONSORCIO JM CARTAGENA por valor de $14.229.485.871,72, con un procentaje de avance del 13,90%
Se avanza en la construcción de la Institución Educativa Villa de Aranjuez, dentro del cual se llegó a un avance del 88% en el proceso de construcción, en donde se invierten $ 12.332.017.565. BENEFICIADOS: 1000 Estudiantes de la IEO y 12.300 ciudadanos del área de influencia, para un total de 33.250 beneficiados. El proyecto estuvo suspensiso del 13 de marzo al 05 de junio, en razón a que uno de los consorciados de la Interventoría fue reportado en el boletín de resposabilidad fiscal. Se generó cambio de interventoría por parte del FFIE.
Es importante indicar que en articulación con la Fundación Santo domingo, FINDETER, MEN y secretaria de Educación se realizaron los estudios y diseños para llevar a cabo la Construcción del colegio Nº 4, la cual se encuentra ya radicado ante la curaduria Nº 2 y aprobados para su construcción, se esta a la espera de la expedicion de la Licencia de Construccion.</t>
  </si>
  <si>
    <t>Se encuentra en ejecución el contrato de obra LP-SED-AUC-001-2023  contratista CONSORCIO JM CARTAGENA por valor de $14.229.485.871,72, con un procentaje de avance del 29%
Se avanza en la construcción de la Institución Educativa Villa de Aranjuez, dentro del cual se llegó a un avance del 79,40% en el proceso de construcción (Incorporación de recursos para atencion de obras complementarias). BENEFICIADOS: 1000 Estudiantes de la IEO y 12.300 ciudadanos del área de influencia, para un total de 33.250 beneficiados. 
Colegio Ursula Iguarán: Se cuenta con Licencia de Construccion otorgada por Curaduría Urbana No. 2</t>
  </si>
  <si>
    <t>Estudios y diseños para adecuaciones y construcciones nuevas.</t>
  </si>
  <si>
    <t>Consultoría</t>
  </si>
  <si>
    <t>CONTRATAR LA CONSTRUCCION DE LOS AMBIENTES BASICOS Y PEDAGOGICOS DE LAS INSTITUCIONES EDUCATIVAS FERNANDEZ BAENA Y SANTA MARIA</t>
  </si>
  <si>
    <t xml:space="preserve">Se presentó la iniciativa de los estudios y diseños de la IE Alberto Elías Fernández Baena por un valor de $ 429.524.000, para que estas sean financiadas con recursos del Sistema General de Regalías, dentro del cual se dio aprobación dentro de las mesas técnicas, ya se encuentra adjudicado al contratista Grupo M&amp;M Consultoría S.A.S., se encuentra en ejecución y se tiene un avance de 90%, de igual forma se ha presentado ante el sistema general de regalias para la aprobacion y adicion de recursos de aproximadamente de $147 millones. por otro lado se hace importante mencionar que se lleva un proceso de contratacion de la revision independiente de los diseños estructurales del proyecto para la presentacion de los mismos ante la curaduria, por un valor de $32.385.506.
De igual forma, se estan llevando a cabo mesas de trabajo con la IE Santa Maria y FINDETER, para levar a cabo los estudios y diseños de la planta fisica del plantel educativo, para con ello tener los soportes tecnicos con aras de dar solucion a la necesidades de infraestructura, para esta alianza la secretaria de educacion realizo la tranferencia a la institucion educativa de $648.033.750
</t>
  </si>
  <si>
    <t>Se presentó la iniciativa de los estudios y diseños de la IE Alberto Elías Fernández Baena por un valor de $ 429.524.000, para que estas sean financiadas con recursos del Sistema General de Regalías, dentro del cual se dio aprobación dentro de las mesas técnicas, ya se encuentra adjudicado al contratista Grupo M&amp;M Consultoría S.A.S., se encuentra en ejecución y se tiene un avance de 90%, de igual forma se ha presentado ante el sistema general de regalias para la aprobacion y adicion de recursos de aproximadamente de $147 millones. El pasado 14 de junio de suscribio el acta del contarto MC-SED-CS-002-2023, por valor de $17,243,100, para la ejecucuón de la revisión independiente de los diseños estructurales de la IE Alberto Elias Fernandez Baena.
De igual forma, en junio de 2023 se suscribio convenio interadministrativo entre la IE Santa Maria y FINDETER, para levar a cabo los estudios y diseños de la planta fisica del plantel educativo, para con ello tener los soportes tecnicos con aras de dar solucion a la necesidades de infraestructura, para esta alianza la secretaria de educacion realizo la tranferencia a la institucion educativa de $648.033.750</t>
  </si>
  <si>
    <t>Se realiza incorporacion al contrato MC-SED-CS-002-2023 por valor de $147.560.000 con el fin de adelantar los diseños correspondientes a los urbanismos de acceso.
El convenio interadministrativo entre la IE Santa Maria y FINDETER, para levar a cabo los estudios y diseños de la planta fisica del plantel educativo se encuentra en desarrollo.</t>
  </si>
  <si>
    <t xml:space="preserve">No. de sedes de Instituciones Educativas Oficiales con situación jurídica resuelta </t>
  </si>
  <si>
    <t>86
Fuente: Infraestructura Educativa-2020</t>
  </si>
  <si>
    <t>Resolver la situación jurídica a 40 sedes de  Instituciones Educativas Oficiales</t>
  </si>
  <si>
    <t>Adelantar la Construcción de obras en m2 en nuevas instituciones educativas  oficiales para garantizar espacios escolares óptimos.</t>
  </si>
  <si>
    <t>CONTRATAR LOS ESTUDIOS, DISEÑOS Y REVISIONES PARA EL MEJORAMIENTO DE LA INFRAESTRUCTURA EDUCATIVA.</t>
  </si>
  <si>
    <t>CONTRATO DE SERVICIO</t>
  </si>
  <si>
    <t>La Institución Educativa Politécnico del Pozón se encuentra terminada y en funcionamientos, dentro del cual se dio entrega de una planta física con 4300 m2 construidos, que consta de 26 aulas, zona administrativa, comedor, cocina y zonas deportivas. BENEFICIADOS: 925 Estudiantes de la IEO y 19.025 ciudadanos  en el área de influencia.
En el presente vigencia, se lleva a cabo la construccion de la institucion educativa Villa de Aranjuez, dentro del cual se construye una planta fisica de 4300 m2, y a la fecha se tiene un avance de ejecucion del 88%.
De igual forma, se avanza en la construcción del bloque nuevo de la Institución Educativa Nuevo Bosque, dentro del cual se llegó a un avance del 64,53% en el proceso de construcción, con un valor de inversión de $ 6.701.825.770.</t>
  </si>
  <si>
    <t>La Institución Educativa Politécnico del Pozón se encuentra terminada y en funcionamientos, dentro del cual se dio entrega de una planta física con 4300 m2 construidos, que consta de 26 aulas, zona administrativa, comedor, cocina y zonas deportivas. BENEFICIADOS: 925 Estudiantes de la IEO y 19.025 ciudadanos  en el área de influencia.
En el presente vigencia, se lleva a cabo la construccion de la institucion educativa Villa de Aranjuez, dentro del cual se construye una planta fisica de 4300 m2, y a la fecha se tiene un avance de ejecucion del 88%.
De igual forma, se avanza en la construcción del bloque nuevo de la Institución Educativa Nuevo Bosque, dentro del cual se llegó a un avance del 64,53% en el proceso de construcción, con un valor de inversión de $ 6.701.825.770. El proyecto estuvo suspensiso del 13 de marzo al 05 de junio, en razón a que uno de los consorciados de la Interventoría fue reportado en el boletín de resposabilidad fiscal. Se generó cambio de interventoría por parte del FFIE.</t>
  </si>
  <si>
    <t>La Institución Educativa Politécnico del Pozón se encuentra terminada y en funcionamientos, dentro del cual se dio entrega de una planta física con 4300 m2 construidos, que consta de 26 aulas, zona administrativa, comedor, cocina y zonas deportivas. BENEFICIADOS: 925 Estudiantes de la IEO y 19.025 ciudadanos  en el área de influencia.
De igual forma, se avanza en la construcción del bloque nuevo de la Institución Educativa Nuevo Bosque, dentro del cual se llegó a un avance del 78,64% en el proceso de construcción. Se entregaron 19 aulas existentes adecuadas</t>
  </si>
  <si>
    <t>Desarrollo de un proceso sistemático de legalización de predios a favor del Distrito a fin de garantizar una mayor y mejor oferta educativa.</t>
  </si>
  <si>
    <t>Informe</t>
  </si>
  <si>
    <t>CONTRATAR LOS SERVICIOS PARA LA LEGALIZACIÓN DE PREDIOS A NOMBRE DEL DISTRITO.</t>
  </si>
  <si>
    <t>CONVENIO INTERADMINISTRATIVO</t>
  </si>
  <si>
    <t>Se hicieron diversas investigaciones y se obtuvo información documental de titularidad de predios a favor del DISTRITO DE CARTAGENA, a saber: I.E. ARROYO DE PIEDRA, SEDE PUNTA CANOA, I.E. LICEO DE BOLIVAR, SEDE 11 DE NOVIEMBRE,  SAN JUAN DE DAMASCO SEDE DISTRITAL JOSE ANTONIO GALAN.</t>
  </si>
  <si>
    <t>Se refiere a los procesos generales que se realizan para el cumplimiento de la meta producto y comprenden todos y cada uno de los tramites judiciales y administrativos para la legalización de predios.</t>
  </si>
  <si>
    <t>Realizar trámites administrativos ante CORVIVIENDA, MINISTERIO DE VIVIENDA (INURBE), Ministerio de Educación</t>
  </si>
  <si>
    <t>Se sostuvo reunión con el Presidente de la Junta de Acción Comunal del barrio Escallón Villa, entidad que requiere se le devuelva el predio en donde funciona la I.E. Soledad Román de Núñez, sede Victoria Pautt, acordando que se les reconocerá a partir del año 2024 un valor por arrendamiento del predio, mientras se llega a un acuerdo respecto a la adquisición o no del predio.
Se obtuvo copia de la E.P. 2.652 de 1º de diciembre de 2008, otorgada en la Notaria Cuarta de Cartagena, mediante la cual Corvivienda, como Agente Especial de la Superintendencia de Sociedades en la administración de los bienes del señor Alberto Rodriguez, dio en venta al Distrito de Cartagena, el predio en donde funciona la I.E. San Lucas, obteniéndose asi la constancia de legalización del predio a favor del Distrito de Cartagena.</t>
  </si>
  <si>
    <t>Se realizó seguimiento a los trámites administrativos ante Corvivienda y ante el Ministerio de Vivienda, Ciudad y Territorio.</t>
  </si>
  <si>
    <t xml:space="preserve">Se hizo seguimiento de los trámites de cesión de 3 predios por Corvivienda al Distrito, se suscribió acta con los avances evidenciados en la última reunión.
</t>
  </si>
  <si>
    <t>Tramites de Cesión ante Agencia Nacional de Tierras de  predios rurales</t>
  </si>
  <si>
    <t xml:space="preserve">Se adelantó proceso de contratación de servicios de topografia para la elaboración de levantamientos topográficos de predios rurales, necesarios además para incluir tal información en los formularios de solicitud de la ANT.
1. José María Córdoba de Pasacaballos, sede Bajos del Tigre
2. José María Córdoba de Pasacaballos- principal
3. I.E. La Boquilla- ppal
4. I.E. La Boquilla, sede San Juan Bautista
5. I.E. Ararca
6. I.E. Santa Ana
7. I.E. Bayunca, sede las Latas
8. I.E. Nueva Esperanza de Arroyo Grande, sede Arroyo Grande
9. I.E. Arroyo de Piedra, principal
10. I.E. de Leticia
1. IE. María Reina, principal
2. I.E. María Reina, sede Sac No. 7
</t>
  </si>
  <si>
    <t>Se mantiene la necesidad de complementar los estudios topograficos, de acuerdos a directices adicionales de la ANT.</t>
  </si>
  <si>
    <t>Realizar trámites administrativos ante dependencias del Distrito de Cartagena para obtención de cesiones mediante la figura jurídica de Dación en pago y  trámites para declaratoria de predios baldíos urbanos a favor del Distrito de Cartagena</t>
  </si>
  <si>
    <t>Se realizaron investigaciones obteniéndose copia de la escritura pública 1.690 de 16 de noviembre de 2003, otorgada en la Notaria Tercera de Cartagena, aún sin registrar, mediante la cual CIBA GEIGY cede al DISTRITO DE CARTAGENA, a título de dación en pago y donación un globo de terreno de 35.000 M2, identificado con el folio de matrícula inmobiliaria número 060-50165, del cual forma parte integrante el predio en donde funciona la I.E. SAN FRANCISCO DE ASIS, SEDE POLICARPA SALAVARRIETA.  Se remitió dicha escritura a la Oficina de Apoyo Logístico para que se haga cargo del registro en la Oficina de Registro de Instrumentos Públicos de Cartagena, con dicho trámite quedará legalizado el predio a favor del Distrito de Cartagena.</t>
  </si>
  <si>
    <t>Se realizó a tramite de donación de predio de la IE Liceo de Bolívar sede La Paz, el cual se adelanta por la oficina de Apoyo Logistico, quienes solicitaron FMI actualizado.</t>
  </si>
  <si>
    <t xml:space="preserve">Se tramitó y obtuvo viabilidad jurídica por parte de Apoyo Logístico, de donación que hará la Asociación Provivienda San Vicente de Paul de predio en donde funciona la I.E. Liceo de Bolívar, sede La Paz.  Se elaboró minuta de donación con insinuación y se remitió para revisión de la Oficina Asesora Jurídica del Distrito. También se solicitó mediante oficio a la Secretaría de Hacienda, la expedición de Paz y Salvo de impuesto predial de este predio con la finalidad de que sea protocolizado con la escritura de donación, teniendo en cuenta que el Estatuto Tributario 2022, asi lo permite. </t>
  </si>
  <si>
    <t>Presentar demandas de pertenencia para trámites judiciales ante Juzgados Civiles de Cartagena</t>
  </si>
  <si>
    <t>Documento de demanda</t>
  </si>
  <si>
    <t xml:space="preserve">Se encuentra en etapa de recolección de pruebas.  Se preparó modelo de demanda de pertenencia.
1. IE. María Reina, principal
2. I.E. María Reina, sede Sac No. 7
1. I.E. San Francisco de Asis, sede Policarpa Salavarrieta
2. I.E. Antonia Santos, principal
3. I.E. San Juan de Damasco, principal
4. I.E. Rafael Núñez, sede Simón J. Vélez
5. I.E. Soledad Román de Núñez
6. I.E. San Lucas}
7. I.E. Mercedes Abrego, sede Sectores Unidos
8. I.E. 20 de julio
9. I.E. San Juan de Damasco, sede Ntra Sra del Rosario
10. I.E. REPUBLICA DEL LIBANO SEDE PRIMERO DE MAYO
</t>
  </si>
  <si>
    <t>En proceso de estructuración de 2 demanas.</t>
  </si>
  <si>
    <t xml:space="preserve">Para declaratoria de predios baldíos en donde funciona la Institución Educativa María Reina- principal y sede SAC # 7, se ha insistido ante Go Catastral la expedición de plano predial catastral con coordenadas, negándose dicha entidad a expedirlos.  Ante esta situación, la suscrita elevó Derecho de Petición a la Superintendencia de Notariado y Registro solicitando información acerca de la vigencia o no de la Directriz No. 03 de 2015 expedida por dicha entidad, la cual indica la obligatoriedad del insumo indicado.    Se recibió respuesta de la Superintendencia de Notariado y Registro que señala la vigencia de esta parte de la Directriz citada y con ello la obligatoriedad de obtener el plano con coordenadas o en su defecto, Go Catastral debe certificar el plano e informe técnico rendido por AMV Consultores.    Está en revisión oficio dirigido a Go Catastral en este sentido.
Se iniciaron diligencias para recolección de pruebas para proceso de pertenencia de predio en donde funciona la Institución Educativa 20 de Julio-principal, realizando visita de inspección a los dos predios en donde funciona con apoyo del ingeniero William Arellano, así mismo, se indagó información con la coordinadora quien tiene información que aportará al proceso como testigo.  Pendiente obtener escrituras públicas de la tradición de los predios para hacer el estudio jurídico.
Así mismo se sostuvo reunión en la IE Bertha Gedeón sede Vista Hermosa con la participación de edil, comunidad, rector y equipo de infraestructura, con el compromiso de remitir documentación que reposa en la IE para iniciar trámites de estudio jurídico de la tradición necesario para el proceso de pertenencia
</t>
  </si>
  <si>
    <t>Gestionar compraventa de predios en donde funcionan I.E.O. y pago de gastos de registro de escrituras públicas a favor del Distrito.</t>
  </si>
  <si>
    <t>Contrato de compraventa</t>
  </si>
  <si>
    <t>Se encuenttan en Tesoreria Distrital órdenes para pago de gastos de registro de dos escrituras públicas a favor del Distrito de Cartagena, predios en donde funcionan las I.E. MADRE GABRIELA DE SAN MARTIN y predio pequeño que compelta el área de la I.E. PIES DESCALZOS.  
1. I.E. La Boquilla, sede Madre Bernarda 
2. I.E. José de la Vega, sede       
Nuestra Sra del Carmen.
3. I.E. Las Gaviotas- Ppal</t>
  </si>
  <si>
    <t>Se corrije anotación del trimestre anterior, en el sentido que solamente se encuentran en Tesoreria Distrital órdenes para pago de gastos de registro de dos escrituras públicas a favor del Distrito de Cartagena, predios en donde funcionan las I.E. MADRE GABRIELA DE SAN MARTIN y predio pequeño que compelta el área de la I.E. PIES DESCALZOS.                                                                                                                                En cuanto a las siguientes sedes enunciadas, los tramites que se pretenden adelantar corresponden a compra de predios: 
1. I.E. La Boquilla, sede Madre Bernarda 
2. I.E. José de la Vega, sede Ntra. Sra. del Carmen.
3. I.E. Las Gaviotas- Ppal</t>
  </si>
  <si>
    <t>AVANCE PROGRAMA ACOGIDA "ATENCIÓN A POBLACIONES Y ESTRATEGIAS DE ACCESO Y PERMANENCIA”</t>
  </si>
  <si>
    <t>AVANCE DE PROYECTOS, PROGRAMA ACOGIDA "ATENCIÓN A POBLACIONES Y ESTRATEGIAS DE ACCESO Y PERMANENCIA”</t>
  </si>
  <si>
    <t>EJECUCIÓN PRESUPUESTAL PROGRAMA ACOGIDA "ATENCIÓN A POBLACIONES Y ESTRATEGIAS DE ACCESO Y PERMANENCIA”</t>
  </si>
  <si>
    <t xml:space="preserve"> SABIDURÍA DE LA PRIMERA INFANCIA</t>
  </si>
  <si>
    <t>Tasa de cobertura neta sin extraedad global en educación para el grado transición</t>
  </si>
  <si>
    <t>Porcentual</t>
  </si>
  <si>
    <t>74,06%
Fuente: Planeación Educativa - 2019</t>
  </si>
  <si>
    <t>Incrementar la tasa de cobertura neta sin extraedad global en educación para el grado transición al 78,76%.</t>
  </si>
  <si>
    <t>70,53%</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</si>
  <si>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</si>
  <si>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</si>
  <si>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1.1.1 Realizar un estudio de la oferta educativa del Distrito para la atención a primera infancia en el marco de educación inicial y preescolar, incluyendo la reorganización de la oferta educativa. -TG+</t>
  </si>
  <si>
    <t>Alexandra Herrera Puente
Apoyan: Nini Torres</t>
  </si>
  <si>
    <t>IMPLEMENTACION DE LA ESTRATEGIA SENDERO DE LA CREATIVIDAD: TRANSITO ARMONICO DE EDUCACION INICIAL A PREESCOLAR EN EL MARCO DEL PROGRAMA SABIDURIA DE LA PRIMERA INFANCIA  EN  CARTAGENA DE INDIAS</t>
  </si>
  <si>
    <t>2.3.2201.0700.2020130010256</t>
  </si>
  <si>
    <t>80111620 - Prestación de servicios profesionales y de apoyo de la gestión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</si>
  <si>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Esta actividad se tiene prevista en el mes de octubre como insumo para el estudio de insuficiencia y limitaciones de la prestación del servicio educativo 2022 - 2023. Desde ahora se viene avanzando en el diseño de Plan de trabajo para lograr su ejecución conforme lo establecido.</t>
  </si>
  <si>
    <t>Esta actividad se tiene prevista en el mes de octubre como insumo para el estudio de insuficiencia y limitaciones de la prestación del servicio educativo 2022 - 2023. Desde ahora, se esta ejecutando el plan de gestión en las Instituciones Educativas focalizadas con el objetivo de obtener insumos que permitan actualizar el documento.</t>
  </si>
  <si>
    <t xml:space="preserve">Esta actividad fue realizada y el insumo entregado, el cual sirve para la actualización del estudio de insuficiencia y limitaciones de la prestación del servicio educativo 2022 - 2023. </t>
  </si>
  <si>
    <t>1.1.2 Diseñar un plan de gestión para el fortalecimiento de la oferta del Distrito del nivel de preescolar orientado a la ampliación de la capacidad para acceso y permanencia. -TG+</t>
  </si>
  <si>
    <t>Al igual que la anterior, esta actividad se tiene prevista en el mes de octubre como insumo para el estudio de insuficiencia y limitaciones de la prestación del servicio educativo 2022 - 2023. Desde ahora se viene avanzando en el diseño de Plan de trabajo para lograr su ejecución conforme lo establecido.</t>
  </si>
  <si>
    <t>Al igual que la anterior, esta actividad se tiene prevista en el mes de octubre como insumo para el estudio de insuficiencia y limitaciones de la prestación del servicio educativo 2022 - 2023. Desde ahora, se vienen realizando acciones que permitan recoger insumos para la entrega del plan de acción en la fecha establecida.</t>
  </si>
  <si>
    <t>Esta actividad se tiene prevista en el mes de octubre. Desde ahora, se vienen realizando acciones en las instituciones educativas oficiales priorizadas con el fin de nutrir el  plan de acción y entregarlo en la fecha establecida.</t>
  </si>
  <si>
    <t>1.1.3 Crear unidades móviles para el acceso y permanencia de niñas y niños de primera infancia al sistema educativo oficial. -TG+</t>
  </si>
  <si>
    <t xml:space="preserve">En el mes de enero se conformó la unidad móvil con 4 profesionales de carreras interdisciplinarias para el acompañamiento a Instituciones  educativas priorizadas en el fortalecimiento de procesos relacionados con tránsito armónico.
Anexo: contratos </t>
  </si>
  <si>
    <t xml:space="preserve">Esta actividad se encuentra AL 100%  desde el mes de enero, con la conformación de la unidad móvil. </t>
  </si>
  <si>
    <t>1.1.4 Realizar asistencia técnica y supervisión para la definición e implementación de la estrategia de atención y caracterización a la primera infancia. -TG+</t>
  </si>
  <si>
    <t>Se inicio  el primer ciclo de asistencias técnicas, en  instituciones educativas oficiales priorizadas, enfocado en procesos de  consolidación de matricula a corte  31 de marzo de 2023.                  Anexo: Soportes de la gestión. Soporte SIMAT corte 31 de marzo de 2023.</t>
  </si>
  <si>
    <t>Se inicio  el segundo  ciclo de asistencias técnicas, en  instituciones educativas oficiales priorizadas, enfocadas al fortalecimiento de la ruta de tránsito armónico emitida por el Ministerio de Educación, este ciclo se llevo a cabo con operadores SIMAT.                                                                                                                                                                   Anexo: Soportes de la gestión.</t>
  </si>
  <si>
    <t>Se llevo a cabo el tercer ciclo de asistencias técnicas, en las instituciones educativas oficiales priorizidas, enfocadas al fortalecimiento del ingreso oportuno de las niñas y niños al sistema educativo, los actores claves en este proceso fueron operadores SIMAT, coordinadores SIMAT y equipos psicosociales.                                                               Anexo: Soportes de la gestión.</t>
  </si>
  <si>
    <t>2.1.1 Construir un diseño participativo de orientaciones para la caracterización de la primera infancia en el marco de la educación inicial que se constituya en una herramienta técnica. -TG+</t>
  </si>
  <si>
    <t>Con el equipo del proyecto, se vienen adelantando mesas de trabajo para la definición de rutas que permitan la obtención de insumos para la actualización del conjunto de documentos técnicos construidos en 2021-2022, para la construcción de la versión 2.1 prevista para 2023. Esta previsto iniciar en julio.</t>
  </si>
  <si>
    <t>Se diseño una encuesta para la recolección de información, la cual se empezara a aplicar a actores claves en las Instituciones Educativas, con el fin de obtener insumos que permitan la actualización del documento a su versión 2.1 de 2023. La encuesta será aplicada a rectores, coordinadores y operadores SIMAT.</t>
  </si>
  <si>
    <t>Se realizo la actualizaciones de los diseños participativos de orientaciones, teniendo como insumo la información reclectada mediante la aplicación de la encuensta diseñada para tal fin. Atendiendo las orientaciones por parte de la dirección de cobertura, los documentos fueron organizados y entregados en los tiempos establecidos.</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</si>
  <si>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</si>
  <si>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</si>
  <si>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Estrategia para la 
caracterización, atención y acompañamiento a la primera infancia diseñada e implementada.</t>
  </si>
  <si>
    <t>Número</t>
  </si>
  <si>
    <t xml:space="preserve">Diseñar e implementar una estrategia para la caracterización, atención y acompañamiento a primera infancia </t>
  </si>
  <si>
    <t>Documentos de lineamientos técnicos en educación inicial, preescolar, básica y media expedidos (220100500)</t>
  </si>
  <si>
    <t>Implementación de la Estrategia Descubriendo al mundo: "Una escuela que acoge a la Primera Infancia" en el distrito de Cartagena.</t>
  </si>
  <si>
    <t>Fortalecer la oferta de servicios de  Educación preescolar en el Sistema educativo oficial del distrito de Cartagena.</t>
  </si>
  <si>
    <t>1.1.1 Realizar un estudio sobre el aprovechamiento de las plataformas y/o herramientas de gestión (SSDIPI o la que esté vigente) para la toma de decisiones en el nivel preescolar.-TG+</t>
  </si>
  <si>
    <t>IMPLEMENTACION DE LA ESTRATEGIA DESCUBRIENDO EL MUNDO: UNA ESCUELA QUE ACOGE LA PRIMERA INFANCIA EN EL MARCO DEL PROGRAMA SABIDURIA DE LA PRIMERA INFANCIA EN  CARTAGENA DE INDIAS</t>
  </si>
  <si>
    <t>2.3.2201.0700.2020130010270</t>
  </si>
  <si>
    <t>80111620 - Prestación de servicios profesionales y de apoyo a la gestión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</si>
  <si>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Se tiene proyectado en abril, el primer ciclo de asistencia técnica con Operadores SIMAT. Previa a la mesa de trabajo se viene construyendo y/o actualizando: directorio de contacto, dirección y cronograma de visita</t>
  </si>
  <si>
    <t>Se llevó a cabo ciclo de asistencia técnica con los operadores de las plataformas vigentes en las 20 IE focalizadas. Se trataron aspectos relevantes del proyecto y la relación de sus funciones e importancia con las estrategias de acogida.</t>
  </si>
  <si>
    <t>80 instituciones educativas intervenidas desde la gestión del área de sistemas de la secretaría de educación. Consolidación de resultados desde el 2021 a 2023 para la presentación en versión final del documento técnico que incluya el estudio.</t>
  </si>
  <si>
    <t>1.1.2 Diseñar un plan para el fortalecimiento y/o desarrollo de capacidades en el aprovechamiento de las plataformas y/o herramientas de gestión (SSDIPI o las que estén vigentes) para la toma de decisiones en el nivel preescolar. -TG+</t>
  </si>
  <si>
    <t>Se cuenta con un diseño de plan para el fortalecimiento y/o desarrollo de capacidades en V.2. Para su actualización, se requiere de la ejecución de las mesas de trabajo prevista en el mes de abril donde se tomará la información de fuente primaria.</t>
  </si>
  <si>
    <t>La cosntrucción del documento final, implica un proceso de caracterización de las plataformas vigentes, la identificación de personal idóneo para su administración y prestación de servicio en los establecimientos educativos y secretaría de educación del distrito y, finalmente, la consolidación de un equipo de trabajo para su estudio y plan de fortalecimiento. Las acciones implementadas para tal fin, han permitido construir un directorio de contacto, acceder a estudios existentes, reuniones de trabajo con los ingenieros y/o personal a cargo y, la aplicación de una encuesta para la recolección de datos en todas las instituciones educativas.  La sistematización y análisis de los datos obtenidos a partir del mes de juilo, tendrá  como fin, contribuir al fortalecimiento  del plan de mejoramiento institucional existente.</t>
  </si>
  <si>
    <t>El estudio del uso actual de la plataforma SSDIPI contribuirá a justificar la importancia de su uso como herramienta para el seguimiento del desarrollo integral de la primera infancia y, a la toma de decisiones oportunas en los procesos de acogida y permanencia del nivel preescolar en el distrito.</t>
  </si>
  <si>
    <t>2.1.1 Construir diseño participativo de orientaciones para la caracterización de la primera infancia en el marco de la educación preescolar que se constituya en una herramienta técnica. -TG+</t>
  </si>
  <si>
    <t>Se viene adelantando asistencias técnicas para la definición de rutas para la actualización del conjunto de documentos técnicos construidos desde el 2021, para la construcción de la versión 3.0 prevista para 2023. Cabe resaltar que, se está trabajando sobre la Meta producto 2023 que hace referencia a 20 EE del distrito.</t>
  </si>
  <si>
    <t xml:space="preserve">A corte del mes de junio, se logró llegar al 100% de las instituciones proyectadas, mediante la construcción de 20 fichas técnicas para la caracterización de la primera infancia vinculados a la educación preescolar, al tiempo que, se constituya como insumo para la versión final de los documentos técnicos.   </t>
  </si>
  <si>
    <t xml:space="preserve">se logró diseñar la estructura del documento lo que equivale a un 25% de ejecución más un 25% que equivale a la aplicación de instrumentos y recolección de la información más un 25% que equivale al análisis de datos y procesamiento de la información para un total ejecutado de 75% del documento de orientaciones.  </t>
  </si>
  <si>
    <t>No. de Instituciones Educativas Oficiales con estrategia para la caracterización, atención y acompañamiento a la primera infancia</t>
  </si>
  <si>
    <t xml:space="preserve">80 instituciones Educativas Oficiales con atención y acompañamiento a la primera infancia </t>
  </si>
  <si>
    <t>2.1.2 Construir el diseño participativo de orientaciones para la formación integral de niñas y niños en educación preescolar que incluya la evaluación del desarrollo infantil como base del diseño y mejoramiento continuo, que se constituya en herramienta técnica. -TG+</t>
  </si>
  <si>
    <t>Para la construcción participativa de orientaciones para la formación integral de niñas y niños en educación preescolar, se viene desarrollando acciones que permitan conocer la organización curricular y la práctica pedagógica, Para tal fin, realizamos acompañamiento In situ y la aplicación de un instrumento a docentes de transición abordando los aspectos fundamentales tales como: físico, funcional, relacional y temporal que disponen en los momentos esenciales de la práctica pedagógica.</t>
  </si>
  <si>
    <t>Al cierre del primer semestre, se logró oficializar la oferta educativa dirigda a 1.000 maestros (400 directos y 600 réplicas) en alianza con la empresa social aeioTU. Empresa que busca aportar a la mejora de las prácticas, el conocimiento y el desempeño de la educación de calidad en maestros de primera infancia. También busca impactar a 25.000 niños entre: instituciones educativas, colegios privados y unidades de servicios del ICBF. La etapa de disfusión e inscripción en la oferta iniciará a partir del 10 de julio.</t>
  </si>
  <si>
    <t>El diseño participativo se construye sobre la base de dejar capacidad instalada en las docentes de transición beneficiadas por el proyecto "Transformación del ecosistema de primera infancia en Ctg" en alianza con aeioTU. A corte del mes de septiembre, finalizó la etapa de inscripción con 162 docentes de primera infancia del distrito.</t>
  </si>
  <si>
    <t>2.1.3 Construir el diseño participativo de evaluación de la implementación de estrategias para la atención a niñas y niños en el marco de la educación preescolar, que se constituya en una herramienta técnica. -TG+</t>
  </si>
  <si>
    <t>La construcción del diseño participativo de evaluación de la implementación de estrategias para la atención a niñas y niños se viene llevando a cabo por etapas. A cierre de periodo, nos encontramos en la creación y fortalecimiento entre actores claves de sus cuidados y crianza: Interinstitucional e Intersectorial, logrando un trabajo articulado con Infraestructura educativa, COMFENALCO y alianza con empresas privadas como ECOPETROL.</t>
  </si>
  <si>
    <t xml:space="preserve">Desde la estrategia Descubriendo al Mundo, hemos participado en la construcción y ejecución de planes de trabajo con miras a fortalecer las prácticas pedagógicas desde lo disciplinar, lo pedagógico y lo didáctico de las maestras de preescolar para favorecer los procesos de desarrollo de la infancia; gracias a la constitución de la red de apoyo estratégico con COMFENALCO, INFRAESTRUCTURA EDUCATIVA, ECOPETROL y aeioTU. Al finalizar la etapa de ejecución de la ruta operativa, se evaluará resultados e impactos. con los beneficiarios directos.    </t>
  </si>
  <si>
    <t xml:space="preserve">El diseño de  orientaciones para la evaluación de la implementación de estrategias para la atención a niñas y niños, toma en cuenta para su estructura, aspectos relevantes como: la definición de objetivos y metas, la recopilación y análisis de datos, la participación de grupos de interés y el informe de resultados con el fin de contribuir al progreso de las niñas y los niños.  </t>
  </si>
  <si>
    <t>3.1.1 Caracterizar la oferta de educación preescolar y reorganizar la oferta. -TG+</t>
  </si>
  <si>
    <t xml:space="preserve">Durante el trimestre, el proyecto logró llevar su oferta a 20 instituciones oficiales del distrito y, a partir de la fecha, llevar a cabo las asistencias técnicas para la caracterización de los ambientes de la educación preescolar. </t>
  </si>
  <si>
    <t>Las acciones desarrolladas, permitieron lograr lo siguiente: 20 visitas diagnósticas en los EE, 19 EE con fichas de caracterización de la educación preescolar, 55 docentes encuestados, 20 aulas de preescolar dotadas, 20 asistencia técnica con directivos y administrativos: rector, coordinador, psicosocial, operador SIMAT, PU, auxiliar contable, secretaria y articulación con infraestructura educativa para priorizar las instituciones dotadas. Fuentes de información primaria para la gestión documental de la reorganización de la oferta. Entregable final proyectado para el mes de octubre.</t>
  </si>
  <si>
    <t>Los resultados de la caracterización de la oferta de educación preescolar del distrito a corte del mes de septiembre, ha permitido desde el proyecto, tener una cobertura de: Asistencia técnica a 20 EE oficiales del distrito, 12.344 (septiembre) niños y niñas matriculados en transición, 103 docentes de transición que equivalen a 20 instituciones focalizadas y 73 aulas de transición que equivalen a las 20 instituciones asistidas por el proyecto.</t>
  </si>
  <si>
    <t>3.1.2 Diseñar orientaciones para la adecuación y dotación de ambientes propicios para la educación preescolar. -TG+</t>
  </si>
  <si>
    <t>Con el equipo se ajustó los instrumentos de recolección de la información. Adicionalmente, se está trabajando en el primer ciclo de asistencia enfocado a las instituciones educativa en etapa de iniciación</t>
  </si>
  <si>
    <t xml:space="preserve">A la fecha, contamos con 20 IE participando en la aplicación de encuesta a docente de transición para indagar sobre las dimensiones que intervienen en un ambiente de aprendizaje y desarrollo, tales como: aspecto funcional, físico, temporal y relacional. Con un total de 45 encuestas realizadas sobre 103 aproximadamente. Datos que se requieren para la construcción del documento orientador. </t>
  </si>
  <si>
    <t>3.1.3 Dotar las aulas de educación preescolar con herramientas técnicas, tecnológicas y didácticas. -TG+</t>
  </si>
  <si>
    <t>56121500;44111900 - Dotación de aulas de preescolar dentro del proyecto de inversión Implementación de la estrategia Descubriendo al mundo: Una escuela que acoge a la primera infancia en el marco del programa Sabiduría de la primera infancia en Cartagena de Indias.</t>
  </si>
  <si>
    <t>A corte del trimestre, no se ha dotado a las IEO priorizadas. Sin embargo, se cuenta con cdp 107  destinado para la compra de herramientas didácticas que impacten sobre el fortalecimiento de los ambientes pedagógicos.(se encunetra en proceso de estudios previo por el area de contratacion)</t>
  </si>
  <si>
    <t>Actividad de inversión ejecutada al 100%. 20 aulas dotadas según proyección 2023</t>
  </si>
  <si>
    <t>Se cuenta con estudio previo, presupuesto compra y CDP para la adquisición de dotación de mobiliario escolar. 5 aulas adicionales que equivalen a 4 instituciones educativas focalizadas.</t>
  </si>
  <si>
    <t>3.1.4 Realizar asistencia técnica y supervisión para la implementación de estrategias de acceso y permanencia para niñas y niños en el nivel preescolar. -TG+</t>
  </si>
  <si>
    <t>Durante el trimestre se llevó a cabo un primer ciclo de asistencias técnicas dirigidas a los establecimientos educativos focalizados y centradas en los siguientes temas claves:
1. Acompañamiento al ingreso a clases 2023 y supervisión en las aulas de transición para verificar el uso del mobiliario entregado en la vigencia anterior, con el fin de propiciar la acogida y permanencia de los estudiantes.                                                                                                                                                                                                                                                                                            2. Presentación y posicionamiento del programa de la PI.
2. Relación familia escuela: la importancia de la acogida de la primera infancia en el contexto de la escuela.</t>
  </si>
  <si>
    <t xml:space="preserve">Se cuenta con contratación vigente de unidad móvil para el trabajo en campo con las instituciones educativas que hacen parte del proyecto. En ellas, se llevan a cabo, 4 ciclos de asistencias con actividades específicas, enfocadas a la reorganización de la oferta educativa, a la formación integral en educación preescolar, a la atención de familias en el contexto de la escuela y al estudio de las plataformas educativas vigentes. </t>
  </si>
  <si>
    <t xml:space="preserve">Se cuenta con contratación vigente de unidad móvil para el trabajo en campo con las instituciones educativas que hacen parte del proyecto. Con ellas, se llevó a cabo,  1 ciclo o de asistencia técnica para un total de 3.  Realizando actividades específicas como, el seguimiento a las aulas dotadas durante el 2023 y llevar las ofertas educativas para docentes (Ondas y aeioTU). </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</si>
  <si>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</si>
  <si>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</si>
  <si>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</si>
  <si>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</si>
  <si>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1.1.1  	Diseñar el protocolo de activación de la ruta integral de atenciones desde el contexto de la educación inicial y preescolar incluyendo la reorganización de la oferta, diseño de guías y materiales.  -TG+</t>
  </si>
  <si>
    <t>IMPLEMENTACION DE LA ESTRATEGIA DESCUBRIENDO EL MUNDO: UN GOBIERNO QUE CREE EN LAS NI?AS Y LOS NI?OS EN EL MARCO DEL PROGRAMA SABIDURIA DE LA PRIMERA INFANCIA -TG+ EN  CARTAGENA DE INDIAS</t>
  </si>
  <si>
    <t>2.3.2201.0700.2021130010036</t>
  </si>
  <si>
    <t>80111620 - 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</si>
  <si>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 xml:space="preserve">• En el marco de la atención integral, y el derecho a la Educación, se acompañó la actividad “Regreso a Clases seguro”; llevado a cabo en la Institución Educativa Hijos de María sede Rafael Tono en alianza con el programa: Mi Escuela Mi lugar Favorito y la Policía de Infancia y Adolescencia. Cuyo objetivo fue: Acompañar el regreso a clases seguro con la Policía de Infancia y Adolescencia, bajo las estrategias de Acogida – Bienestar y Permanencia en clave de la Atención Integral. 
• Se apoyó en el proceso de Búsqueda Activa de los niños y niñas candidatos a ingresar al sistema educativo oficial, teniendo en cuenta la base de datos enviada por el Bienestar Familiar “SSDIPI”.
</t>
  </si>
  <si>
    <r>
      <t xml:space="preserve">Se diò continuidad a los planes de activaciòn de la RIA Ruta de Atenciòn Integral a travès del diseño de cronogramas donde se describe la actividd, fecha y responsable de las diferentes acciones que se implementaràn durante este 2023 en clave de cada uno de los derechos priorizados en la rueda.                                                                                               
A la fecha se ha acompañado los  colegios                                                                                        
  1. </t>
    </r>
    <r>
      <rPr>
        <b/>
        <sz val="20"/>
        <rFont val="Arial"/>
        <family val="2"/>
      </rPr>
      <t>Manuela Vergara de Curi</t>
    </r>
    <r>
      <rPr>
        <sz val="20"/>
        <rFont val="Arial"/>
        <family val="2"/>
      </rPr>
      <t xml:space="preserve"> Día: 03.05.2023 con 4 Grupos de Transición.
 2. </t>
    </r>
    <r>
      <rPr>
        <b/>
        <sz val="20"/>
        <rFont val="Arial"/>
        <family val="2"/>
      </rPr>
      <t>Olga Gonzàlez Arraut</t>
    </r>
    <r>
      <rPr>
        <sz val="20"/>
        <rFont val="Arial"/>
        <family val="2"/>
      </rPr>
      <t xml:space="preserve"> Día: 10.05.2023 con 1 Grupo de Transición.                                      
3. </t>
    </r>
    <r>
      <rPr>
        <b/>
        <sz val="20"/>
        <rFont val="Arial"/>
        <family val="2"/>
      </rPr>
      <t xml:space="preserve">Juan Josè Nieto </t>
    </r>
    <r>
      <rPr>
        <sz val="20"/>
        <rFont val="Arial"/>
        <family val="2"/>
      </rPr>
      <t xml:space="preserve">Día: 23.05.2023 con 2 Grupos de Transición y 1 de primero.                        
4. </t>
    </r>
    <r>
      <rPr>
        <b/>
        <sz val="20"/>
        <rFont val="Arial"/>
        <family val="2"/>
      </rPr>
      <t>Foco Rojo</t>
    </r>
    <r>
      <rPr>
        <sz val="20"/>
        <rFont val="Arial"/>
        <family val="2"/>
      </rPr>
      <t xml:space="preserve"> Día: 30.05.2023 6 Grupos de Transición y 4 de primero.                                        
5. </t>
    </r>
    <r>
      <rPr>
        <b/>
        <sz val="20"/>
        <rFont val="Arial"/>
        <family val="2"/>
      </rPr>
      <t>Fredonia</t>
    </r>
    <r>
      <rPr>
        <sz val="20"/>
        <rFont val="Arial"/>
        <family val="2"/>
      </rPr>
      <t xml:space="preserve"> Día: 14.06.2023 con 6 Grupos de Transición.                                                           
</t>
    </r>
    <r>
      <rPr>
        <b/>
        <sz val="20"/>
        <rFont val="Arial"/>
        <family val="2"/>
      </rPr>
      <t xml:space="preserve">Ver actas y registros de asistencias </t>
    </r>
  </si>
  <si>
    <r>
      <t xml:space="preserve">Se diseñò y compartiò con los actores institucionales un instrumento con la ruta organizacional para el diligenciamiento y presentaciòn de instrumentos con la intenciòn de garantizar que los Establecimientos Educativos tengan 
</t>
    </r>
    <r>
      <rPr>
        <b/>
        <sz val="20"/>
        <rFont val="Arial"/>
        <family val="2"/>
      </rPr>
      <t>1. Plan de activaciòn RIA</t>
    </r>
    <r>
      <rPr>
        <sz val="20"/>
        <rFont val="Arial"/>
        <family val="2"/>
      </rPr>
      <t xml:space="preserve"> ,</t>
    </r>
    <r>
      <rPr>
        <b/>
        <sz val="20"/>
        <rFont val="Arial"/>
        <family val="2"/>
      </rPr>
      <t xml:space="preserve"> 
2. Cronograma circular, 
3 Instrumento de seguimiento a los planes de activaciòn RIA. </t>
    </r>
    <r>
      <rPr>
        <sz val="20"/>
        <rFont val="Arial"/>
        <family val="2"/>
      </rPr>
      <t xml:space="preserve">  </t>
    </r>
  </si>
  <si>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</si>
  <si>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 xml:space="preserve">• A la fecha del año 2023, se realizó el primer ciclo de transferencia con las orientaciones para la implementación del protocolo de la Ruta Integral de Atenciones (RIA); organizando el siguiente cronograma:
1. Martes, 07 de marzo – 2023, en el centro cultural de las Palmeras, asistentes: 
- 16 instituciones Educativas. 
2. Miércoles, 29 de marzo – 2023, en la Biblioteca Juan de Dios Amador, asistentes: 
- 13 instituciones Educativas que inician el programa esta vigencia.  
- Se programó la siguiente transferencia para el mes de abril, debido a la, situación de contratación de servicios de vigilancia y aseo en los establecimientos educativos, lo cual incidió en la reprogramación de acompañamientos situados con el IDER y el desarrollo de las transferencias.  
-Se ha gestionado con el Instituto de Patrimonio Cultural de Cartagena – IPCC, el préstamo de las instalaciones (Bibliotecas Públicas), para el desarrollo de las transferencias. 
</t>
  </si>
  <si>
    <r>
      <t xml:space="preserve">Se implementaron 3 encuentros de transferencias metodològicas a los actores institucionales de los 80 Establecimientos Educativos focalizados.                                               
</t>
    </r>
    <r>
      <rPr>
        <b/>
        <sz val="20"/>
        <rFont val="Arial"/>
        <family val="2"/>
      </rPr>
      <t>Transferencia 1 de profundizaciòn</t>
    </r>
    <r>
      <rPr>
        <sz val="20"/>
        <rFont val="Arial"/>
        <family val="2"/>
      </rPr>
      <t xml:space="preserve"> con los colegios que continuan su ciclo de fortalecimiento,  . 07.03.2023 en el Centro cultural de las Palmeras, 16 E.E. Asistentes.         
</t>
    </r>
    <r>
      <rPr>
        <b/>
        <sz val="20"/>
        <rFont val="Arial"/>
        <family val="2"/>
      </rPr>
      <t xml:space="preserve">Transferencia 2 de iniciaciòn </t>
    </r>
    <r>
      <rPr>
        <sz val="20"/>
        <rFont val="Arial"/>
        <family val="2"/>
      </rPr>
      <t xml:space="preserve">con los colegios que fueron focalizados en esta vigencia 2023, 28.03.2023 en la biblioteca Juan de Dios Amador, 13 E.E. Asistentes.                                </t>
    </r>
    <r>
      <rPr>
        <b/>
        <sz val="20"/>
        <rFont val="Arial"/>
        <family val="2"/>
      </rPr>
      <t>Transferencia 3 de profundizaciòn</t>
    </r>
    <r>
      <rPr>
        <sz val="20"/>
        <rFont val="Arial"/>
        <family val="2"/>
      </rPr>
      <t xml:space="preserve"> con los colegios que continuan su ciclo de fortalecimiento 20.04.2023 en la biblioteca Juan de Dios Amador 
21 E.E. Asistentes.                                            </t>
    </r>
    <r>
      <rPr>
        <b/>
        <sz val="20"/>
        <rFont val="Arial"/>
        <family val="2"/>
      </rPr>
      <t xml:space="preserve"> 
Ver actas y registros de asistencias </t>
    </r>
  </si>
  <si>
    <r>
      <t>Se implementaron 2</t>
    </r>
    <r>
      <rPr>
        <b/>
        <sz val="20"/>
        <rFont val="Arial"/>
        <family val="2"/>
      </rPr>
      <t xml:space="preserve"> trasnferencias virtuales</t>
    </r>
    <r>
      <rPr>
        <sz val="20"/>
        <rFont val="Arial"/>
        <family val="2"/>
      </rPr>
      <t xml:space="preserve"> con la intenciòn de reforzar las orientaciones frente al diligenciamiento de instrumentos e incentivar la presentaciòn oportuna de evidencias. Asì mismo, se està implementando un proceso riguroso de acompañamiento y seguimiento a la activaciòn de planes RIA.                                                                                          
 </t>
    </r>
    <r>
      <rPr>
        <b/>
        <sz val="20"/>
        <rFont val="Arial"/>
        <family val="2"/>
      </rPr>
      <t xml:space="preserve">Transferencia virtual 1.0 </t>
    </r>
    <r>
      <rPr>
        <sz val="20"/>
        <rFont val="Arial"/>
        <family val="2"/>
      </rPr>
      <t xml:space="preserve">Se ejecutò el 07 de septiembre                                                                        
 </t>
    </r>
    <r>
      <rPr>
        <b/>
        <sz val="20"/>
        <rFont val="Arial"/>
        <family val="2"/>
      </rPr>
      <t>Transferencia virtual 2.0</t>
    </r>
    <r>
      <rPr>
        <sz val="20"/>
        <rFont val="Arial"/>
        <family val="2"/>
      </rPr>
      <t xml:space="preserve"> Se ejecutò el 21 de septiembre </t>
    </r>
  </si>
  <si>
    <t>1.1.3  Desarrollar agendas académicas enfocadas en el desarrollo integral de la primera infancia desde el contexto de la educación inicial y preescolar. -TG+</t>
  </si>
  <si>
    <t>Esta actividad está programada para los meses de Julio – Agosto del 2023</t>
  </si>
  <si>
    <t xml:space="preserve">Proyectada para el mes de septiembre </t>
  </si>
  <si>
    <t xml:space="preserve">Proyectada para el mes de noviembre </t>
  </si>
  <si>
    <t>2.1.1  Diseñar una ruta metodológica para la construcción de escenarios de participación de la niñez en contextos de ciudad. -TG+</t>
  </si>
  <si>
    <t xml:space="preserve">• El día 27 de febrero, se llevó a cabo reunión de equipo del proyecto P9, en donde se acordó la propuesta sobre la ruta metodológica 2023, a implementar con los Consejos de Niñas y niños: Voces Locales, en el marco de la iniciativa: Cartagena: Ciudad de las Niñas y los Niños, y el ecosistema de Participación “Voces Locales”. 
• El día 02 de marzo, se llevó a cabo reunión de equipo del proyecto P9, con supervisora y dirección de cobertura educativa Dra. Alexandra Herrera, con el ánimo de presentar la propuesta sobre la ruta metodológica 2023, a implementar con los Consejos de Niñas y niños: Voces Locales, en el marco de la iniciativa: Cartagena: Ciudad de las Niñas y los Niños, y el ecosistema de Participación “Voces Locales”. 
• Acordando que, en esta vigencia se buscará fortalecer esas voces locales, a través de talleres de liderazgo y artes escénicas, además que ese primer encuentro de este año 2023, debe estar enfocado a que las niñas y los niños reconozcan su territorio o contexto, por tanto, se propone el hacer una cartografía social con ellos para que se piensen desde esos contextos micro que hace parte de una ciudad.  
</t>
  </si>
  <si>
    <r>
      <t xml:space="preserve">Se ajustò  la ruta metodològica de la implementaciòn 2023 desde los ejes participaciòn, autonomìa y juego que plantea el proyecto Ciudad de las niñas y los niños                                      
</t>
    </r>
    <r>
      <rPr>
        <b/>
        <sz val="20"/>
        <rFont val="Arial"/>
        <family val="2"/>
      </rPr>
      <t xml:space="preserve">Ver infografìa y presentaciòn </t>
    </r>
  </si>
  <si>
    <t xml:space="preserve">Se realizò el 100% del documento tècnico con las orientaciones metodològicas para implementar la iniciativa Cartagena ciudad de las niñas y los niños </t>
  </si>
  <si>
    <t>2.1.2  Construir escenarios de participación de la niñez en contextos de ciudad. -TG+</t>
  </si>
  <si>
    <t>Documento que contenga la propuesta de escenarios</t>
  </si>
  <si>
    <t xml:space="preserve">• Socialización con líder P9 y supervisora del programa, la propuesta sobre el despliegue operativo 2023, con relación a Cartagena: Ciudad de las Niñas y los Niños, y el ecosistema de Participación “Voces Locales”.
• El día 28 de marzo, se sostuvo reunión con dirección de cobertura educativa Dra. Alexandra Herrera y supervisora del programa, con el propósito de conocer la experiencia de Ciudad de Niños de Jundaí – Brasil, y entender de qué manera más práctica se implementa en Cartagena: Ciudad de las Niñas y los Niños, y el ecosistema de Participación “Voces Locales”.
</t>
  </si>
  <si>
    <r>
      <t xml:space="preserve">Actualmente se està implementando el diagnòstico de participaciòn de los consejeros para determinar las variables o factores de la inasistencia y proponer nuevas estratagias de convocatoria </t>
    </r>
    <r>
      <rPr>
        <b/>
        <sz val="20"/>
        <rFont val="Arial"/>
        <family val="2"/>
      </rPr>
      <t xml:space="preserve"> 
Ver archivos en carpeta </t>
    </r>
    <r>
      <rPr>
        <sz val="20"/>
        <rFont val="Arial"/>
        <family val="2"/>
      </rPr>
      <t xml:space="preserve">                                                                                          </t>
    </r>
  </si>
  <si>
    <r>
      <t xml:space="preserve">Se concluyò el anàlisis diagnòstico ejecutado, realizando las siguientes acciones                            
</t>
    </r>
    <r>
      <rPr>
        <b/>
        <sz val="20"/>
        <rFont val="Arial"/>
        <family val="2"/>
      </rPr>
      <t xml:space="preserve">1. Reuniones de seguimiento con promotores de cada zona de consejo                                           
2. Llamatòn a padres de familia y cuidadores para validar continuidad en la red de consejer                                                                                                                                                                         3. Reuniòn virtual de padres y cuidadores                                                                                              
4. Anàlisis cualitativo del diagnòstico                                                                                                                  
5. Anàlisis cuantitativo del diagnòstico de participaciòn </t>
    </r>
  </si>
  <si>
    <t>2.1.3  Gestionar la adhesión a la Red Latinoamericana Ciudad de los Niños. -TG+</t>
  </si>
  <si>
    <t>Desde el 20 de marzo del año 2021, Cartagena se adhirió a la Red Latinoamericana ciudad de las niñas y los niños, en el marco de la iniciativa Cartagena: Ciudad de niñas y niños</t>
  </si>
  <si>
    <t xml:space="preserve">Se ejecutan reuniones de articulaciòn con el equipo asesor de la red Ciudad de las niñas y los niños </t>
  </si>
  <si>
    <t>Se presentò el balance de implementaciòn y la proyecciòn del proyecto Cartagena ciudad de las niñas y los niños ante la coordinadora de la red, Lorena Morachimo</t>
  </si>
  <si>
    <t>21.4  Desarrollar los escenarios de participación para la niñez desde el reconocimiento como ciudadanos desde sus primeros años. -TG+</t>
  </si>
  <si>
    <t>Documento que contenga el balance del desarrllo de ciclos de participación</t>
  </si>
  <si>
    <t>• Se programa para el mes de abril, se proyecta el inicio de los encuentros con la “Red de consejeros y consejeras: Voces Locales”, para retomar las actividades a desarrollar en función de las propuestas planteadas por los mismos</t>
  </si>
  <si>
    <r>
      <t xml:space="preserve">Se han implementado 5 encuentros con los consejeros del ecosistema de participaciòn en las siguientes fechas                                                                                                            
 </t>
    </r>
    <r>
      <rPr>
        <b/>
        <sz val="20"/>
        <rFont val="Arial"/>
        <family val="2"/>
      </rPr>
      <t>Encuentro 1</t>
    </r>
    <r>
      <rPr>
        <sz val="20"/>
        <rFont val="Arial"/>
        <family val="2"/>
      </rPr>
      <t xml:space="preserve"> - 22 de abril                                                                                                            
</t>
    </r>
    <r>
      <rPr>
        <b/>
        <sz val="20"/>
        <rFont val="Arial"/>
        <family val="2"/>
      </rPr>
      <t>Encuentro 2</t>
    </r>
    <r>
      <rPr>
        <sz val="20"/>
        <rFont val="Arial"/>
        <family val="2"/>
      </rPr>
      <t xml:space="preserve"> - 28 de abril                                                                                                        
</t>
    </r>
    <r>
      <rPr>
        <b/>
        <sz val="20"/>
        <rFont val="Arial"/>
        <family val="2"/>
      </rPr>
      <t>Encuentro 3</t>
    </r>
    <r>
      <rPr>
        <sz val="20"/>
        <rFont val="Arial"/>
        <family val="2"/>
      </rPr>
      <t xml:space="preserve"> - 20 de mayo                                                                                                          
</t>
    </r>
    <r>
      <rPr>
        <b/>
        <sz val="20"/>
        <rFont val="Arial"/>
        <family val="2"/>
      </rPr>
      <t>Encuentro 4</t>
    </r>
    <r>
      <rPr>
        <sz val="20"/>
        <rFont val="Arial"/>
        <family val="2"/>
      </rPr>
      <t xml:space="preserve"> - 27 de mayo                                                                                                                     
 </t>
    </r>
    <r>
      <rPr>
        <b/>
        <sz val="20"/>
        <rFont val="Arial"/>
        <family val="2"/>
      </rPr>
      <t>Encuentro 5</t>
    </r>
    <r>
      <rPr>
        <sz val="20"/>
        <rFont val="Arial"/>
        <family val="2"/>
      </rPr>
      <t xml:space="preserve"> - 17 de junio                              </t>
    </r>
    <r>
      <rPr>
        <b/>
        <sz val="20"/>
        <rFont val="Arial"/>
        <family val="2"/>
      </rPr>
      <t xml:space="preserve"> 
Ver registros de voces </t>
    </r>
    <r>
      <rPr>
        <sz val="20"/>
        <rFont val="Arial"/>
        <family val="2"/>
      </rPr>
      <t xml:space="preserve">                                                                                           </t>
    </r>
  </si>
  <si>
    <r>
      <t xml:space="preserve">Se han implementado 8 encuentros con los consejeros del ecosistema de participaciòn en las siguientes fechas                                                                                                            
</t>
    </r>
    <r>
      <rPr>
        <b/>
        <sz val="20"/>
        <rFont val="Arial"/>
        <family val="2"/>
      </rPr>
      <t>Encuentro 1</t>
    </r>
    <r>
      <rPr>
        <sz val="20"/>
        <rFont val="Arial"/>
        <family val="2"/>
      </rPr>
      <t xml:space="preserve"> - 22 de abril                                                                                                            
</t>
    </r>
    <r>
      <rPr>
        <b/>
        <sz val="20"/>
        <rFont val="Arial"/>
        <family val="2"/>
      </rPr>
      <t>Encuentro 2</t>
    </r>
    <r>
      <rPr>
        <sz val="20"/>
        <rFont val="Arial"/>
        <family val="2"/>
      </rPr>
      <t xml:space="preserve"> - 28 de abril                                                                                                        
</t>
    </r>
    <r>
      <rPr>
        <b/>
        <sz val="20"/>
        <rFont val="Arial"/>
        <family val="2"/>
      </rPr>
      <t>Encuentro 3</t>
    </r>
    <r>
      <rPr>
        <sz val="20"/>
        <rFont val="Arial"/>
        <family val="2"/>
      </rPr>
      <t xml:space="preserve"> - 20 de mayo                                                                                                          
</t>
    </r>
    <r>
      <rPr>
        <b/>
        <sz val="20"/>
        <rFont val="Arial"/>
        <family val="2"/>
      </rPr>
      <t>Encuentro 4</t>
    </r>
    <r>
      <rPr>
        <sz val="20"/>
        <rFont val="Arial"/>
        <family val="2"/>
      </rPr>
      <t xml:space="preserve"> - 27 de mayo                                                                                                                      
</t>
    </r>
    <r>
      <rPr>
        <b/>
        <sz val="20"/>
        <rFont val="Arial"/>
        <family val="2"/>
      </rPr>
      <t>Encuentro 5</t>
    </r>
    <r>
      <rPr>
        <sz val="20"/>
        <rFont val="Arial"/>
        <family val="2"/>
      </rPr>
      <t xml:space="preserve"> - 17 de junio                                                                                                                           
</t>
    </r>
    <r>
      <rPr>
        <b/>
        <sz val="20"/>
        <rFont val="Arial"/>
        <family val="2"/>
      </rPr>
      <t>Encuentro 6</t>
    </r>
    <r>
      <rPr>
        <sz val="20"/>
        <rFont val="Arial"/>
        <family val="2"/>
      </rPr>
      <t xml:space="preserve"> - 2 de septiembre                                                                                                                    
</t>
    </r>
    <r>
      <rPr>
        <b/>
        <sz val="20"/>
        <rFont val="Arial"/>
        <family val="2"/>
      </rPr>
      <t>Encuentro 7</t>
    </r>
    <r>
      <rPr>
        <sz val="20"/>
        <rFont val="Arial"/>
        <family val="2"/>
      </rPr>
      <t xml:space="preserve"> - 16 de septiembre                                                                                                                      
 </t>
    </r>
    <r>
      <rPr>
        <b/>
        <sz val="20"/>
        <rFont val="Arial"/>
        <family val="2"/>
      </rPr>
      <t>Encuentro 8</t>
    </r>
    <r>
      <rPr>
        <sz val="20"/>
        <rFont val="Arial"/>
        <family val="2"/>
      </rPr>
      <t xml:space="preserve"> - 30 de septiembre                              
Ver registros de voces</t>
    </r>
  </si>
  <si>
    <t xml:space="preserve"> AVANCE PROGRAMA SABIDURÍA DE LA PRIMERA INFANCIA</t>
  </si>
  <si>
    <t>AVANCE DE PROYECTOS, PROGRAMA SABIDURÍA DE LA PRIMERA INFANCIA</t>
  </si>
  <si>
    <t>EJECUCIÓN PRESUPUESTAL PROGRAMA SABIDURÍA DE LA PRIMERA INFANCIA</t>
  </si>
  <si>
    <t>Número de Instituciones Educativas Oficiales en Clasificación A+, A y B en las Pruebas SABER 11.</t>
  </si>
  <si>
    <t>22
Fuente:              Icfes, 2019.</t>
  </si>
  <si>
    <t>Aumentar el número de Instituciones Educativas Oficiales a 27 en clasificación A+, A y B en pruebas saber 11.</t>
  </si>
  <si>
    <t>FORMANDO CON AMOR “GENIO SINGULAR”</t>
  </si>
  <si>
    <t>Número de Instituciones Educativas Oficiales que mejoran su índice total de clasificación de planteles educativos en Pruebas SABER 11.</t>
  </si>
  <si>
    <t xml:space="preserve">Numero </t>
  </si>
  <si>
    <r>
      <t>9</t>
    </r>
    <r>
      <rPr>
        <b/>
        <sz val="20"/>
        <color theme="1"/>
        <rFont val="Arial"/>
        <family val="2"/>
      </rPr>
      <t xml:space="preserve"> </t>
    </r>
    <r>
      <rPr>
        <sz val="20"/>
        <color theme="1"/>
        <rFont val="Arial"/>
        <family val="2"/>
      </rPr>
      <t>Instituciones Educativas Oficiales</t>
    </r>
  </si>
  <si>
    <t>15 nuevas Instituciones Educativas Oficiales que mejoran su índice total de clasificación de planteles educativos en Pruebas SABER 11.</t>
  </si>
  <si>
    <t>Entidades y organizaciones asistidas técnicamente (220100600)</t>
  </si>
  <si>
    <t>CALIDAD EDUCATIVA</t>
  </si>
  <si>
    <t xml:space="preserve">
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</si>
  <si>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</si>
  <si>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</si>
  <si>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Desarrollar procesos de formación por competencias en las áreas que evalúa el ICFES y competencias socioemocionales</t>
  </si>
  <si>
    <t>Listados de asistencias
Fotografías</t>
  </si>
  <si>
    <t>Dirección de Calidad Educativa</t>
  </si>
  <si>
    <t>Mario Lombana, Director 
Alex Cabarcas, Líder de proceso</t>
  </si>
  <si>
    <t>MEJORAMIENTO DE LA CALIDAD EDUCATIVA DE LAS INSTITUCIONES EDUCATIVAS DEL DISTRITO: FORMANDO CON AMOR  CARTAGENA DE INDIAS</t>
  </si>
  <si>
    <t>2.3.2201.0700.2020130010186</t>
  </si>
  <si>
    <t>TRANSFERENCIA DE RECURSOS A IEO</t>
  </si>
  <si>
    <t>La Secretaria de Educación Distrital se encuentra realizando el proceso de  financiación  del pago de la inscripción de 7874 estudiantes jornada diurna de grado 11 a las pruebas Saber 2023 y por valor de 456.692.000 pesos.
Se  llevara a cabo acompañamiento con los personeros y representantes de los estudiantes  en el cual se trabajara el componente socioemocional y proyecto de vida,  se proyecta la participación de 214 estudiantes de grado 11.
Se desarrollara Asistencia técnica en Promoción de la salud mental y elementos para la promoción de los derechos sexuales y reproductivos, al cual asistirán los representantes estudiantiles y personeros de grado 11 de las instituciones educativas del distrito, se ´proyecta asistencia de 300 estudiantes.</t>
  </si>
  <si>
    <t>La Secretaria de Educación Distrital realizó proceso de  financiación  del pago de la inscripción de 7874 estudiantes jornada diurna de grado 11 a las pruebas Saber 2023 y por valor de 456.692.000 pesos.
Se  llevara a cabo acompañamiento con los personeros y representantes de los estudiantes  en el cual se trabajara el componente socioemocional y proyecto de vida,  se proyecta la participación de 214 estudiantes de grado 11.
Se desarrollara Asistencia técnica en Promoción de la salud mental y elementos para la promoción de los derechos sexuales y reproductivos, al cual asistirán los representantes estudiantiles y personeros de grado 11 de las instituciones educativas del distrito, se proyecta asistencia de 300 estudiantes.
Se desarrolló Asistencia tecnica sobre orientaciones sobre pruebas saber con personeros (64)</t>
  </si>
  <si>
    <t xml:space="preserve">La Secretaría de Educación Distrital realizó proceso de  financiación  del pago de la inscripción de 7.874 estudiantes jornada diurna de grado 11 a las pruebas Saber 2023 y por valor de 456.692.000 pesos.
Se   desarrollaron Asistencias técnicas con estudiantes de grado 10° de las Instituciones educativas  Clemente Manuel Zabala, San Lucas, Jose Manuel Rodriguez Torices INEM y acompañamiento con los personeros y representantes de los estudiantes de grado 11, en el cual se trabajó el componente socioemocional , proyecto de vida y orientaciones sobre cada una de las áreas que evalúa el ICFES en las  pruebas saber 11 para un total de estudiantes atendidos de 753. 
</t>
  </si>
  <si>
    <t>Fortalecer la implementación de procesos formación y evaluación por competencias con docentes</t>
  </si>
  <si>
    <t>Listado de asistencias
Fotografías</t>
  </si>
  <si>
    <t>FORTALECIMIENTO DEL SISTEMA EDUCATIVO DEL DISTRITO DE 
CARTAGENA</t>
  </si>
  <si>
    <t>CONTRATO DE ASOCIACION</t>
  </si>
  <si>
    <t>1/05//2023</t>
  </si>
  <si>
    <t xml:space="preserve">Se adelanta solicitud de contratación de tipo convenio –interadministrativo entre la SED y U-mayor para la formación  de 652 docentes en las áreas que evalúa la prueba Saber.
</t>
  </si>
  <si>
    <t xml:space="preserve">Se firma  contratación de tipo convenio –interadministrativo entre la SED y U-mayor para la formación  de 652 docentes en las áreas que evalúa la prueba Saber de 30 IEO Focalizadas.
INSTITUCION EDUCATIVA JUAN JOSE NIETO - SEDE ÚNICA
I.E. TIERRA BAJA - SEDE ÚNICA
INSTITUCION EDUCATIVA NUESTRO ESFUERZO - SEDE ÚNICA
INSTITUCION EDUCATIVA LA MILAGROSA - SEDE ÚNICA
INSTITUCION EDUCATIVA JOSE MANUEL RODRIGUEZ TORICES - SEDE ÚNICA
INSTITUCION EDUCATIVA CASD MANUELA BELTRAN - SEDE ÚNICA
INSTITUCION EDUCATIVA MERCEDES ABREGO - SEDE ÚNICA
ESCUELA NORMAL SUPERIOR DE CARTAGENA DE INDIAS - SEDE ÚNICA
INSTITUCION EDUCATIVA OLGA GONZALEZ ARRAUT - SEDE ÚNICA
INSTITUCION EDUCATIVA CIUDAD DE TUNJA - SEDE ÚNICA
INSTITUCION EDUCATIVA LA LIBERTAD - SEDE ÚNICA
INSTITUCION EDUCATIVA JOHN F KENNEDY - SEDE ÚNICA
INSTITUCION EDUCATIVA FE Y ALEGRIA EL PROGRESO - SEDE ÚNICA
INSTITUCION EDUCATIVA MANUELA BELTRAN - SEDE ÚNICA
INSTITUCION EDUCATIVA MARIA REINA - SEDE ÚNICA
INSTITUCION EDUCATIVA SANTA MARIA - SEDE ÚNICA
INSTITUCION EDUCATIVA RAFAEL NU?EZ - SEDE ÚNICA
INSTITUCION EDUCATIVA DE BAYUNCA
INSTITUCIÓN EDUCATIVA VALORES UNIDOS - SEDE ÚNICA
INSTITUCION EDUCATIVA MADRE GABRIELA DE SAN MARTIN - SEDE ÚNICA
I.E. DE FREDONIA - SEDE ÚNICA
INSTITUCION EDUCATIVA MANUELA VERGARA DE CURI - SEDE ÚNICA
INSTITUCION EDUCATIVA FOCO ROJO - SEDE ÚNICA
INSTITUCION EDUCATIVA JOSE DE LA VEGA - SEDE ÚNICA
INSTITUCION EDUCATIVA DE LA BOQUILLA - SEDE ÚNICA
INSTITUCION EDUCATIVA PLAYAS DE ACAPULCO - SEDE ÚNICA
INSTITUCION EDUCATIVA CORAZON DE MARIA - SEDE ÚNICA
INSTITUCION EDUCATIVA MADRE LAURA
INSTITUCION EDUCATIVA NUEVO BOSQUE - SEDE ÚNICA
INSTITUCION EDUCATIVA PEDRO HEREDIA
</t>
  </si>
  <si>
    <t>Se desarrollan actividades de convenio- interadministrativo entre la SED y U. Mayor en  la socialización de los resultados de las pruebas Saber de las 30 IEO focalizadas y se desarrolla proceso de formación de los docentes en estrategias para la formación y evaluación por competencias en las áreas de matemáticas, lenguaje, ciencias naturales, sociales y ciudadanas en inglés.</t>
  </si>
  <si>
    <t>Implementar un sistema de información para monitorear el comportamiento del índice de clasificación total en las IEO</t>
  </si>
  <si>
    <t>Sistema implementado</t>
  </si>
  <si>
    <t>np</t>
  </si>
  <si>
    <t>El sistema de seguimiento se ha diseñado y está en implementación .</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</si>
  <si>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</si>
  <si>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</si>
  <si>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</si>
  <si>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Establecimientos educativos apoyados para la  implementación de modelos de innovación educativa (220104700)</t>
  </si>
  <si>
    <t>Fortalecer las prácticas de ciencia, innovación y tecnología en las Instituciones educativas oficiales</t>
  </si>
  <si>
    <t>Dotación de elementos pedagogicos</t>
  </si>
  <si>
    <t>FOMENTAR UNA CULTURA DE CIENCIA, TECNOLOGÍA E INNOVACIÓN EN LAS INSTITUCIONES EDUCATIVAS OFICIALES FOCALIZADAS DEL DISTRITO DE CARTAGENA</t>
  </si>
  <si>
    <t>CONTRATO INTERADMINISTRATIVO</t>
  </si>
  <si>
    <t xml:space="preserve">" 
Objetivo de la Asistencia Técnica: acompañar el proceso de selección de Mejor Cuña Radial Escolar en el marco de la elección del personero Estudiantíl 2023. Las intituciones son:San Juan de Damasco
CASD
Jorge Artel
Gabriel García Márquez
Fredonia
Madre Gabriela de San Martín
Fe y Alegría las Américas
Politécnico del Pozón
San Francisco de Asís
Ambientalista de Cartagena
Bertha Gedeón de Baladi
Soledad Acosta de Samper
Juan José Nieto
John F. Kennedy
Luis Carlos López
Mercedes Ábrego
Arroyo de Piedra
Manzanillo
Caño del Oro
Liceo de Bolívar
Santa María.
acompañar a la  Institución Educativa Olga González Arraut en el proceso de apropiación y uso de herramientas tecnológicas digitales-Aula Lego y Aula STEM.(ASISTENTES: 16 personas; 1 Coordinador; 15 Docentes.)
</t>
  </si>
  <si>
    <t xml:space="preserve">• ASISTENCIA TÉCNICA A BIBLIOTECARIOS ESCOLARES DE INSTITUCIÓN EDUCATIVA OFICIALES DE LA COMUNA  a la siguientes instituciones educativas :
Camilo Torres
Fe y Alegría Las Américas
Fulgencio Lequerica Vélez
Luís Carlos Galán Sarmiento
Madre Gabriela de San Martin
Nuestro Esfuerzo
Politécnico Del Pozón
Valores Unidos
Villa Estrella
"PROYECTO EN CLAVE DE PAZ PARA LA FORMACIÓN DE MEDIADORES DE LECTURA, ESCRITURA CREATIVA Y ORALIDAD  con la participación  de  117 personas; 95 estudiantes; 13 docentes; 8 bibliotecarios escolares.de  las siguientes instituciones educativas:
CASD Manuela Beltrán
Madre Laura
Manuela Beltrán
Instituto Cartagena del Mar
Fe y Alegría las Américas
Foco Rojo
Fulgencio Lequerica Vélez
Gabriel García Márquez
San Felipe Neri
Fe y Alegría el Progreso
Luís Carlos López
Mandela
Rosedal
Soledad Acosta de Samper
Bayunca
Nuestra Señora del Buen Aire
Pontezuela
San José Caño del Oro
Tierra Bomba
Santa María
Objetivo de la Asistencia Técnica: acompañar el proceso de selección de Mejor Cuña Radial Escolar en el marco de la elección del personero Estudiantíl 2023. Las intituciones son:San Juan de Damasco
CASD
Jorge Artel
Gabriel García Márquez
Fredonia
Madre Gabriela de San Martín
Fe y Alegría las Américas
Politécnico del Pozón
San Francisco de Asís
Ambientalista de Cartagena
Bertha Gedeón de Baladi
Soledad Acosta de Samper
Juan José Nieto
John F. Kennedy
Luis Carlos López
Mercedes Ábrego
Arroyo de Piedra
Manzanillo
Caño del Oro
Liceo de Bolívar
Santa María.
acompañar a la  Institución Educativa Olga González Arraut en el proceso de apropiación y uso de herramientas tecnológicas digitales-Aula Lego y Aula STEM.(ASISTENTES: 16 personas; 1 Coordinador; 15 Docentes.)
</t>
  </si>
  <si>
    <t>En proceso de disponibilidad presupuestal para 11 instituciones : San de Damasco, Madre Laura, Fredonia, La Libertad, Fe y alegria las americas, Luis Carlos Lopez, Mercedes Abrego, Arroyo de piedra, Santa Maria, Liceo de Bolivar, Fulgencio Lequerica</t>
  </si>
  <si>
    <t>Dotar de materiales y equipos educativos (biblioteca, laboratorio de fisica, quimica; y equipos radiofonico).</t>
  </si>
  <si>
    <t>TRANSFERENCIA DE RECURSOS A IEO FOCALIZADAS</t>
  </si>
  <si>
    <t xml:space="preserve">"En proceso para realizar transferencia a instituciones educativas que han presentado necesidades de materiales y equipo educativos.                                                               1 Soledad Acosta de Samper
2 Madre Gabriela de San Martín
3 Promoción Social de Cartagena
4 Fernando de la Vega
5 Jhon F. Kennedy
6 Bertha Gedeón de Baladi
7 CASD Manuela Beltrán 
8 Rafael Núñez
9 Olga González Arraut 
10 Las Gaviotas
11 Manzanillo del Mar
12 María Auxiliadora 
13 Alberto Elías Fernández Baena
14 Fulgencio Lequerica Vélez
15 Nuestro Esfuerzo
16 Gabriel García Márquez
17 San Francisco de Asís
18 Clemente Manuel Zabala
19 Nuestra Señora del Buen Aire
"
</t>
  </si>
  <si>
    <t xml:space="preserve">1, PROYECTO FORTALECIMIENTO DE LAS VOCACIONES EN CIENCIA, TECNOLOGÍA E INNOVACIÓN EN NIÑOS, NIÑAS Y ADOLESCENTES EN EL DEPARTAMENTO DE BOLIVAR”.
: Entrega de Kits Digitales a  11 Instituciones Educativas focalizadas
Soledad Román de Núñez
Nuevo Bosque
Rafael Núñez
Alberto Elías Fernández Baena
Ambientalista de Cartagena
José Manuel Rodríguez Torices
Salim Bechara
República de Argentina
Soledad Acosta de Samper
Jhon F. Kennedy
Santa María
2, "En proceso para realizar transferencia a instituciones educativas que han presentado necesidades de materiales y equipo educativos:
 1 Soledad Acosta de Samper
2 Madre Gabriela de San Martín
3 Promoción Social de Cartagena
4 Fernando de la Vega
5 Jhon F. Kennedy
6 Bertha Gedeón de Baladi
7 CASD Manuela Beltrán 
8 Rafael Núñez
9 Olga González Arraut 
10 Las Gaviotas
11 Manzanillo del Mar
12 María Auxiliadora 
13 Alberto Elías Fernández Baena
14 Fulgencio Lequerica Vélez
15 Nuestro Esfuerzo
16 Gabriel García Márquez
17 San Francisco de Asís
18 Clemente Manuel Zabala
19 Nuestra Señora del Buen Aire
"
3, TALLER EN NNOVACIÓN EDUCATIVA a 23 DOCENTES de las siguientes instituciones educativas:
Tierra Bomba
Puerto Rey
Islote
Isla Fuerte
Manzanillo del mar
</t>
  </si>
  <si>
    <t xml:space="preserve"> 11 Instituciones Educativas en proyecto MIN-TIC Generación Ciencia, operador: Fundación Universidad del Valle. PROYECTO FORTALECIMIENTO DE LAS VOCACIONES EN CIENCIA, TECNOLOGÍA E INNOVACIÓN EN NIÑOS, NIÑAS Y ADOLESCENTES EN EL DEPARTAMENTO DE BOLIVAR”/ ENTREGA DE KITS DIGITALES; se componen de: 1 Tablero digital, 19 tablets, 19 forros para las tablets, 1 soporte para el tablero.
- 5 Instituciones Educativas beneficiadas con entrega de kits de material didáctico para estudiantes, alianza: CEDAL – SED, UNALDE Rural.
- 9 Instituciones Educativas en ASISTENCIA TÉCNICA A BIBLIOTECARIOS ESCOLARES DE INSTITUCIÓN EDUCATIVA OFICIALES DE LA COMUNA 6. ALIADOS Fundación Grupo Social, Banco de la República, Secretaría de Educación: Formación a bibliotecarios escolares y docentes de apoyo para el uso de plataformas digitales.
Camilo Torres
2 Fe y Alegría Las Américas
3 Fredonia
4 Fulgencio Lequerica Vélez
5 Hijos de María
6 La Libertad
7Luís Carlos Galán Sarmiento
8 Madre Gabriela
9 Nuestro Esfuerzo
10 Politécnico Del Pozón
11 Valores Unidos
12 Villa Estrella
- 20 Instituciones Educativas Oficiales beneficiadas para DOTAR DE MATERIALES Y EQUIPOS EDUCATIVOS (BIBLIOTECA, LABORATORIO DE FÍSICA, QUÍMICA; Y EQUIPOS RADIOFÓNICO). De acuerdo a la Resolución No. 4163 de 7 de Junio de 2023; se realiza transferencia a instituciones educativas que han presentado necesidades de materiales y equipos educativos.
</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</si>
  <si>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</si>
  <si>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</si>
  <si>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</si>
  <si>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Modelos educativos para grupos étnicos acompañados (220105601)</t>
  </si>
  <si>
    <t>Fortalecimiento de las Prácticas Etnoeducativas en Instituciones Educativas Oficiales del Distrito de Cartagena</t>
  </si>
  <si>
    <t>Fortalecer las prácticas etnoeducativas de las instituciones educativas oficiales del Distrito de Cartagena.</t>
  </si>
  <si>
    <t xml:space="preserve">Asistir técnicamente la revisión, ajustes y resemantización de PEC en IEO etnoeducativas rurales y urbanas      </t>
  </si>
  <si>
    <t>Listados de asistencia
Documento de avance</t>
  </si>
  <si>
    <t>10 IEO</t>
  </si>
  <si>
    <t xml:space="preserve">Mario Lombana, Director </t>
  </si>
  <si>
    <t>FORTALECIMIENTO DE LAS PRACTICAS ETNOEDUCATIVAS EN INSTITUCIONES EDUCATIVAS OFICIALES  DEL DISTRITO  CARTAGENA DE INDIAS</t>
  </si>
  <si>
    <t>2.3.2201.0700.2020130010257</t>
  </si>
  <si>
    <t xml:space="preserve">Prestación de servicios profesionales para el apoyo en los procesos de la Dirección de calidad educativa del proyecto de inversión Fortalecimiento de las Practicas </t>
  </si>
  <si>
    <t>CONTRATO DE PRESTACION DE SERVICIOS</t>
  </si>
  <si>
    <t>Se acogio a la I.E la Libertad (mixta).</t>
  </si>
  <si>
    <t>Se realizo la cuarta asistencia técnica a la Institución Educativa Tecnica de pasacaballospara el transito de Proyecto Educativo Institucional PEI a Proyecto Etnoeducativo Comunitario PEC.y junta con el consejo comunitario</t>
  </si>
  <si>
    <t>Acompañar la implementación de la cátedra de estudios afrocolombianos en las Instituciones Educativas oficiales del distrito de Cartagena.</t>
  </si>
  <si>
    <t>Desarrollar seminarios, encuentros, talleres sobre prácticas etnopedagógicas, etnolinguistico para fortalecimiento de la Escuela de lengua criolla palenquera “Minino a chitia ku ma kombilesa su</t>
  </si>
  <si>
    <t>Listados de asistencia
Fotografías</t>
  </si>
  <si>
    <t>3 IEO</t>
  </si>
  <si>
    <t>IE Juan José Nieto: Actividad de Cátedra de estudios afrocolombianos, en término de la Educación inclusiva, con participación de docentes y directivos para apropiación de insumos pedagógicos para su desarrollo en el aula con estudiantes de diversas etnias y migrantes de otros países.</t>
  </si>
  <si>
    <t>I.E. Clemente Manuel Zabala e I.E Juan José Nieto: Actividades de asistencia tecnica y acompañamiento para la implementacion de la catedra  de estudios afrocolombianos.  desde una perspectiva intercultural, en término de la Educación inclusiva, con participación de docentes y directivos para apropiación de insumos pedagógicos para su desarrollo en el aula con estudiantes de poblacion mestizas, de diversas etnias y migrantes de otros países. Actividades de acompañamiento PEInC en IE Pedro Romero e Mercedes Abrego.</t>
  </si>
  <si>
    <t xml:space="preserve">Asistir tecnicamente el proceso de implementación del Sistema educativo indígena SEIP, a través de  talleres y encuentros para el fortalecimiento de su autonomía, de sus saberes, sus prácticas y conocimientos ancestrales
 </t>
  </si>
  <si>
    <t>Listados de asistencia
Documento de avances</t>
  </si>
  <si>
    <t>Se han realizado gestiones con aliados para articular la oferta para el acompañamiento a lo cabildos indigenas en el territorio, con MINTERIOR y ACDIVOCCA.</t>
  </si>
  <si>
    <t xml:space="preserve">Acompañamiento y asistencia técnica  a la implementación de  la CEA, desde una perspectiva intercultural en 2 I.E.O (IE Clemente Manuel Zabala, IE Juan José Nieto).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</si>
  <si>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</si>
  <si>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</si>
  <si>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</si>
  <si>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 xml:space="preserve">Asistir tecnicamente el desarrollo de la cátedra de estudios afrocolombianos en IEO con estrategias sobre lineamientos orientaciones curriculares para su implementación CEA 
 </t>
  </si>
  <si>
    <t>Listado de asistencias
Documento de avances</t>
  </si>
  <si>
    <t>Conmemoración Día Nacional de las Lenguas Nativas.
Actividad MEN: 'Feria de las lenguas nativas de los pueblos étnicos'.
Se realizó acomapañamiento de la actividad propuesta por el MEN.
'Feria de las lenguas nativas, memoria viva de los pueblos', donde se presentarán las experiencias de pueblos étnicos, Organizaciones nacionales, MinCultura y MinEducación.</t>
  </si>
  <si>
    <t>IE Pedro Romero: Actividad, con directivos y docentes dimensión etnoeducativa, orientaciones curriculares en torno a la estructuración del modelo etnoeducativo con enfoque intercultural en contexto urbano (04/2023). “Encuentro de Miradas Etnoeducativas, sobre experiencias académicas relacionadas con los temas etnoeducativos y pedagógicos de contexto de la interculturalidad. En ese mismo sentido aspectos los avances del estatuto especial de profesionalización de directivos y docentes etnoeducadores para comunidades afrocolombianas, raizales y palenqueras”, gestión de participación UNAD y Centro de Memorias Etnicas Universidad del Cauca. Actividad ACDI/VOCA-Programa Júntanza Étnica (Índice de Capacidad Institucional para la Equidad Étnica), en términos de asistencia técnica en el diseño, actualización y/o implementación de políticas públicas o Inclusión del enfoque diferencial. Actividad Eje Transversal, Grupos Étnicos del Plan de Desarrollo Salvemos Juntos a Cartagena</t>
  </si>
  <si>
    <t>Desarrollar actividades etnopedagógicas decenio afro en la escuela, en fechas conmemorativas de importancia afrodescendiente</t>
  </si>
  <si>
    <t>Aportes en la construcción de Circular (Comunicado de invitación) IE Focalizadas Etnoeducativas “Semilleros Becarios Soñando Juntos a la U”.</t>
  </si>
  <si>
    <t>Circular 075/2023 Circular conmemoracion Mes de la Herencia Africana. Actividades de diversidad lingüística y de la lengua criolla palenquera, acompañamiento y participación con estudiantes IE Antonia Santos, sede san Luis Gonzaga (lengua criolla palenquera) y sede Juan Salvador Gaviota (Lenguas de señas). Actividad Mes de la Herencia Africana; Taller con participación del Equipo CEA y de estudiantes “Identidad, Afrocolombianidad y diáspora africana” ámbito acompañamiento implementación de la cátedra afrocolombiana y actividad socio-cultural Caminata de la Fraternidad Afrocolombiana, “Orgullosamente afrocolombiano”, con participación de la comunidad educativa Flor del Campo en IEO Clemente Manuel Zabala. IE Pedro Romero, sede Puerto Pescador; actividad de apropiación identitaria en conmemoración del Mes de la Herencia Africana de la solidaridad Afrocolombiana, con participación de la comunidad educativa del sector Puerto Pescador del contexto barrial urbano de la Esperanza y la María.</t>
  </si>
  <si>
    <t xml:space="preserve">Se han adoptado 3 actos administrativos de implementación de lineamientos curriculares de CEA, en contextos urbanos (IE Pedro Romero, IE Mercedes Abrego, IE Omaira Sanchez).
Educación con Enfoque Diferencial Indígena SISTEMA EDUCATIVO INDIGENA PROPIO – SEIP.
</t>
  </si>
  <si>
    <t>AVANCE PROGRAMA FORMANDO CON AMOR “GENIO SINGULAR”</t>
  </si>
  <si>
    <t>AVANCE DE PROYECTOS, PROGRAMA FORMANDO CON AMOR “GENIO SINGULAR”</t>
  </si>
  <si>
    <t>EJECUCIÓN PRESUPUESTAL PROGRAMA FORMANDO CON AMOR “GENIO SINGULAR”</t>
  </si>
  <si>
    <t xml:space="preserve">Diplomado  en liderazgo docente, herramientas tecnológicas para el aprendizaje , diversidad y equidad en el aula con la participación de 28 docentes  dirigido por la Fundación enseña por Colombia.
Diplomado en Etnoeducación , La educación inclusiva con enfoque diferencial: Afro, Indigena, intercultural y antirracista a 100 docentes del distrito de cartagena dirigido por la ESAP
</t>
  </si>
  <si>
    <t>DESARROLLO DE POTENCIALIDADES</t>
  </si>
  <si>
    <t>No. de docentes formados en apropiación de ambientes de aprendizaje mediados por TIC.</t>
  </si>
  <si>
    <t>400 Docentes
Fuente: Calidad Educativa 2020</t>
  </si>
  <si>
    <t>Formar 1000 docentes en apropiación ambientes de aprendizaje mediados por tecnología.</t>
  </si>
  <si>
    <t>Docentes y agentes educativos  de educación inicial, preescolar, básica y media beneficiados con estrategias de mejoramiento de sus capacidades (220107400)</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</si>
  <si>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</si>
  <si>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</si>
  <si>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Formar docentes en saberes pedagógicos, disciplinares y reflexivos.</t>
  </si>
  <si>
    <t>Documento seguimiento a docentes  ICETEX</t>
  </si>
  <si>
    <t>50 docentes</t>
  </si>
  <si>
    <t>FORTALECIMIENTO DE LOS PROCESOS FORMATIVOS EN LAS INSTITUCIONES EDUCATIVAS OFICIALES DEL DISTRITO DE CARTAGENA: DESARROLLO DE POTENCIALIDADES</t>
  </si>
  <si>
    <t>2.3.2201.0700.2021130010227</t>
  </si>
  <si>
    <t xml:space="preserve">Se realizó la apertura de convocatoria para formación avanzada, 39 Becas disponibles para Maestrías y Doctorado, las cuales ya finalizaron su proceso de postulación por parte de los docente y se encuentra en la fase de estudio para su otorgamiento.
</t>
  </si>
  <si>
    <t>Se adjudican 30 becas para formación avanzada (Olga Villegas Robles) en maestría  de Convivencia, conflicto y paz de la Universidad de Cartagena.</t>
  </si>
  <si>
    <t xml:space="preserve">No. de Instituciones Educativas Oficiales beneficiadas con estrategia TIC para la formación bilingüe  </t>
  </si>
  <si>
    <t xml:space="preserve">15 Instituciones Educativas Oficiales beneficiadas con estrategia TIC para la formación bilingüe  </t>
  </si>
  <si>
    <t>Instituciones educativas fortalecidas en competencias comunicativas en un segundo idioma (220103401)</t>
  </si>
  <si>
    <t>Cualificar con programas de formación continua a docentes en servicio, en el marco del plan territorial de formación docente.</t>
  </si>
  <si>
    <t>Listado de asistencia</t>
  </si>
  <si>
    <t>230 docentes</t>
  </si>
  <si>
    <t xml:space="preserve">xxxx  Docentes de IEO Bayunca iniciaron proceso de cualificación a través de la estrategia "Territorios que Convergen" con aliados del Consorcio de Juntos Aprendemos - USAID  </t>
  </si>
  <si>
    <t xml:space="preserve"> 23 del  Centro de Audiovisuales- CEDAL. Taller en innovación educativa  de las instituciones educativas :  Tierra Bomba, Manzanillo, Archipielago de san bernardo del viento, Isla fuerte y Puerto rey
</t>
  </si>
  <si>
    <t>Formar docentes en apropiación de ambientes de aprendizaje mediados por TIC.</t>
  </si>
  <si>
    <t>250 docentes</t>
  </si>
  <si>
    <t>Procesos de formación Docente en apropiación de ambientes de aprendizaje mediados por TIC.</t>
  </si>
  <si>
    <t xml:space="preserve">149 Docentes iniciaron formación en ambientes de aprendizajes mediados por TIC,  a través del aliado Generación Ciencias – MINTIC, oficina tecnología e informática de la Alcaldía.
</t>
  </si>
  <si>
    <t xml:space="preserve">Se realiza taller en innovación educativa con el objetivo de brindar estrategias metodológicas a los docentes para innovar en el aula, se capacitan 23 docentes de 5 IEO focalizadas: Tierra Bomba, Puerto Rey, Islote, Isla Fuerte, Manzanillo del mar. Entrega de Kits digitales a 11 instituciones Educativas focalizadas: Soledad Román de Núñez, Nuevo Bosque, Rafael Núñez, Alberto Elías Fernández Baena, Ambientalista de Cartagena, José Manuel Rodríguez Torices, Salim Bechara, República de Argentina, Soledad Acosta de Samper, Jhon F. Kennedy, Santa María. El kit se compone por: 1 Tableros digitales, 19 tablets, 19 forros para las tablets, 1 soporte para el tablero.
</t>
  </si>
  <si>
    <t>Porcentaje de docentes de Instituciones Educativas Oficiales formados en su saber disciplinar, pedagógico y reflexivo</t>
  </si>
  <si>
    <t>Formar el 30% de los docentes de las Instituciones Educativas Oficiales en su saber disciplinar, pedagógico y reflexivo</t>
  </si>
  <si>
    <t>30% de docentes
(1500 aprox.)</t>
  </si>
  <si>
    <t>Diseñar e implementar un programa de formación bilingüe mediante la utilización de las TIC dirigido a instituciones educativas.</t>
  </si>
  <si>
    <t xml:space="preserve">Documento de avance </t>
  </si>
  <si>
    <t>15 IEO</t>
  </si>
  <si>
    <t>FORTALECIMIENTO DEL MULTILINGÜISMO EN INSTITUCIONES EDUCATIVAS OFICIALES DEL DISTRITO DE CARTAGENA</t>
  </si>
  <si>
    <t>CONVENIO DE ASOCIACION</t>
  </si>
  <si>
    <t>Como avance en la meta en el año 2022 se realizo transferencia de recursos mediante resolución No 7420 del 25 de noviembre a 12 instituciones educativas oficiales, pertenecientes al programa amigos del turismo para fortalecimeinto de los procesos formativos en bilinguismo y para la vigencia 2023, en meta de plan de accion se tiene previsto 3 IEO, como cumplimiento de la meta del cuatrenio, frente a este proceso se enviaron a la subdirección de contratación de la SED, las especificaciones tecnicas de frances y se viene trabajando en la de los idiomas aleman e ingles.</t>
  </si>
  <si>
    <t>Se publicó el proceso de francés en la plataforma de contratación para que los postulantes aplicaran. Por incuplimiento de requisitos de los postulantes, la convocatoria fue declarada desierta para el proceso de francés. Nuevamente se va a realizar proceso de contratación en el idioma francés. Con relación al idioma alemán este se encuentra en revisión de las especificaciones técnicas.</t>
  </si>
  <si>
    <t>Fortalecer los procesos formativos en Bilinguismo mediante herramientas digitales y documentales</t>
  </si>
  <si>
    <t>Como parte del proceso de formación de los docentes desde el multilinguismo se tiene previsto la utilización de materiales pedagogicos para fortalecer sus competencias: textos, guias y el uso de herramientas digitales- las cuales se tienen previstas en el analisis de las propuestas de oferentes que se suciten de las convocatorias a traves de la oficina de contratación.</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</si>
  <si>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</si>
  <si>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</si>
  <si>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</si>
  <si>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Entidades o instituciones asistidas técnicamente en innovación educativa  (220104600)</t>
  </si>
  <si>
    <t>Fortalecimiento de la Gestión escolar para el mejoramiento de la calidad educativa</t>
  </si>
  <si>
    <t>Fortalecimiento de la gestión escolar para el mejoramiento de la calidad educativa</t>
  </si>
  <si>
    <t>Acompañar las propuestas de mejoramiento de las instituciones Educativas Oficiales</t>
  </si>
  <si>
    <t xml:space="preserve">Listados de asistencia </t>
  </si>
  <si>
    <t>11 IEO</t>
  </si>
  <si>
    <t>FORTALECIMIENTO DE LA GESTION ESCOLAR PARA EL MEJORAMIENTO DE LA CALIDAD EDUCATIVA   CARTAGENA DE INDIAS</t>
  </si>
  <si>
    <t>2.3.2201.0700.2020130010185</t>
  </si>
  <si>
    <t>Dotación de Material pedagógico para las IEO</t>
  </si>
  <si>
    <t xml:space="preserve">Al respecto de las 4 actividades de este proyecto, se han adelantado las siguientes acciones: 
1.	Acompañar las propuestas de mejoramiento de las instituciones Educativas Oficiales
-Organización del plan de trabajo del programa de acompañamiento GESTIONAR-TÉ, 
-Organización del cronograma de acompañamientos del programa de acompañamiento GESTIONAR-TÉ, 
-Divulgación del cronograma de acompañamientos a través de la circular 036 del 27 de febrero del 2023 cuyo asunto es: PROGRAMACIÓN 2023 DEL PROGRAMA DE ACOMPAÑAMIENTO PARA EL 
MEJORAMIENTO Y EL FORTALECIMIENTO DE LA GESTIÓN ESCOLAR GESTIONAR-TÉ
-Implementación del plan de trabajo acorde al cronograma de Acompañamientos de GESTIONAR-TÉ: Asistencia técnica mediante el Taller de Transferencia de la metodología "La Escuela Resemantizada" a los EE privados con la participación de 32 EE privados xxxxx
-Realización del comité de Jornada única con el objetivo de revisar los avances del Plan de implementación de Jornada única PIJU y el Plan de Mejoramiento de Jornada Única PMJU. 
</t>
  </si>
  <si>
    <t>*Implementación del plan de trabajo acorde al cronograma de Acompañamientos de GESTIONAR-TÉ: Asistencia técnica mediante el Taller PIAR como estrategia de flexibilización curricular el 2 de mayo, con la participación de 78 EE Privados: 
1. FUND. CENT. EDUC. LAS PALMERAS
2. FUNDACIÓN INSTITUTO MI PRIMERA ESTACIÓN
3. INSTITUTOS CHIQUITINES
4. COLEGIO BAUTISTA DIOS ES AMOR
5. INSTITUCIÓN EDUCATIVA LIRIOS DE LOS VALLES
6. COLEGIO CRISTIANO LUZ Y VERDAD
7. CEDESPO
8. FUNDACIÓN EL ROSARIO
9. COLEGIO ALMIRANTE COLON
10. CONCENTRACIÓN EDUCATIVA DESCUBRIENDO TALENTOS
11. INSTITUTO DE DESARROLLO INTEGRAL IDI
12. COLEGIO TRINITARIO
13. INSTITUTO EL PARAÍSO
14. GIMNASIO CRISTIANO BOCACHICA
15. INSTITUTO EL MANANTIAL
16. GIMNASIO CERVANTES
17. INSTITUCIÓN EDUCATIVA CAMINO DEL SABER
18. CENTRO EDUCATIVO LAS AMÉRICAS
19.  FUNDACIÓN ALUNA
20. CORPORACIÓN EDUCATIVA INSTITUTO GUADALUPE
21. INSTITUTO INFANTIL JEAN PIAGET
22. INSTITUCIÓN EDUCATIVA 14 DE FEBRERO
23. CEDI
24. COLEGIO MODELO DE LA COSTA
25. CCEI EL RODEO
26. CCE AMOR A MI PATRIA
27. COLEGIO LA ANUNCIACIÓN
28. COLEGIO EUCARÍSTICO SANTA TERESA
29. INSTITUTO MI BARQUITO
30. INSTITUTO FREINET
31. COLEGIO GENERACIÓN XXI
32. COLEGIO CAMINO DE LA LUZ Y ESPERANZA
33. COLEGIO JOSÉ MARÍA GARCÍA T
34. CORPORACIÓN EDUCATIVA MADDOX
35. CORPORACIÓN EDUCATIVA INSTITUTO PITALUA
36. GIMNASIO FRANCESCO TONUCCI
37. INSTITUCIÓN EDUCATIVA LOS ÁNGELES
38. COLEGIO OCTAVIANA
39. INSTITUCIÓN EDUCATIVA ALICIA ÁLVAREZ
40. COLEGIO PITÁGORAS
41. CORPORACIÓN INSTITUTO SOLEDAD VIVES DE JOLY
42. COLEGIO BEVERLY HILLS
43. CORPORACIÓN EDUCATIVA ROCHY
44. COLEGIO JORGE WASHINGTON 
45. CENTRO EDUCATIVO ANDALUCÍA
46. COLEGIO SANTÍSIMA TRINIDAD
47. COLEGIO SAN JOSÉ DE LOS CAMPANOS
48. COLEGIO CANADIENSE DE CARTAGENA
49. CORPORACIÓN EDUCATIVA ANGELITOS
50. INSMECAR
51. COLEGIO MARIA MONTESSORI
52. COLEGIO INTEGRAL JOHN DEWEY
53. COLEGIO DE LA SALLE
54. COLEGIO DE LA ESPERANZA 
55. COLEGIO INDIA CATALINA
56. CORPORACIÓN EDUCATIVA JORGE ELIECER GAITÁN
57. INSTITUCIÓN EDUCATIVA APRENDER CON ALEGRÍA
58. GIMNASIO HOWARD GARDNER
59. FUNDACIÓN EDUCATIVA ECOLÓGICA BARBACOAS
60. CENTRO EDUCATIVO MARALÚ
61. INSTITUCIÓN EDUCATIVA COLOMBO HOLANDÉS
62. COLEGIO EL DIVINO SALVADOR
63. COLEGIO LA CANDELARIA
64. COLEGIO MIXTO DE LA POPA
65. INSTITUCIÓN EDUCATIVA COMFAMILIAR
66. COLEGIO MIXTO NUEVO PORVENIR
67. CORPORACIÓN INSTITUTO NUEVA SABIDURÍA
68. JARDÍN INFANTIL MI PEQUEÑO ARTISTA
69. GIMNASIO ALTAIR DE CARTAGENA
70. INSTITUTO INTEGRAL NUEVA COLOMBIA
71. CENTRO EDUCATIVO SHALOM
72. COLEGIO LA SAGRADA FAMILIA
73. INSTITUCIÓN EDUCATIVA SAN ISIDRO LABRADOR 
74. CENTRO DE NIVELACIÓN CEN
75. COLEGIO LA LIBERTAD
76. CEMIDE
77. ASPAEN CARTAGENA DE INDIAS
78. INSTITUTO MIXTO EL NAZARENO
*Implementación del CICLO DE WEBINAR EN CURRICULO Y DIDÁCTICA en el marco de las estrategias de Acompañamientos de GESTIONAR-TÉ: Asistencia técnica en CURRICULO Y DIDÁCTICA DE LAS CIENCIAS SOCIALES, 13 de junio con la participación de 61 docentes de 14 establecimientos educativos públicos y privados: 
1. CORPORACIÓN EDUCATIVA JORGE ELIÉCER GAITÁN 
2. CARTAGENA INTERNATIONAL SCHOOL 
3. I E GABRIEL GARCÍA MÁRQUEZ 
4. INSTITUCIÓN EDUCATIVA RAFAEL NÚÑEZ
5. MADRE GABRIELA DE SAN MARTIN
6. IE LAS GAVIOTAS 
7. INSTITUTO MIXTO FREINET
8. IE 29 DE JULIO 
9. I.E MANUELA VERGARA DE CURI
10. CENTRO EDUCATIVO ANDALUCÍA 
11. INSTITUTO MIXTO FREINER
12. CENTRO EDUCATIVO ANDALUCIA 
13. MANUELA VERGARA DE CURI 
14. INSTITUTO MIXTO FREINET
*Implementación del CICLO DE WEBINAR EN CURRICULO Y DIDÁCTICA  en el marco de las estrategias de Acompañamientos de GESTIONAR-TÉ: Asistencia técnica en CURRICULO Y DIDÁCTICA DE MATEMÁTICAS  con la participación de 158 docentes de  36 establecimientos educativos públicos y privados: 
1. ASPAEN CARTAGENA DE INDIAS
2. INST EDU. SOLEDAD ROMÁN DE NÚÑEZ
3. IE BERTHA GEDEÓN DE BÁLADI
4. CENTRO EDUCATIVO ANDALUCÍA 
5. NUEVO BOSQUE 
6. COLEGIO DIOS ES AMOR CDA SEDE CARTAGENA
7. INSTITUCIÓN EDUCATIVA DE SANTA ANA
8. IE DE ARGENTINA.
9. CENTRO EDUCATIVO ANDALUCIA 
10. FOCO ROJO
11. INSTITUCION EDUCATIVA PESCADOR DE LETRAS 
12. FUNDACIÓN EDUCATIVA INSTITUTO ECOLÓGICO BARBACOAS 
13. INSTITUCION EDUCATIVA PSCADOR DE LETRAS 
14. AVANTE GLOBAL SCHOOL
15. CENTRO EDUCATIVO INDIA CATALINA
16. INSTITUCIÓN EDUCATIVA RAFAEL NÚÑEZ
17. IE NUESTRO ESFUERZO 
18. GIMNASIO CRISTIANO DE BOCACHICA
19. SOLEDAD ROMÁN DE NÚÑEZ
20. INST. ED. HERMANA ALICIA ALVAREZ 
21. CIUDAD ESCOLAR COMFENALCO
22. COLEGIO DE LAS AMÉRICAS 
23. GABRIEL GARCÍA MÁRQUEZ 
24. INSTITUCIÓN EDUCATIVA DE ISLA FUERTE
25. ESCUELA NORMAL SUPERIOR DE CARTAGENA DE INDIAS
26. FUNDACIÓN 
27. INST EDUCATIVO MI NUEVO HOGAR
28. LUZ DE LUZ
29. IE VALORES UNIDOS 
30. INSTITUTO METROPOLITANO DE CARTAGENA "INSMECAR"
31. IE MARÍA CANO
32. HIJOS DE MARIA
33. INSTITUTO MIXTO FREINET
34. SED
35. I.E POLITÉCNICO DEL POZÓN
36. CENTRO EDUCATIVO PESCADOR DE LETRAS</t>
  </si>
  <si>
    <t xml:space="preserve">En proceso de asistencia técnica 11 IEO para el fortalecimiento de la resemantización de las instituciones educativas oficiales, mediante la dotación de elementos de material pedagógico (DEMP) (en proceso de compra desde Colombia Compara eficiente por contratación) para el mejoramiento de la calidad educativa. Adicionalmente, se efectuaron trasferencias a las IEO para seguir fortaleciendo la resemantización  la DEMP, que se encontraban por fuera de los acuerdos marcos
Implementación del plan de trabajo acorde al cronograma de Acompañamientos de GESTIONAR-TÉ: Asistencias técnicas en el II semestre, con la participación de EE Públicos y Privados: 
Webinar 13 de junio. Currículo y didáctica de las ciencias sociales
Webinar 20 de junio. Currículo y didáctica de las matemáticas
Webinar 18 de julio. Currículo y didáctica del lenguaje
Webinar 15 de agosto. Currículo y didáctica de las ciencias naturales
Webinar  29  de agosto. Currículo y didáctica del ingles
Webinar  12 de septiembre. Promoción de la convivencia escolar y prevención del maltrato
</t>
  </si>
  <si>
    <t>Asistir técnicamente a la revisión, ajuste y resemantización de los Proyectos Educativos Institucionales PEI</t>
  </si>
  <si>
    <t xml:space="preserve">Listados de asistencia
Documento de avance </t>
  </si>
  <si>
    <t xml:space="preserve">2.	Asistir técnicamente la revisión, ajuste y resemantización de los Proyectos Educativos Institucionales PEI
-Focalización de las IEO que serán asistidas técnicamente en el proyecto para la vigencia 2023:  IE Nueva Esperanza de Arroyo Grande, IE Olga González Arraut, IE Alberto Elías Fernández Baena, IE Clemente Manuel Zabala, IE Hijos de María, IE Jorge Artel, IE Gabriel García Márquez, IE La Libertad, IE Ternera y IE Mercedes Abrego
-Organización del documento técnico que contiene los alcances del proceso de acompañamiento para la resemantización de las IEO en clave de la revisión y ajustes de los PEI
-Definición del plan de trabajo mediante la elaboración de un cuadernillo que orienta la implementación de la resemantización en las IEO focalizadas 
-Definición del cronograma de trabajo de la estrategia la Escuela Resemantizada
-Lanzamiento de la estrategia La Escuela Resemantizada, convocado mediante circular 028 del 14 febrero del 2023, con la participación de los consejos directivos de las IEO focalizadas 
-Asistencias técnicas para desarrollar los movimientos que constituyen la metodología de la estrategia La escuela Resemantizada: 
	-21 de febrero Movimiento 1: “Los Orgullos y lo posible” y Movimiento 2: “El pacto por la Resemantización de mi escuela”
	-15 de marzo: Movimiento 3: “Del sujeto aburado al sujeto potenciado”
	- 27 de marzo: seguimiento a los avances del Movimiento 3: “Del sujeto aburado al sujeto potenciado
-Mesa de trabajo con Tutores del Programa Todos a Aprender PTA, convocada mediante la circular 046 de 16 de marzo, cuyo propósito fue la articulación del PTA con el Plan de apoyo al mejoramiento, liderado por el área mejoramiento de calidad educativa, en aras de vincular como apoyo a los tutores en la implementación de la estrategia la Escuela Resemantizada. </t>
  </si>
  <si>
    <t>*Asistencias técnicas para desarrollar los movimientos que constituyen la metodología de la estrategia La escuela Resemantizada: 
 *11 de abril, socialización con las IEO Insulares de la apuesta por la resemantización de los PEI, y su impacto en el tránsito de PEI a PEC. 
 *12 de abril Movimiento 4: “El PEI es la escuela”, se hace seguimiento a cada IEO focalizada para revisar los avances que llevan en la revisión y ajustes de sus PEI.
*12 de abril revisión de la asignación académica de la IEO Pontezuela en cave de la organización de la Jornada única
*27 de abril, Movimiento 4: “El PEI es la escuela”, se realiza asistencia técnica con las 10 IEO focalizadas para verificar los avances y retroalimentar el proceso resemantización usando la matriz de doble referencia indicada en la metodología. 
*24 de abril, entrega de la resolución de funcionamiento a la IEO la Boquilla en virtud de su reciente formulación del PEC. 
*28 de abril, emisión de circular 071 cuyo objeto es la asistencia técnica del Ministerio de Educación Nacional en temas relacionados con etnoeducación, interculturalidad y educación propia, programada para el mes de mayo.
*23 de mayo, mediante CIRCULAR No. 071, se convoca a asistencia técnica con el MEN en ASUNTOS ETNICOS E INTERCULTURALES. En esta participaron 68 directivos docentes y docentes de las 26 IEO focalizadas en normativa interna como Etnoeducativas, y se desarrolló la siguiente agenda 
JORNADA AM
8:00 a 8:30 am Registro e instalación 
8:30 a 8:45 am Apertura por parte de la Dra. Olga Elvira Acosta Amel Secretaria de Educación 
8:45 a 9:15 am Avances del proceso de acompañamiento a las Instituciones Etnoeducativas Oficiales del distrito (José Ortega – SED)
9:15 a 11:15 am Acompañamiento del MEN en los siguientes temas: 
• Marco Normativo de los asunto étnicos e interculturales
• Estatuto de los Etnoeducadores 
• Implementación de los PEC y PEI
11:15 am a 12:00 m Sesión de preguntas 
12:00 m a 12:45 pm Refrigerio reforzado 
JORNADA PM
12:45 a 2:30 Acompañamiento del MEN en los siguientes temas:
• Operatividad del PEC y PEI 
• SEIP Educación propia
• Financiación de la etnoeducación y educación propia e intercultural 
2:30 am a 3:15 pm Sesión de preguntas 
3:15 a 3:30 pm Cierre y conclusiones en clave de compromisos
- 25 de mayo, asistencia técnica con la IEO Puerto Rey a fin de vincular a la institución en la estrategia LA ESCUELA RESEMANTIZADA.  
- 30 de mayo Seguimiento a la implementación de la estrategia LA ESCUELA RESEMANTIZADA.</t>
  </si>
  <si>
    <t>Fortalecer la resemantización de las instituciones educativas oficiales, mediante la dotación de elementos de material pedagógico para el mejoramiento de la calidad educativa.</t>
  </si>
  <si>
    <t>Dotación de elementos pedagógicos</t>
  </si>
  <si>
    <t>5 IEO</t>
  </si>
  <si>
    <t xml:space="preserve">3.	Fortalecer la resemantización de las instituciones educativas oficiales, mediante la dotación de elementos de material pedagógico para el mejoramiento de la calidad educativa.
-Organización de los registros de necesidades por cada IEO del material de dotación pedagógico
-Entrega ala oficina de contratación, de los registros de necesidades de cada IEO del material de dotación pedagógico requerido para el mejoramiento de la calidad educativa
</t>
  </si>
  <si>
    <t>*Definición de la modalidad de ejecución de los recursos del proyecto, mediante la compra por Colombia compra eficiente y los elementos que no estén en los catálogos d ellos acuerdos marcos vigentes serán presupuestados para la realización de transferencias a las IEO 
*Elaboración de especificaciones técnicas del proyecto de fortalecimiento de la gestión escolar para el mejoramiento de la calidad educativa
*Elaboración de los estudios previos dotación - Acuerdo marco cce-166-amp-2021 material pedagógico y los estudios previos: dotación compra AMP primera infancia
*Solicitud de CDP en coherencia de los dos procesos de compra por acuerdo marco</t>
  </si>
  <si>
    <t>Asistir técnicamente la revisión, ajuste e implementación de las herramientas de gestión escolar: currículo, PMI, Autoevaluación, SIEE</t>
  </si>
  <si>
    <t>Listados de asistencia
Documentos institucionales</t>
  </si>
  <si>
    <t>4.	Asistir técnicamente la revisión, ajuste e implementación de las herramientas de gestión escolar: currículo, PMI, Autoevaluación, SIEE
-Se ofrece a las 107 IEO, orientaciones para implementación de las herramientas de gestión escolar: currículo, PMI, Autoevaluación, SIEE y solicitud de entrega de las mismas, mediante la circular 029 del 14 de febrero del 2023,
-Asistencia técnica dirigida a las 10 IEO focalizadas, para orientar los ajustes e implementación de la autoevaluación institucional y planes de mejoramiento Institucionales en el marco de la resemantización de la escuela.</t>
  </si>
  <si>
    <t xml:space="preserve">*19 de abril, participación en la mesa de trabajo de Educación en el marco del Plan para el Buen vivir de las 12 IEO de la Unidad comunera de Gobierno No. 6; en este espacio se mostró el avance en el proceso de resemantización y orientación de las HGE de dichas IEO. 
*30 de mayo, implementación del Movimiento 5: “La escuela resemantizada”: se realiza asistencia técnica con las 11 IEO focalizadas para revisar los SIEE de estas y verificar los avances del proceso de resemantización. </t>
  </si>
  <si>
    <t>Se proyecta acompañamiento para semana de desarrollo institucional de octubre con el Ministerio de Educación nacional</t>
  </si>
  <si>
    <t>AVANCE PROGRAMA DESARROLLO DE POTENCIALIDADES</t>
  </si>
  <si>
    <t>AVANCE DE PROYECTOS, PROGRAMA DESARROLLO DE POTENCIALIDADES</t>
  </si>
  <si>
    <t>EJECUCIÓN PRESUPUESTAL PROGRAMA DESARROLLO DE POTENCIALIDADES</t>
  </si>
  <si>
    <t>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</si>
  <si>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</si>
  <si>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</si>
  <si>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</si>
  <si>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Entidades territoriales con estrategias para la prevención de riesgos sociales en los entornos escolares implementadas (220105400)</t>
  </si>
  <si>
    <t>Fortalecimiento de la educación integral  en las Instituciones Educativas Oficiales del Distrito de Cartagena.TG- Cartagena de Indias (desde la participación, democracia y autonomía)</t>
  </si>
  <si>
    <t>Desarrollar procesos de formación integral y participación en las  del Distrito de Cartagena</t>
  </si>
  <si>
    <t>Fortalecer los órganos de gobierno escolar de las IEO.</t>
  </si>
  <si>
    <t>13 IEO</t>
  </si>
  <si>
    <t>FORTALECIMIENTO DE LA EDUCACION INTEGRAL DESDE LA PARTICIPACION, DEMOCRACIA Y AUTONOMIA  EN LAS INSTITUCIONES EDUCATIVAS OFICIALES DEL DISTRITO DE CARTAGENA?</t>
  </si>
  <si>
    <t>2.3.2201.0700.2021130010224</t>
  </si>
  <si>
    <t xml:space="preserve">Prestación de servicios profesionales para el apoyo en los procesos de la Dirección de calidad educativa del proyecto de inversión Fortalecimiento de la educación integral en las Instituciones Educativas Oficiales del Distrito de Cartagena </t>
  </si>
  <si>
    <t xml:space="preserve">En el primer trimestre en cumplimiento de la ley se expide la Circular orientadora para las instituciones educativas 018 y 019 de febrero 06 de 2023, para que realiacen su proceso de conformación de Gobierno Escolar y Elección de Personeros y Contralores estudiantiles.
Se realizó sensibilizacióna a estudiantes candidatos a Personeros estudiantiles  en alianza con la organización Civix, fortaleciendo la participación de estudiantes y docentes.
Se realizaron visitas y envió de cartas a las 13 instituciones educativas focalizadas para agendar las asistencias técnicas de los meses siguientes para el gobierno escolar.   </t>
  </si>
  <si>
    <t xml:space="preserve">En el segun trimestre del año, se  realizaron las siguientes acciones en materia de gobierno escolar, se fortalecieron 5 IEO en sus gobiernoes escolares 
1. I.E FOCO ROJO
2. I.E FULGENCIO LEQUERICA
3. I.E 14 DE FEBRERO
4. I.E GABRIEL GARCIA MARQUEZ 
5.I.E TIERRA BOMBA
se realizaron 3 encuentro de PERSONERAS, PERSONEROS, REPRESENTANTES, CONTRALORES Y CONTRALORAS ESTUDIANTILES 2023 en donde se les formo en habilidades para la vida y prueba icfes </t>
  </si>
  <si>
    <t xml:space="preserve">En el segun trimestre del año, se  realizaron las siguientes acciones en materia de gobierno escolar, se fortalecieron 7 IEO en sus gobiernoes escolares 
1. I.E FOCO ROJO
2. I.E FULGENCIO LEQUERICA
3. I.E 14 DE FEBRERO
4. I.E GABRIEL GARCIA MARQUEZ 
5.I.E TIERRA BOMBA
6. I.E TERNERA
7. I.E TECNICA DE PASACABALLO
se realizo el  4 encuentro de PERSONERAS, PERSONEROS, REPRESENTANTES, CONTRALORES Y CONTRALORAS ESTUDIANTILES 2023 en donde se les formo en habilidades para la vida </t>
  </si>
  <si>
    <t>Fortalecer los comité de convivencia de las IEO del Distrito de Cartagena</t>
  </si>
  <si>
    <t>12 IEO</t>
  </si>
  <si>
    <t xml:space="preserve">Se realizaron acompañamientos a establecimientos educativos privados y oficiales para fortalecer los temas de convivencia en las escuelas, orientando el cumplimiento de las funciones del comite de convivencia escolar.
ESTABLECIMIENTO EDUCATIVOS
1, Jorge Washintong
2, Global
3, Internacional School
4, Gimnasio Cartagena
5, Gimnasio Cartagena de Indias
6, Colegio Ecologico Barbacoa
INSTITUCIONES EDUCATIVAS
IEO  FULGENCIO LEQUERICA VELEZ 
Se fortalcen las instituciones educativas en sus proyectos de educacion para la sexualidad,  gestionando acompañamiento con aliados para que se ejecuten los planes de trabajo. 
</t>
  </si>
  <si>
    <t xml:space="preserve">Se realizaron acompañamientos a establecimientos educativos privados y oficiales para fortalecer los temas de convivencia en las escuelas, orientando el cumplimiento de las funciones del comite de convivencia escolar.
este trimestre dse trabajon por unaldes en el cual trabajamos con las UNALDES: 
SANTA RITA 
COUNTRY
RURAL
INDUSTRIAL
de las cuales se han fortalecido 10 de las 12 focalizadas para el año 2023
se viene realizando un trabajo especifico con los COLEGIOS ARQUIDIOSESANOS
se realizaron acciones para el trabajo en la promocion de la salud mental y la prevencion de la conducta suicida con todas las I.E. publicas y privadas del distrito y se trabajo con 6 IE focalizadas 
I.E Tierra Bomba
I.E FULGENCIO LEQUERICA
I.E BAYUNCA
I.E TIERRA BAJA
I.E NUESTRA SEÑORA DE LA CANDELARIA 
I.E JORGE ARTEL 
se realizaron mesas de trabajo con 12 escuelas que participaron el año pasado en el concurso avanzando hacia la paz grande para las escuelas que educan para la paz </t>
  </si>
  <si>
    <t>Se realizaron acompañamientos a establecimientos educativos privados y oficiales para fortalecer los temas de convivencia en las escuelas, orientando el cumplimiento de las funciones del comite de convivencia escolar.
este trimestre dse trabajon por unaldes en el cual trabajamos con las UNALDES: 
SANTA RITA 
COUNTRY
RURAL
INDUSTRIAL
de las cuales se han fortalecido 10 de las 12 focalizadas para el año 2023
se viene realizando un trabajo especifico con los COLEGIOS ARQUIDIOSESANOS
se realizaró concurso avanzando hacia la paz grande segunda edición con 11 escuelas inscritas, 14 iniciativas.</t>
  </si>
  <si>
    <t>Elaborar, ejecutar y evaluar los planes de trabajo de los órganos del Gobierno escolar y Comités de Convivencia Escolar</t>
  </si>
  <si>
    <t>En este trimestre las escuelas están el el proceso de conformación de los Gobiernos Esolares,  por lo tanto las asistencias técnicas para acompañar y orientar la construccioón de planes de trabajo se realizaran es este segundo trimestre.</t>
  </si>
  <si>
    <t>las asistencias técnicas para acompañar los planes de trabajo se realizaran en el tercer trimestre.</t>
  </si>
  <si>
    <t>No. de Instituciones Educativas Oficiales con revisión, ajuste y fortalecimiento de Proyectos Pedagógicos Transversales.</t>
  </si>
  <si>
    <t>48 IEO</t>
  </si>
  <si>
    <t>Revisar, ajustar y fortalecer los proyectos pedagógicos transversales de 105 Instituciones Educativas Oficiales.</t>
  </si>
  <si>
    <t xml:space="preserve"> Documentos  de lineamientos técnicos formulados en el marco de las estrategias de calidad educativa. (220100501)</t>
  </si>
  <si>
    <t xml:space="preserve">Asistir técnicamente la revisión, ajuste de los Proyectos Pedagógicos Transversales y escuela de padres en las IEO del Distrito de Cartagena 
</t>
  </si>
  <si>
    <t xml:space="preserve">15 IEO </t>
  </si>
  <si>
    <t>10 instituciones educativas oficiales asitidas y fortalecidas en acciones relacionadas con sus proyectos ambientales escolares y planes de gestion de riesgos escolares en articulación con el establecimiento publico ambiental EPA, CEMPRE y Empresas Comunitarias de Aseos ECA: Salim Bechara, Bertha Sutner, Camilo Torres, Ana Maria Velez de Trujillo, Madre Gabriela de San Martin, Nuestra Sra, del Carmen, Fredonia y Liceo de Bolivar.</t>
  </si>
  <si>
    <t>10 instituciones educativas oficiales asitidas y fortalecidas en acciones relacionadas con sus proyectos ambientales escolares y planes de gestion de riesgos escolares en articulación con el establecimiento publico ambiental EPA, CEMPRE y Empresas Comunitarias de Aseos ECA: Salim Bechara, Bertha Sutner, Camilo Torres, Ana Maria Velez de Trujillo, Madre Gabriela de San Martin, Nuestra Sra, del Carmen, Fredonia y Liceo de Bolivar,  3 IEO que estan siendo fortalecidas por la alianza SENA-SED- proyectos ambientlales con orientaciones a participar en convocatorias de emprendimiento: IEO BAYUNCA, IEO LETICIA, IEO BENKO BIOHO, actualemente se cuenta con 65 IEO inscritas para el festival Cultural Escolar Jorge Garcia Usta, las cuales seran relacionadas en el momento de desarrollo del mismo.</t>
  </si>
  <si>
    <t xml:space="preserve">10 IEO  Focalizadas como Buenas Prácticas Ambientales: IEO Ambientalista de Cartagena, IEO Ana María Vélez de Trujillo, IEO Camilo Torres del Pozón, IEO Pedro Romero, IEO Mercedes Abrego, IEO Liceo de Bolívar, IEO José Manuel Rodríguez Torices, IEO 20 de Julio, IEO Fe y Alegría las Américas, IEO  Villa Estrella, IEO  Nuevo Bosque, IEO Foco Rojo. 
</t>
  </si>
  <si>
    <t>Fortalecer los Proyectos Pedagógicos Transversales en las IEO -PRAES</t>
  </si>
  <si>
    <t>Listados de asistencia
Resoluciones
Fotografías</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</si>
  <si>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</si>
  <si>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NO. De Foros Distritales de Educación realizados</t>
  </si>
  <si>
    <t>N.D</t>
  </si>
  <si>
    <t xml:space="preserve">Realizar 4 Foros Distritales de Educación </t>
  </si>
  <si>
    <t>Foros educativos territoriales realizados (220104902)</t>
  </si>
  <si>
    <t>Encuentro de experiencias significativas y buenas prácticas para el intercambio del saber pedagógico</t>
  </si>
  <si>
    <t>Listado de asistencia 
Sistematización de experiencia</t>
  </si>
  <si>
    <t>Se realizo convocatoria a las IEO, para el registro de sus experiencias, 70 IEO aproximadamente, han rinscrito sus iniciativas, con el fin de conformar el banco de experiencia significativas del Distrito.</t>
  </si>
  <si>
    <t xml:space="preserve">Evento central - reconocimiento, ponencias, talleres, conferencias y conversatorios
</t>
  </si>
  <si>
    <t>Listados de asistencia
Documento de conclusiones</t>
  </si>
  <si>
    <t>PRESTACIÓN DE SERVICIOS PARA LA ORGANIZACIÓN Y EJECUCIÓN DE LAS ACTIVIDADES ACADÉMICAS TENDIENTES AL DESARROLLO DEL FORO EDUCATIVO DEL DISTRITO DE CARTAGENA VIGENCIA 2022.</t>
  </si>
  <si>
    <t>Se han realizados mesas de trabajo para la construcción de los líneamientos para el desarrollo del foro, con los representantes de la SED y  los Sindicatos.
Realizados los lineamientos y requerimientos de logística para la solicitud de contratación garantizando los recursos para eso.</t>
  </si>
  <si>
    <t>Se realizó foro educativo distrital 2023, titulado: EDUCACIÓN PÚBLICA EN CARTAGENA DE INDIAS: TENSIONES RETOS Y OPROTUNIDADES los días 14 y 15 de junio.</t>
  </si>
  <si>
    <t>Se realizó foro educativo distrital 2023, titulado: EDUCACIÓN PÚBLICA EN CARTAGENA DE INDIAS: TENSIONES RETOS Y OPORTUNIDADES, los días 14 y 15 de junio</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</si>
  <si>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</si>
  <si>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</si>
  <si>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</si>
  <si>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Eventos de promoción y prevención de los derechos  realizados (220107500)</t>
  </si>
  <si>
    <t>Formación en derechos humanos de las mujeres dirigido a niñas, niños y jóvenes de las instituciones educativas oficiales del distrito: participación, democracia y autonomía</t>
  </si>
  <si>
    <t>Desarrollar un proyecto de formación que contribuya a la prevención de las violencias contra las mujeres y las niñas en las I.E.O del distrito de Cartagena.</t>
  </si>
  <si>
    <t>Talleres de formación con docentes, estudiantes y padres/madres de familia sobre prevención de violencias basadas en género, derechos humanos y construcción de ciudadanías.</t>
  </si>
  <si>
    <t>1600 (estudiantes, docentes y padres de familia)</t>
  </si>
  <si>
    <t>13847  (estudiantes, docentes y padres de familia)</t>
  </si>
  <si>
    <t>FORMACION DE LOS DERECHOS HUMANOS DE LAS MUJERES DIRIGIDO A NI?AS NI?OS Y JOVENES DE LAS INSTITUCIONES EDUCATIVAS OFICIALES DEL DISTRITO: PARTICIPACION DEMOCRACIA Y AUTONOMIA  CARTAGENA DE INDIAS</t>
  </si>
  <si>
    <t>2.3.2201.0700.2020130010240</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</si>
  <si>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</si>
  <si>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 xml:space="preserve">La SED, desde el área de calidad, inicia la implementación del proyecto Barullos de Género desde las escuelas, donde se priorizan 35IE, para formar en temas como Derechos Humanos, Prevención de Violencias Basadas en Género, Economía del Cuidado, Salud Menstrual. 
Durante el primer trimestre se han realizado acciones de socialización y sensibilización. En estas acciones han participado 26 instituciones educativas y 1025 directivos, administrativos y docentes los cuales tuvieron la oportunidad de conocer el proyecto, objetivos, alcance, metodología y población beneficiaria; se dieron a conocer a su vez cifras de medicina legal y DADIS, donde se documentan los casos de VBG y abuso.  
Con respecto a la sensibilización, a través de una metodología lúdica/participativa, se logró que los maestros y maestras reflexionaran frente a la cultura machista y violenta que sigue afianzando y reproduciendo las VBG. 
En términos generales el proyecto ha sido aceptado y bien acogido en las IE.
A continuación, se relacionan las IE que han participado del proceso:
1.	IE San Juan de Damasco
2.	IE Normal Superior
3.	IE Luis Carlos López
4.	IE María Auxiliadora 
5.	IE Fernando de la Vega
6.	IE Jhon F. Kennedy
7.	IE Técnica de Pasacaballos
8.	IE Omaira Sánchez
9.	IE Pies Descalzos 
10.	IE Fulgencio Lequerica 
11.	IE Fe y Alegría las Américas 
12.	IE Pedro Romero
13.	IE Tierra Baja 
14.	IE Nuestro Esfuerzo 
15.	IE República del Líbano
16.	IE Foco Rojo
17.	IE Alberto E. Fernández Baena
18.	IE José de la Vega
19.	IE Jorge Artel
20.	IE María Reina
21.	IE Villa Estrella
22.	IE La Boquilla
23.	IE Playas de Acapulco
24.	IE Camilo Torres
25.	IE Las Gaviotas
26.	IE Madre Laura
</t>
  </si>
  <si>
    <t xml:space="preserve">La SED, desde el área de calidad, continúa la implementación del proyecto Barullos de Género desde las escuelas, donde se priorizan 35IE, para formar en temas como Derechos Humanos, Prevención de Violencias Basadas en Género, Economía del Cuidado, Salud Menstrual. 
Durante el segundo trimestre se han realizado acciones de formación en temas como Derechos humanos, prevención de las violencias basadas en género, educación menstrual y medios de comunicación, a estudiantes de los grados 9, 10 y 11 de las IE priorizadas. En estas acciones han participado 26 instituciones educativas y 1025 directivos, administrativos y docentes.  Se ha implementado a la vez, la estrategia de servicio social estudiantil obligatorio donde se está implementando la metodología de formación a formadores con el fin de que los estudiantes de grado 11 apoyen la sensibilización en prevención de BVG con niños y niñas de primaria 
En términos generales el proyecto ha sido aceptado y bien acogido en las IE.
A continuación, se relacionan las IE que han participado del proceso:
1. San Juan de damasco 
2.	IE María Auxiliadora Cartagena 
3.	Normal Superior
4.	I E Fernando de la Vega 
5.	JOSÉ MARÍA CORDOBA"
6.	John F Kennedy
7.	Nuestra Señora del Buen Aire 
8.	Técnica de pasacaballos
9.	Luis Carlos López
10.	Omaira Sánchez
11.	Madre Laura
12.	TIERRA BOMBA"
13.	Foco Rojo
14.	José de la Vega
15.	HIJOS DE MARÍA"
16.	SAN LUCAS"
17.	 Jorge Artel
18.	Villa Estrella 
19.	La Boquilla
20.	Playas de Acapulco
21.	Alberto E. Fernández Baena
22.	IE Camilo Torres 
23.	Nuestro Esfuerzo 
24.	Gabriel García Márquez 
25.	República del Líbano
26.	Fundación Pies Descalzos
</t>
  </si>
  <si>
    <t xml:space="preserve">35 IEO Focalizadas para la implementación del proyecto Barullos de Género desde las escuelas, para formar en temas como Derechos Humanos, Prevención de Violencias Basadas en Género, Economía del Cuidado, Salud Menstrual. 
Se han realizado acciones de socialización y sensibilización.
En estas acciones han participado 34 instituciones educativas  con 13.847  beneficiados directos (estudiantes, padres, docentes y directivos). y un consolidado de 721 talleres realizados.
</t>
  </si>
  <si>
    <t>Jornadas pedagógicas con docentes para incorporar cambios en el currículo, planes de áreas y planes de clases.</t>
  </si>
  <si>
    <t>Listados de asistencias</t>
  </si>
  <si>
    <t>35 IEO</t>
  </si>
  <si>
    <t>Jornadas culturales, artísticas y recreativas con contenidos de derechos humanos y prevención de las violencias basadas en género</t>
  </si>
  <si>
    <t>AVANCE PROGRAMA PARTICIPACIÓN, DEMOCRACIA Y AUTONOMÍA</t>
  </si>
  <si>
    <t>AVANCE DE PROYECTOS, PROGRAMA PARTICIPACIÓN, DEMOCRACIA Y AUTONOMÍA</t>
  </si>
  <si>
    <t>EJECUCIÓN PRESUPUESTAL PROGRAMA PARTICIPACIÓN, DEMOCRACIA Y AUTONOMÍA</t>
  </si>
  <si>
    <t>EDUCACIÓN MEDIADA A TRAVÉS DE TECNOLOGÍAS DE LA INFORMACIÓN Y LAS COMUNICACIONES TIC´S</t>
  </si>
  <si>
    <t xml:space="preserve">Instituciones Educativas Oficiales del distrito de Cartagena de Indias con estrategias pedagógicas EMETIC diseñada e implementada </t>
  </si>
  <si>
    <t>105 instituciones Educativas Oficiales del Distrito de Cartagena, implementan una estrategia pedagógica mediada a través de las TIC</t>
  </si>
  <si>
    <t>Establecimientos educativos conectados a internet (220105001)
Ambientes de aprendizaje dotados (220107000)
Docentes y agentes educativos  de educación inicial, preescolar, básica y media beneficiados con estrategias de mejoramiento de sus capacidades (220107400)
Estudiantes con acceso a contenidos web en el establecimiento educativo (220105000)</t>
  </si>
  <si>
    <t xml:space="preserve">
GESTIÓN DE TICS - EDUCACIÓN</t>
  </si>
  <si>
    <t xml:space="preserve">
Planear, gestionar, implementar y controlar los servicios de tecnologías de la información y las telecomunicaciones que requiere la Secretaria de Educación Distrital y UNALDES a un 100%. Brindando mantenimiento a los equipos de cómputo, manteniendo actualizado el inventario de infraestructura, generando informes de obsolescencia y garantizando copias de seguridad a el software contable SIAF y unidades administrativas.</t>
  </si>
  <si>
    <t>Transformación del Aprendizaje Inspirando, Creando y Diseñando con las Tecnologías de información y las Comunicaciones</t>
  </si>
  <si>
    <t>Articulación e integración de las Tecnologías de las Información y las Comunicaciones con los procesos de enseñanza aprendizaje de las  del distrito de Cartagena de Indias.</t>
  </si>
  <si>
    <t>Planeación con las Instituciones Educativas Oficiales, para diseñar la estrategia de mediación tecnológica.</t>
  </si>
  <si>
    <t>Documento de estructuración de la estrategia por parte de las IEO.</t>
  </si>
  <si>
    <t>Sistemas Informaticos</t>
  </si>
  <si>
    <t>Dickson Acosta
Jorge Castro</t>
  </si>
  <si>
    <t>TRANSFORMACION DEL APRENDIZAJE, INSPIRANDO, CREANDO Y DISE?ANDO CON LAS TECNOLOGIAS DE LA INFORMACION Y LAS COMUNICACIOONES EN LAS IEO Y SED DEL DISTRITO DE CARTAGENA DE INDIAS</t>
  </si>
  <si>
    <t>2.3.2201.0700.2021130010226</t>
  </si>
  <si>
    <t>Cada institución educativa continúa en el trabajo de implementación de la etrategia EMTIC</t>
  </si>
  <si>
    <t>Las intituciones educativa siguen adelantando el trabajo de implementación y ejecución de la etrategia EMTIC</t>
  </si>
  <si>
    <t>Se continúa en la actividad de implementación y ejecución de la etrategia EMTIC en cada Institución educativa del distrito</t>
  </si>
  <si>
    <t>Definición por parte de las Instituciones Educativas Oficiales: del equipo de Educación mediada por las TIC, de herramientas de
trabajo, Implementación de herramientas seleccionadas.</t>
  </si>
  <si>
    <t>Actas de constitución de los equipos de educación mediada por las TIC, conformados en cada IEO.</t>
  </si>
  <si>
    <t>Fortalecer la infraestructura tecnológica y comunicacional de la SED, para el mejoramiento de la comunicación y gestión con las IEO</t>
  </si>
  <si>
    <t>Actas de entrega de Infraestructura tecnológica y comunicacional de la SED</t>
  </si>
  <si>
    <t>COMPRA DE EQUIPOS TECNOLOGICOS PARA LA SED</t>
  </si>
  <si>
    <t>LICITACION</t>
  </si>
  <si>
    <t>PROPIOS</t>
  </si>
  <si>
    <t>En espera de incorporación de recursos</t>
  </si>
  <si>
    <t>Se adquirieron 52 equipos de computo para uso de la SED</t>
  </si>
  <si>
    <t>Se adquirieron 26 equipos de computo para uso de la SED</t>
  </si>
  <si>
    <t>Seguimiento a la implementación y desarrollo, así como retroalimentación al proceso.</t>
  </si>
  <si>
    <t>Informes de la implementación de la estrategia por parte de las IEO</t>
  </si>
  <si>
    <t>En ejecución a este corte del plan de acción</t>
  </si>
  <si>
    <t>Esta actividad se encuentra en ejecución a corte del plan de acción</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</si>
  <si>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</si>
  <si>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</si>
  <si>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tecnológicas</t>
  </si>
  <si>
    <t>Gestión para la dotación de herramientas tecnológicas en las aulas de Instituciones Educativas Oficiales.</t>
  </si>
  <si>
    <t>Actas de entrega de dotación</t>
  </si>
  <si>
    <t>COMPRA DE EQUIPOS TECNOLOGICOS PARA LAS ISNTITUCIONES EDUCATIVAS OFICIALES DEL DISTRITO DE CARTAGENA DE INDIAS</t>
  </si>
  <si>
    <t>Tienda Virtual del Estado Colombiano</t>
  </si>
  <si>
    <t>No hubo movimiento de esta actividad</t>
  </si>
  <si>
    <t>Es proceso de gestión para la adquisición de equipos de computo</t>
  </si>
  <si>
    <t>Se encuentra en proceso de compra para al adquisición de equipos de computo a través del CDP 44 y CDP 182</t>
  </si>
  <si>
    <t>Gestión de la prestación del servicio de conectividad</t>
  </si>
  <si>
    <t>Contrato del servicio de conectividad</t>
  </si>
  <si>
    <t>CONTRATAR SERVICIO DE CONECTIVIDAD PARA LAS ISNTITUCIONES EDUCATIVAS OFICIALES DEL DISTRITO DE CARTAGENA DE INDIAS</t>
  </si>
  <si>
    <t>Se realizó la contratación del servicio de conectividad</t>
  </si>
  <si>
    <t>En ejecución de esta actividad este corte del plan de acción</t>
  </si>
  <si>
    <t>Esta actividad se encuentra en ejecución a cotre de 30 de septiembre de 2023</t>
  </si>
  <si>
    <t>Administración y mantenimiento de los Puntos Vive Digital Plus</t>
  </si>
  <si>
    <t>Informe de gestión de los puntos vive digital.</t>
  </si>
  <si>
    <t>PRESTACIÓN DE SERVICIOS PROFESIONALES PARA EL MANTENIMIENTO,  LA ADMINISTRACION Y FORMACION A LA COMUNIDAD EDUCATIVA  EN EL PUNTO VIVE DIGITAL PLUS</t>
  </si>
  <si>
    <t>DIRECTA</t>
  </si>
  <si>
    <t>Adquirir póliza de seguro para los equipos tecnológicos</t>
  </si>
  <si>
    <t>Póliza</t>
  </si>
  <si>
    <t>Se realizó la gestión para la poliza de los equipos CDP 165 y RP 948</t>
  </si>
  <si>
    <t>Licenciamiento de software PC administrativos de IE</t>
  </si>
  <si>
    <t>Licencia</t>
  </si>
  <si>
    <t>Contratar el personal necesario para el apoyo,
seguimiento y control de los proyectos tecnológicos implementados en las IEO y en la Secretaria de Educación Distrital.</t>
  </si>
  <si>
    <t>Contratos</t>
  </si>
  <si>
    <t>PRESTACIÓN DE SERVICIOS PROFESIONALES PARA EL DISEÑO, DESARROLLO E IMPLEMENTACIÓN DE SISTEMAS DE INFORMACIÓN PARA LA OPTIMIZACIÓN DE LOS PROCESOS DE LA SECRETARIA DE EDUCACIÓN DISTRITAL Y DE LAS INSTITUCIONES EDUCATIVAS OFICIALES.</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</si>
  <si>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</si>
  <si>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</si>
  <si>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</si>
  <si>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Convenio y/o alianzas para la Formación de Docentes en Uso y Apropiación de las Tic</t>
  </si>
  <si>
    <t>Documento de convenio y/o alianza</t>
  </si>
  <si>
    <t>A través de nuestro aliado Solinces, se realizó la capacitación y apropiación de las tecnologías</t>
  </si>
  <si>
    <t>Contratación del Servicio de Acompañamiento, Administración Especializada y Soporte del Sistema de Información "Colombia Evaluadora", para las Instituciones Educativas del Distrito de Cartagena.</t>
  </si>
  <si>
    <t>Contrato</t>
  </si>
  <si>
    <t>Contratación del Servicio de Acompañamiento, Administración Especializada y Soporte del Sistema de Información "Colombia Evaluadora", para las Instituciones Educativas oficiales del Distrito de Cartagena.</t>
  </si>
  <si>
    <t>Se realizó la contratació de este servicio</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</si>
  <si>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</si>
  <si>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</si>
  <si>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</si>
  <si>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Sistema único de gestión académica disponible en todas las IEO, con nuevas herramientas virtuales disponibles</t>
  </si>
  <si>
    <t>Informe de Gestión del servicio de Colombia Evaluadora</t>
  </si>
  <si>
    <t>Talleres de apropiación y uso de la Plataforma de Gestión académica con la comunidad educativa</t>
  </si>
  <si>
    <t>Informe de Talleres de apropiación de la Plataforma de gestión academica</t>
  </si>
  <si>
    <t>AVANCE PROGRAMA EDUCACIÓN MEDIADA A TRAVÉS DE TECNOLOGÍAS DE LA INFORMACIÓN Y LAS COMUNICACIONES TIC´S</t>
  </si>
  <si>
    <t>AVANCE DE PROYECTOS, PROGRAMA EDUCACIÓN MEDIADA A TRAVÉS DE TECNOLOGÍAS DE LA INFORMACIÓN Y LAS COMUNICACIONES TIC´S</t>
  </si>
  <si>
    <t>EJECUCIÓN PRESUPUESTAL PROGRAMA EDUCACIÓN MEDIADA A TRAVÉS DE TECNOLOGÍAS DE LA INFORMACIÓN Y LAS COMUNICACIONES TIC´S</t>
  </si>
  <si>
    <t>% de Egresados oficiales beneficiados con becas para educación superior anualmente.</t>
  </si>
  <si>
    <t>8.8%
Fuente: Oficina Asesora de Educación Superior SED, 2019.</t>
  </si>
  <si>
    <t>Incrementar a 13% los Egresados oficiales beneficiados con becas para educación superior</t>
  </si>
  <si>
    <t>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</si>
  <si>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</si>
  <si>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</si>
  <si>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</si>
  <si>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Beneficiarios de estrategias o programas de fomento para el acceso a la educación superior o terciaria (220200500)</t>
  </si>
  <si>
    <t xml:space="preserve">
COBERTURA EDUCATIVA</t>
  </si>
  <si>
    <t>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</si>
  <si>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</si>
  <si>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</si>
  <si>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Beneficiar a 1650 estudiantes en el Fondo Bicentenario</t>
  </si>
  <si>
    <t xml:space="preserve">ACTAS DE APROBACIÓN DE BECAS </t>
  </si>
  <si>
    <t>Oficina Asesora de Educación Superior</t>
  </si>
  <si>
    <t>ICDE FONDO BICENTENARIO 3% ICA</t>
  </si>
  <si>
    <t>1.2.2.0.00-056 - ICDE FONDO BICENTENARIO 3% ICA</t>
  </si>
  <si>
    <t>CONSOLIDACION DE BECAS UNIVERSITARIAS PARA EGRESADOS DE LAS INSTITUCIONES EDUCATIVAS  OFICIALES  DE  CARTAGENA DE INDIAS</t>
  </si>
  <si>
    <t>2.3.2202.0700.2020130010268</t>
  </si>
  <si>
    <t>CONVENIO INTERADMINISTRATIVO CON EL ICETEX</t>
  </si>
  <si>
    <t>Fondo Educativo - Bicentenario de Cartagena - ICAT 3%</t>
  </si>
  <si>
    <t>MARZO</t>
  </si>
  <si>
    <t>Se iniciaron trámites para asegurar la financiación de las becas.</t>
  </si>
  <si>
    <t>Se realizó adicion de los recursos correspondiente a la convocatoria 2023-2 por valor de $2521957573,83 mediante Otrosí No. 19, respaldado con el CDP No. 127 del 25 de abril del 2023 y RP No. 910 del 27 de junio del 2023, se adjuntan los soportes mencionados. 
De acuerdo a la convocatoria realizada se inscribieron 683 aspirantes a becas dando un promedio 160 que serían beneficiarios para el segundo periodo de 2023.</t>
  </si>
  <si>
    <t xml:space="preserve">Se realizó proceso de verificación de la documendación de los potenciales beneficiarios  seleccionando los que serían presentados para aprobación en las Junta creada para tal fin. Del estimado promedio a beneficiar de 160 beneficiarios, finalmente mediante acta de reunión No. 51 de la junta administradora del Fondo Educativo Bicentenario, del día 14 de julio se aprobaron 140 beneficiarios, y mediante acta de reunión No. 52 del día 14 de agosto se aprobaron a 11 beneficiarios para un total definitivo de 151 beneficiarios de la convocatoria 2023-2. </t>
  </si>
  <si>
    <t>Beneficiar a 1700 estudiantes en el convenio CERES</t>
  </si>
  <si>
    <t>INFORME ICETEX</t>
  </si>
  <si>
    <t>AGOSTO</t>
  </si>
  <si>
    <t>En el marco del convenio con ICETEX se entregaron 316 becas de la alianza CERES durante el primer trimestre 2023.</t>
  </si>
  <si>
    <r>
      <rPr>
        <sz val="20"/>
        <color rgb="FF000000"/>
        <rFont val="Arial"/>
        <family val="2"/>
      </rPr>
      <t>Para el segundo trimestre se adjudicaron nuevas becas beneficiando a 93 jóvenes entre el mes de abril y en el mes de</t>
    </r>
    <r>
      <rPr>
        <sz val="20"/>
        <color rgb="FFFF0000"/>
        <rFont val="Arial"/>
        <family val="2"/>
      </rPr>
      <t xml:space="preserve"> </t>
    </r>
    <r>
      <rPr>
        <sz val="20"/>
        <color rgb="FF000000"/>
        <rFont val="Arial"/>
        <family val="2"/>
      </rPr>
      <t>junio, distribuidas de la siguiente manera: 20 en el mes de abril y  73 en el mes de junio. 
Se adjunta relacion de becados y correo donde ICETEX remite la información.</t>
    </r>
  </si>
  <si>
    <t>De acuerdo a reporte de ICETEX del día 28 de julio, en Alianza seres se aprobaron 10 beneficiarios adicionales. Se tienen recursos comprometidos por valor de $2,500,000,0000 para la convocatoria 2024-1</t>
  </si>
  <si>
    <t>Contratación del Talento humano necesario para garantizar la operación de los programas de acceso a la Educación Superior.</t>
  </si>
  <si>
    <t>CONTRATO PRESTACION DE SERVICIOS</t>
  </si>
  <si>
    <t>CONTRATO DE PRESTACIÓN DE SERVICIOS</t>
  </si>
  <si>
    <t>El proyecto es liderado por el Asesor de Educación Superior.</t>
  </si>
  <si>
    <t>En el rubro correspondiente al proyecto con recursos de ICLD no tiene recursos asignados, por lo tanto no se ha realizado contratación de personal por ese rubro.</t>
  </si>
  <si>
    <t>Beneficiar a 120 egresados con las becas a la excelencia academica (Ser Pilo Va Cartagena)</t>
  </si>
  <si>
    <t>SEPTIEMBRE</t>
  </si>
  <si>
    <t>Las becas se adjudican al finalizar el año escolar.</t>
  </si>
  <si>
    <t>Las becas se adjudican al finalizar el año escolar teniendo en cuenta que está dirigido para premiar a los estudiantes destacados en las pruebas Saber 11 2023</t>
  </si>
  <si>
    <t>Las becas se adjudican al finalizar el año escolar teniendo en cuenta que está dirigido para premiar a los estudiantes destacados en las pruebas Saber 11 2023 y se tiene CDP por valor de $1,400,000,000 para convocatoria Pilo Va 2024-1</t>
  </si>
  <si>
    <t xml:space="preserve">671 Becas para continuidad en educaciòn superior </t>
  </si>
  <si>
    <t>INFORME DE INTERVENTORIA / SUPERVISIÓN</t>
  </si>
  <si>
    <t>CONVENIO INTERADMINISTRATIVO CON LAS IES</t>
  </si>
  <si>
    <t>ABRIL</t>
  </si>
  <si>
    <t>Se adelantó gestión ante la UMAYOR para identificar la necesidad de becas en la población estudiantil.</t>
  </si>
  <si>
    <t>se recibió propuesta por parte de UNAD, de igual manera se continua adelantando la gestión con UMAYOR.</t>
  </si>
  <si>
    <t>Se recibió propuesta por parte de UNAD.</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</si>
  <si>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</si>
  <si>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</si>
  <si>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</si>
  <si>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Beneficiarios de becas para el acceso a la educación superior o terciaria pertenecientes a comunidades (220200705)</t>
  </si>
  <si>
    <t xml:space="preserve">Se reporta a fin de año </t>
  </si>
  <si>
    <t xml:space="preserve">Garantizar 228 becas para Educación Superior  a egresados de Instituciones Educativas Oficiales Rurales, de otras etnias y en condición de discapacidad </t>
  </si>
  <si>
    <t>De acuerdo a lo establecido en el convenio, estas becas se entregan anualmente, al finalizar el año escolar.</t>
  </si>
  <si>
    <t>De acuerdo a lo establecido en el convenio, estas becas se entregan anualmente, al finalizar el año escolar.Se tiene CDP por valor de $1,600,000,000 para la convocatoria 2024-1</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</si>
  <si>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</si>
  <si>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</si>
  <si>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</si>
  <si>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</si>
  <si>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Realizar un diagnóstico de las necesidades de formación para el trabajo</t>
  </si>
  <si>
    <t>DIAGNOSTICO MEDIA TÉCNICA</t>
  </si>
  <si>
    <t>APOYO AL MEJORAMIENTO DE LAS COMPETENCIAS LABORALES DE LOS EGRESADOS DE LAS INSTITUCIONES EDUCATIVAS OFICIALES DE   CARTAGENA DE INDIAS</t>
  </si>
  <si>
    <t>2.3.2202.0700.2020130010309</t>
  </si>
  <si>
    <t>Se actualizó diagnóstico.</t>
  </si>
  <si>
    <t>Diagnostico actualizado</t>
  </si>
  <si>
    <t>Diagnostico actualizado en está vigencia, se hace una nueva actualización al final del año</t>
  </si>
  <si>
    <t>Realizar un inventario de la oferta de las instituciones de FTDH</t>
  </si>
  <si>
    <t xml:space="preserve">INVENTARIO </t>
  </si>
  <si>
    <t>Se actualizó inventario de IFTDH</t>
  </si>
  <si>
    <t>En el segundo trimestre se ha actualizado el inventario, constituyendo un soporte para adelantar convenio con ICETEX, creando un marco para el Fondo para fomación para el trabajo y desarrollo humano.</t>
  </si>
  <si>
    <t>Inventario de IFTDH actualizado para esta vigencia.</t>
  </si>
  <si>
    <t>Elaborar y suscribir convenio con ICETEX para administrar los recursos</t>
  </si>
  <si>
    <t>Se realizan las actuaciones administrativas pertinentes para la suscripción del convenio.</t>
  </si>
  <si>
    <t>Convenio No. 046 - 2023 0674 suscrito, respaldado con CDP No. 148 del 07 de junio del 2023</t>
  </si>
  <si>
    <t>Una vez suscrito el convenio, se expidió el RP No. 913 del 29 de Junio del 2023, por un valor de $199.999.998</t>
  </si>
  <si>
    <t>Establecer Alianza con las IFTDH de la ciudad de Cartagena</t>
  </si>
  <si>
    <t>DOCUMENTO DE ALIANZA ESTABLECIDA</t>
  </si>
  <si>
    <t>Una vez se logre firmar el convenio interadministrativo se establece la alianza con la IE FTDH</t>
  </si>
  <si>
    <t>Se inicia proceso de alianza con la IFTDH teniendo en cuenta q el convenio se suscribió</t>
  </si>
  <si>
    <t>Cedesarrollo presentó carta de intención a Junta Adminsitradora del Fondo en Junta Administradora, realiazada el 02 de Agosto del 2023.</t>
  </si>
  <si>
    <t>Contratación del Servicio</t>
  </si>
  <si>
    <t xml:space="preserve">Mediante alianza establecida con la Fundación Rofé se entregaron 30 becas de FTDH a egresados oficiales del distrito.
</t>
  </si>
  <si>
    <t>Una vez suscrita la Alianza con la IFTDH se procederá con la convocatoria de adjudicación.
Con este convenio se pretende dar atención a 50 jóvenes aproximadamente haciendo enfasís en la población víctima, que estarian iniciando en el segundo periodo de 2023</t>
  </si>
  <si>
    <t xml:space="preserve">En acta número 2 del 28 de Agosto del 2023, la Junta Administradora del Fondo Formación del Trabajo y Desarrollo, fueron aprobados 33 cupos beneficiarios </t>
  </si>
  <si>
    <t>Estudiantes egresados de Educativas Oficiales en doble titulación</t>
  </si>
  <si>
    <t xml:space="preserve">Graduar 9000 jóvenes de Establecimientos Educativos Oficiales en doble titulación </t>
  </si>
  <si>
    <t>N/A reporte a final de año</t>
  </si>
  <si>
    <t xml:space="preserve">Mejoramiento de la Educación Media Técnica para desarrollar las potencialidades productivas en las Instituciones Educativas Oficiales de Cartagena de India </t>
  </si>
  <si>
    <t>Aumentar el nivel de calidad y articulación de la educación Media Técnica oficial en el Distrito de Cartagena</t>
  </si>
  <si>
    <t>Planear, organizar y controlar la gestión academica y administrativa de la media técnica de acuerdo con los objetivos y criterios curriculares</t>
  </si>
  <si>
    <t>INFORMES DE ESTUDIANTES GRADUADOS CON DOBLE TITULACIÓN</t>
  </si>
  <si>
    <t>MEJORAMIENTO DEL PROCESO FORMATIVO DE LA EDUCACION MEDIA TECNICA OFICIAL EN LAS IEO  DESARROLLO DE POTENCIALIDADES PRODUCTIVAS DE   CARTAGENA DE INDIAS</t>
  </si>
  <si>
    <t>2.3.2201.0700.2020130010162</t>
  </si>
  <si>
    <t>Esta meta se reporta al cierre del año escolar una vez se surta la graduación, al corte de este trimestre se logró gestionar una matrícula de formación media técnica de 1278 estudiantes para el grado 11.</t>
  </si>
  <si>
    <t>De acuerdo a la informacion suministrada por el SENA a corte de mayo 2023 y de la matricula de las especialidades en articulacion con el Tecnologico Comfenalco y la  IEOMT CASD se reporta el numero total de matriculados a la fecha en el grado 11º</t>
  </si>
  <si>
    <t xml:space="preserve">Hasta la fecha se han formado 782 estudiantes de las siguientes Instituciones oficiales CASD Manuela Beltran, Nuestra Señora del Carmen, Promoción social e INEM. </t>
  </si>
  <si>
    <t>Establecer un proceso de orientación vocacional en grado 9°</t>
  </si>
  <si>
    <t>* INFORMES DE ESTUDIANTES CON ORIENTACIÓN VOCACIONAL
* LISTADO DE ASISTENCIA</t>
  </si>
  <si>
    <t>Se ha brindado acompañamiento en orientaciuón vocacional para la media técnica a 601 estudiantes de grado 9º</t>
  </si>
  <si>
    <t>Según la formacion impartida a 9 IEOMT (CASD Manuela Beltrán, Nuestra Señora del Carmen, Bayunca, San Francisco de Asis, Luis Carlos López, Alberto Elías Fernandez Baena, Pasacaballos, Promoción Social, INEM José Manuel Rodríguez Torices) en Orientacion Vocacional por medio de la guia "Me conozco y se elegir lo que quiero ser", se desarrollo la primera fase con 4 talleres en el periodo comprendido de Marzo a Junio de 2023.</t>
  </si>
  <si>
    <t xml:space="preserve">Se subio como evidencia el informe parcial del seguimiento resolución 7929 dic 2022 (Recursos enviados a 6 IEOMT para mejor ambientes de aprendizaje) </t>
  </si>
  <si>
    <r>
      <t xml:space="preserve">% de programas curriculares de Media Técnica de  </t>
    </r>
    <r>
      <rPr>
        <sz val="20"/>
        <color theme="1"/>
        <rFont val="Arial"/>
        <family val="2"/>
      </rPr>
      <t>Instituciones Educativas Oficiales</t>
    </r>
    <r>
      <rPr>
        <sz val="20"/>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</si>
  <si>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0"/>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</si>
  <si>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80%
(22 PROGRAMAS)</t>
  </si>
  <si>
    <t>44%
14 PROGRAMAS</t>
  </si>
  <si>
    <t>36,36%
8 PROGRAMAS</t>
  </si>
  <si>
    <t>3 PROGRAMAS</t>
  </si>
  <si>
    <t>4 PROGRAMAS</t>
  </si>
  <si>
    <t>Identificar y soportar las necesidades de infraestructura y dotación de los ambiantes de aprendizaje de la media técnica</t>
  </si>
  <si>
    <t>* ACTAS DE ENTREGA</t>
  </si>
  <si>
    <t>COMPRA DE BIENES Y SERVICIOS</t>
  </si>
  <si>
    <t>TIENDA VIRTUAL COLOMBIA COMPRA EFICIENTE</t>
  </si>
  <si>
    <t xml:space="preserve">Se diseño instrumento metodológico para recolección de información y envío oficio a rectores de IEMT para seguimiento de recursos para los mantenimientos de ambientes de aprendizaje, a su vez se realizaó actualización de las necesidades de dotación reportadas en vigencias anteriores por cada IEO a la SED. </t>
  </si>
  <si>
    <t>Se realizó visita de acompañamiento a las 6 IEOMT (CASD Nuestra Señora del Carmen, Bayunca, Liceo de Bolívar, Nuestra Señora del Carmen, INEM José Manuel Rodríguez Torices, Boquilla) que se le giraron los recursos para las mejoras de los ambientes de aprendizajes según "Resolucion 7929 del 14 de Diciembre del 2022" teniendo en cuenta las necesidades enviados.
Se sistematizó la recoleccion de las necesidades de 12 IEOMT (CASD Manuela Beltrán, Nuestra señora del Carmen, Liceo de Bolívar, Alberto Elías Fernandez Baena, Bayunca, Boquilla, San Francisco de Asis, INEM José  Manuel rodríguez Torices, Santa Ana, Luis Carlos López, San José Caño del Oro, Técnica de Pasacaballos), como soporte para la adquisicion de lo solitado por las IEO.</t>
  </si>
  <si>
    <t>De acuerdo al diagnostico de necesidades se ha adelantado proceso de compra a trevés de la plataforma Colombia conpra eficiente, a fin de entregar insumos para el fortalecimiento de la IEO Media técnica del Distrito.</t>
  </si>
  <si>
    <t>Prestación de servicios profesionales para garantizar el desarrollo del programa</t>
  </si>
  <si>
    <t>Se logró el cumplimiento del 100% de la contratación del equipo profesional que trabaja en el cumplimiento a las actividades del proyecto.</t>
  </si>
  <si>
    <t>El equipo contratado cumple con acciones de acompañamiento de las instituciones educativas de Media Técnica.</t>
  </si>
  <si>
    <t xml:space="preserve">Rediseño de las mallas curriculares de  media técnica de las IEO para garantizar la continuidad de la cadena de formación </t>
  </si>
  <si>
    <t>* DOCUMENTO DE ACTUALIZACIÓN DE MALLAS CURRICULARES</t>
  </si>
  <si>
    <t xml:space="preserve">Se avanzó con la actualización y rediseño de las mallas curriculares correspondiente a 3 programas articulados con las IES Tecnologico Comfenalco de las IOMT CASD </t>
  </si>
  <si>
    <t>Se realizó la actualizacion curricular de 4 IEOMT (Bayunca, Santa Ana, Luis Carlos López, Fernandez Baena), con lo anterior se han totalizado 7 IEOMT impactadas, además de las mencionadas anteriormente, en el corte anterior se actualizaron CASD Manuela Beltrán, Manzanillo del Mar y Nuestra Señora del Carmen.
Visita de articulacion y mesas de tecnicas para lograr cadena de formación de los 53 programas de las IEOMT articulados con las IES. 
Alcance de la ruta para la articulación, en ella se contempla el acompañamiento de las Universidades en el cronograma de las IEOMT, con el fin de fortalecen en capacitaciones, orientación ocupacional y generar cadena de formación desde la 
proyección de las mesas técnicas de trabajo que permiten cruzar, créditos, 
contenidos, posibilidad de homologación.
1) Visita a cada IES.
2) Pimera Mesa de trabajo IES -  IOMT</t>
  </si>
  <si>
    <t xml:space="preserve">Se ha realizado hasta la fecha la actualización curricular de las siguientes instituciones: Luis Carlos Lopez, Fernandez Baena, Promoción Social, San Jose de Caño del Oro, Tecnica de Pasacaballos, Manzanillo del Mar, Liceo Bolivar. </t>
  </si>
  <si>
    <t>Definir una ruta de mejoramiento permanente del proceso de formación de media técnica oficial en el Distrito de Cartagena</t>
  </si>
  <si>
    <t>RUTA DE MEJORAMIENTO</t>
  </si>
  <si>
    <t>Se estructuró la ruta de mejoramiento permanente a implementarse para el fortalecimiento de la EMT.</t>
  </si>
  <si>
    <t>Se realizó seguimiento a la ruta de mejoramiento para el fortalecimiento de la MT</t>
  </si>
  <si>
    <t>AVANCE PROGRAMA EDUCACIÓN PARA TRANSFORMAR "EDUCACIÓN MEDIA TÉCNICA Y SUPERIOR"</t>
  </si>
  <si>
    <t>AVANCE DE PROYECTOS, PROGRAMA EDUCACIÓN PARA TRANSFORMAR "EDUCACIÓN MEDIA TÉCNICA Y SUPERIOR"</t>
  </si>
  <si>
    <t>EJECUCIÓN PRESUPUESTAL PROGRAMA EDUCACIÓN PARA TRANSFORMAR "EDUCACIÓN MEDIA TÉCNICA Y SUPERIOR"</t>
  </si>
  <si>
    <t>Índice de cumplimiento de los programas de la SED en el marco del Plan de desarrollo 2020 - 2023.</t>
  </si>
  <si>
    <t>Garantizar el índice de cumplimiento de los programas de la SED en el marco del Plan de desarrollo 2020 - 2023 en un 0.8</t>
  </si>
  <si>
    <t>%</t>
  </si>
  <si>
    <t>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</si>
  <si>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</si>
  <si>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</si>
  <si>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</si>
  <si>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Documentos de evaluación elaborados (459900100)
Planes estratégicos elaborados (459901901)
Sistema de Gestión implementado (459902300)</t>
  </si>
  <si>
    <t>4=Aceptable</t>
  </si>
  <si>
    <t>N/D 
reporte a final de año</t>
  </si>
  <si>
    <t xml:space="preserve">
ADMINISTRACIÓN DEL SISTEMA DE GESTIÓN DE CALIDAD - EDUCACIÓN</t>
  </si>
  <si>
    <t xml:space="preserve">Administrar el sistema de gestión de calidad en la secretaria de educación Distrital de Cartagena con base a normas técnicas y requisitos legales aplicables para el cumplimiento del 100% de los estándares mínimos, para así satisfacer los requerimientos y expectativas a través de la mejora continua de los procesos, de una manera ordenada y sistemática que permita fortalecer la gestión administrativa en el sector educativo permanentemente. </t>
  </si>
  <si>
    <t>Modernización y Fortalecimiento de la Gestión Educativa del Distrito de   Cartagena de Indias</t>
  </si>
  <si>
    <t>Optimizar la gestión integral de la SED, para mejorar e impactar en los resultados del sector educativo del Distrito de Cartagena</t>
  </si>
  <si>
    <t>Asistir tecnicamente procesos de la SED (Diseñar y ejecutar plan de intervención actividades)</t>
  </si>
  <si>
    <t>Informe de ejecución plan de intervención de actividades</t>
  </si>
  <si>
    <t>Gestión Organizacional</t>
  </si>
  <si>
    <t>Marlene Sierra de la Cruz</t>
  </si>
  <si>
    <t>MODERNIZACION Y FORTALECIMIENTO DE LA GESTION EDUCATIVA DEL DISTRITO DE   CARTAGENA DE INDIAS</t>
  </si>
  <si>
    <t>2.3.2299.0700.2020130010139</t>
  </si>
  <si>
    <t>Plan de intervención vigencia 2023, revisado y aprobado por líderes de proceso.</t>
  </si>
  <si>
    <t>Seguimiento de actividades con fecha de cumplimiento en el 2o. trimestre</t>
  </si>
  <si>
    <t>Avances de actividades con cumplimiento en el tercer período</t>
  </si>
  <si>
    <t>Intervenir la transversalidad (Manejo y Organización de Archivos - Sistemas de información interactuando)</t>
  </si>
  <si>
    <t>Metros lineales de archivo en cumplimiento de normas</t>
  </si>
  <si>
    <t>Sí</t>
  </si>
  <si>
    <t>Prestación de servicios</t>
  </si>
  <si>
    <t>Contratación directa</t>
  </si>
  <si>
    <t>Se avanza en la organización de archivos, reportandose para el trimestre el inventario de 74,5 metros lineales de archivos</t>
  </si>
  <si>
    <t>Metros lineales de archivo inventariados en la SED y Unaldes en el trimestre abril-junio. El proceso de organización de hojas de vida en cumplimiento de la circular 004 del Archivo General de la Nación</t>
  </si>
  <si>
    <t xml:space="preserve">Metros lineales de archivo inventariados en el tercer trimestre 178,92. Consolidado dearchivos organizados: 1336,16 ml, correspondiente al 85,82% del total de archivos de la SED </t>
  </si>
  <si>
    <t>Controlar interacción de actividades (Dotar de equipo y software)</t>
  </si>
  <si>
    <t xml:space="preserve">Compra de equipos </t>
  </si>
  <si>
    <t>En trámite de contratación. Orden de compra en la tienda virtual, para firma y posterior entrega de equipos</t>
  </si>
  <si>
    <t xml:space="preserve">Se recibió compra de equipos de computo para la SED </t>
  </si>
  <si>
    <t>En trámite desde el proceso de Gestión de TIC, un nuevo proceso para adquisición equipos tecnológicos</t>
  </si>
  <si>
    <t>Nueva arquitectura organizacional de la SED, UNALDES y Establecimientos Educativos consolidada.</t>
  </si>
  <si>
    <t>Consolidar una nueva estructura organizacional para la Secretaría de Educación, UNALDES y Establecimientos Educativos.</t>
  </si>
  <si>
    <t>Elaborar documento diagnóstico (Marco legal-Misión - Identificación de funciones -Análisis de capacidades y entornos)</t>
  </si>
  <si>
    <t>Elaborar estudio técnico (1.SED-UNALDES / 2. IEO)</t>
  </si>
  <si>
    <t>Estudio técnico IEO</t>
  </si>
  <si>
    <t>En proceso de análisis información recopilada, con base en los actos administrativos vigencia 2023 de distribución de la planta de cargos del personal directivo docente, docentes y de la planta de cargos del personal administrativo  del sector educativo del Dsitrtio de Cartagena</t>
  </si>
  <si>
    <t xml:space="preserve">Revisión de documento  diagnóstico de la planta de personal del personal administrativo de las IEO </t>
  </si>
  <si>
    <t>Revisión de costos de alternativa de propuesta de planta</t>
  </si>
  <si>
    <t xml:space="preserve">Aprobar e implementar  proyecto de estructura </t>
  </si>
  <si>
    <t>Acto Adtvo adopción  estructura SED</t>
  </si>
  <si>
    <t>Aplica finalizado el diagnóstico, propuesta y proyecto de Acuerdo</t>
  </si>
  <si>
    <t>No. de sistemas de gestión de calidad de la  Secretaría de Educación Distrital e Instituciones Educativas Oficiales implementados y sostenidos.</t>
  </si>
  <si>
    <t>Aumentar a 42 los INDICADORES DEL sistemas de gestión de la calidad de la Secretaría de Educación Distrital e Instituciones Educativas Oficiales.</t>
  </si>
  <si>
    <t xml:space="preserve">Formar y capacitar equipos de IEO y SED </t>
  </si>
  <si>
    <t>Listas de asistencia</t>
  </si>
  <si>
    <t>Tranferencias / Contratación directa</t>
  </si>
  <si>
    <t>Se realizaron Eventos de capacitación en los temas de Análisis del Contexto y Gestión por porcesos. Participantes: 51 funcionarios de las IEO focalizadas</t>
  </si>
  <si>
    <t xml:space="preserve">Se realizó Capacitación en el tema de Analisis y Evaluación de Indicadores. Participantes, de las Instituciones Educativas oficiales: La Milagrosa, Santa María, Leticia, República de Argentina, Olga González Arraút, Bayunca, Sanjuan de Damasco, Fe y alegría El Progreso, Mandela, Clemente Manuel Zabala, Villa Estrella
En la SEDvse realizó capacitación los temas de Análisis del Contexto y Riesgos. </t>
  </si>
  <si>
    <t>Se realizaron capacitaciones en los temas: 1. Gestión del Riesgo 2. Control de las Salidas No Conformes. 3. Acciones Correctivas y de Mejora. 4. Sensibilización del SGC. 5. Auditoria Interna. Participación de 41 IEO focalizadas 
Inducción al SGC de la SED bajo la Norma ISO 9001_2015, para los funcionarios de la SED. 2 . Capacitación Auditoría Interna para equipo de auditores internos de las SED.</t>
  </si>
  <si>
    <t>Acompañar IEO en la implementación de SGC</t>
  </si>
  <si>
    <t xml:space="preserve">Listas de asistencia por temas </t>
  </si>
  <si>
    <t>Se realizaron Asistencias Técncias en los temas de Análisis del Contexto y Gestión por porcesos. 7  funcionarios de las IEO focalizadas participaron en las Asistencias técnicas brindadas en la IEO focalizadas para la vigencia 2023: Santa María (17 AT) - Fe y Alegría El Progreso (3 AT) - La Milagrosa (2 AT) - Nueva Esperanza de Arroyo Grande (2 AT)</t>
  </si>
  <si>
    <t xml:space="preserve">Implementación de SGC en las IE Nueva Espereanza de Arroyo Grande y La Milagrosa
Asistencias Técnicas en los temas de Gestión por Procesos - Gestión del Riesgo - Servicio No conforme - Indicadores - Auditoría Interna -.
Participantes: 56 funcionarios de las IEO (Docentes-Directivos Docentes y Administrativos).
Evidencias: Actas de reunión </t>
  </si>
  <si>
    <t xml:space="preserve">Implementación de SGC en las IE Fe y Alegría El Progreso y Luis Carlos Galán Sarmiento.
Asistencias Técnicas a las IEO focalizadas para implementar SGC en los temas de: 1. Gestión por Procesos - 2.Gestión del Riesgo - 3. Servicio No conforme - 4.Análisis y Evaluación de  Indicadores - 5. Auditoría Interna -.6. Análisis del contexto. - 7. Acciones correctivas y de Mejora.
Participantes: Funcionarios de las IEO Bertha Gedeón de Baladi - Luis Carlos Galán Sarmiento - Fe y alegría El Progreso -  San Felipe Nery.
Evidencias: Actas de reunión </t>
  </si>
  <si>
    <t>Acompañar los equipos de calidad de la IEO y de la SED para sostenimiento de SGC (Asistencia Técnica)</t>
  </si>
  <si>
    <t>Prestación de servicios
Contrato de arriendo</t>
  </si>
  <si>
    <t>IEO certificadas con Asistencias Técncias realizadas: Olga Gonzalez Arraút y Técnica de Pasacaballos. 
Asistencia Técnica a equipos de la SED en el tema de Indicadores</t>
  </si>
  <si>
    <t xml:space="preserve">Asistencias Técnicas en los temas de: Gestión por Porcesos - Gestión del Riesgo - Indicadores - Análisis del Contexto .
IEO participantes: 2funcionarios de las IEO (Docentes-Directivos Docentes y Administrativos).
Evidencias: Actas de reunión 0 de julio - Madre Gabriela de San Martín - 
Asistentes: 28 </t>
  </si>
  <si>
    <t>Asistencias Técnicas a las IEO con SGC implementados/certificado: 20 de julio y San Francisco de Asís, en los temas de : 1.Análisis del Contexto. 2. Gestión por Procesos. 3. Análisis y Evaluación de Indicadores. 4. Acciones Correctivas y de Mejora. 5. Servicio No Conforme. 6. Auditoría Interna. 7. Gestión del Riesgo. 
En la SED se realizaron asistencias Técnicas en 1. Auditoría interna. 2. Gestión de riesgos. 3.Análisis del contexto - Análisis y Evaluación de Indicadores</t>
  </si>
  <si>
    <t>Realizar auditorías externas (IEO-SED: ISO 900:2015 / SED: Procesos MEN</t>
  </si>
  <si>
    <t>Informe de auditoría ente certificador</t>
  </si>
  <si>
    <t>Realizado a través del proyecto de Administración del TH</t>
  </si>
  <si>
    <t>En trámite transferencia de recursos a la IEO Olga González Arraút para realizar auditoría con el ente certificador</t>
  </si>
  <si>
    <t>Auditorías realizadas con el ente certificador por las IEO Olga González Arraút - Madre Gabriela de San Martín y Técnica de Pasacaballos. 
Transferencias realizadas a todas las IEO certificadas para sus auditorías externas</t>
  </si>
  <si>
    <t>Auditoría de seguimiento realizada por la IEO San Francisco de Asís.
Asistencias Técncias y acompañamiento a las IEO para auditoría externa en la IEO 20 de julio.
Se realizó auditoría interna en la Secretaría de Educación.
En trámite proceso de contratación de auditoría externa de la SED.</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</si>
  <si>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</si>
  <si>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</si>
  <si>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Documentos operativos formulados (220100104)</t>
  </si>
  <si>
    <t xml:space="preserve">
TALENTO HUMANO - EDUCACIÓN</t>
  </si>
  <si>
    <t>Fortalecer el 100% del talento humano de la Secretaría de Educación Distrital de Cartagena de Indias, mediante la correcta ejecución de los procesos de administración de planta, vinculación, desarrollo de personal, administración carrera docente, fondo prestacional, nomina e historias laborales; con el propósito de contribuir al mejoramiento de sus competencias, capacidades, conocimientos, habilidades y calidad de vida, de manera permanente.</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</si>
  <si>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</si>
  <si>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</si>
  <si>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RECREATIVAS CULTURALES DEPORTIVAS Y EDUCATIVAS</t>
  </si>
  <si>
    <t>contrato/acta de inicio/informe</t>
  </si>
  <si>
    <t xml:space="preserve">Subdirección Técnica de Talento Humano </t>
  </si>
  <si>
    <t>ICDL</t>
  </si>
  <si>
    <t>MEJORAMIENTO DEL BIENESTAR Y PROTECCION DE LOS FUNCIONARIOS DE LA SECRETARIA DE EDUCACION DISTRITAL  PARA CONTRIBUIR A UNA MEJOR CALIDAD DE VIDA EN EL DISTRITO DE  CARTAGENA DE INDIAS</t>
  </si>
  <si>
    <t>2.3.2299.0700.2020130010165</t>
  </si>
  <si>
    <t>si</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</si>
  <si>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</si>
  <si>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CCE-06</t>
  </si>
  <si>
    <t>Mayo</t>
  </si>
  <si>
    <t>Se esta a la espera de directriz por parte del Ministerio de Educacion Nacional para los juegos deportivos y encuentro folclorico del magisterio de cartagena version 2023</t>
  </si>
  <si>
    <t>Se estan gestionando recursos para el desarrollo de las fases del encuentro  folclorico y cultural y  participacion de docentes, directivos docentes y administartvos en los juesgos deportivos del magisterio 2023. Realizacion de los Seminarios Derecho Humanos, Contratacion Estatal y Modelo Integrado de Planeacion y Gestion MIPG, en alianza con la Esucela de Administracio Publica ESAP</t>
  </si>
  <si>
    <t xml:space="preserve">En alianza con la Escuela de Administración Publica se realizaron Seminarios en Derechos y Acciones Ciudadanas (Caja de Herramientas), Planeación Estratégica y Modelo Integrado de Planeación y Gestión MIPG, para Directivos Docentes y funcionarios administrativos de la SED. Realización del Encuentro Folclórico y Cultural Fase Distrital. Participación de los Juegos Deportivos  del Magisterio y Encuentro Folclórico y Cultural Fase Departamental
 </t>
  </si>
  <si>
    <t>ESTIMULOS E INCENTIVOS A EMPLEADOS DE LA SED Y SUS FAMILIAS</t>
  </si>
  <si>
    <t>acto administrativo</t>
  </si>
  <si>
    <t>no</t>
  </si>
  <si>
    <t>Se reconoció y ordeno pago de 14 Auxilios Eductivos para funcioanrios y/o familia</t>
  </si>
  <si>
    <t xml:space="preserve">Se gestionaron recursos y se realizó la incorporación mediante Decreto No. 0723 de 2023, por medio del cual se realiza una incorporación en el presupuesto de ingresos y gastos del Distrito de Cartagena de Indias, vigencia fiscal 2023, según acuerdo 120 del 23 de mayo de 2023. Los cuales se asignaran para la entrega, entre otros, de estimulos e incentivos.  </t>
  </si>
  <si>
    <t>Se reconocio y ordeno el pago de 40 Auxilios Educativos a funcionarios en carrera administrativa e hijos en estuidos de pregrado o postgrado de acuerdo al beneficiario</t>
  </si>
  <si>
    <t>GENERAR ESPACIOS DE PARTICIPACIÓN EN LA SED EN CUMPLIMIENTO DE LA NORMATIVA EXISTENTE DEL SG SST</t>
  </si>
  <si>
    <t>documento tecnico</t>
  </si>
  <si>
    <t>Se realizaron 15 actividades de SST que generaron espacios de participación para nuestros funcionarios.</t>
  </si>
  <si>
    <t>Se realizaron 26 actividades de SST que generaron espacios de participación para nuestros funcionarios administraivos, docentes y directivos docentes.</t>
  </si>
  <si>
    <t>Se realizaron 17 actividades de SST que generaron espacios de participación para nuestros funcionarios administrativos, docentes y directivos docentes, con asistencia de 549 personas.</t>
  </si>
  <si>
    <t>IMPLEMENTACIÓN DEL PROGRAMA DE SST PARA LA SED A PARTIR DE LA LINEA DIAGNÓSTICA EXISTENTE</t>
  </si>
  <si>
    <t>asistencia de actividades programadas</t>
  </si>
  <si>
    <t>Todos</t>
  </si>
  <si>
    <t>La implementación del SGSST se articula con la Alcaldía de Cartagena acorde al plan de trabajo SST establecido para las dependencias.</t>
  </si>
  <si>
    <t>La implemetación del SGSST se está ejecutando de acuerdo al plan de trabajo establecido por la Alcadía Mayor de Cartagena para los funcionarios administrativos. Para el personal docente y directivo docente se ejecuta el SGSST de acuerdo a las actividades actualmete contratadas por el FOMAG - FIDUPREVISORA.</t>
  </si>
  <si>
    <t>Conforme al plan de trabajo articulado con la Alcaldía de Cartagena se vienen ejecutando las actividades de los programas de gestión de riesgos (salud mental, riesgo biomecánico-ergonomía, estilos de vida saludable, prevención de caídas, orden y aseo). Se realizó la rendición de cuentas respectiva.</t>
  </si>
  <si>
    <t>IMPLEMENTAR ACTIVIDADES QUE PERMITA DAR CUMPLIMIENTO A LO PACTADO EN LOS ACUERDOS SINDICALES QUE IMPACTEN EL BIENESTAR DE LOS FUNCIONARIOS DE LA SED</t>
  </si>
  <si>
    <t>Se reconoció y ordeno  pago de 7 Auxilios Funerarios, 1 de Matrimonio y 1 de Montura a funcionarios administrativos previa solicitud, Se encuentra enproceso de contratacion el Estimulo de permanencia Laboral  2021 y 2022</t>
  </si>
  <si>
    <t>Se celebró el contrato de suministro N° LP-SED-001-2023  celebrado entre la Secretaria de Educación Distrital de Cartagena y el GROUP MLS con el objeto de suministro de bonos y/o tarjetas canjeables, para entregar a los docentes y personal administrativo de la secretaría de educación del distrito de Cartagena. Mediante la resolucion 2609 del 4  Abril de 2023, se reconocio y ordeno pago de Bonos Escolares para los hijos de funcioanrios Administrativo</t>
  </si>
  <si>
    <t>Participación de los Juegos Deportivos  del Magisterio y Encuentro Folclórico y Cultural Fase Departamental desarrollado en el municipio de Magangue, Reconocimiento y pago de 11 Auxilios funerarios y 8 Auxilio de lentes y/o monturas</t>
  </si>
  <si>
    <t>DISEÑAR E IMPLEMENTAR UN PLAN DE BIENESTAR SOCIAL Y DE PROTECCIÓN PARA LOS FUNCIONARIOS DE LA SECRETARIA DE EDUCACION DISTRITAL DE CARTAGENA</t>
  </si>
  <si>
    <t>actos administrativos/contrato para el cumplimiento de los acuerdos</t>
  </si>
  <si>
    <t>adquisicion de bonos o tarjetas canjeables como estimulo de permanencia laboral, dotacion, navideños y escolares para funcionarios de las SED</t>
  </si>
  <si>
    <t>enero</t>
  </si>
  <si>
    <t>la entidad territorial publico en el SECOP el proceso licitatorio LP-SED-001-2023 para la adquiscion de bonos de quinquenios 2021 y 2022 por la suma de $1.097.726.339,20</t>
  </si>
  <si>
    <t>Se esta a la espera de observacion de Planeacion Distrital.</t>
  </si>
  <si>
    <t>Diseñar E Implementar Un Plan De Bienestar Social Y De Protección Para Los Funcionarios De La Secretaria De Educación Distrital De Cartagena</t>
  </si>
  <si>
    <t>Diseñar la Política Pública Educativa para el Distrito de Cartagena.</t>
  </si>
  <si>
    <t>Numero de Personas</t>
  </si>
  <si>
    <t>Formular y presentar para adoptación por parte del Concejo Distrital, la Política Pública Educativa diseñada.</t>
  </si>
  <si>
    <t xml:space="preserve">
GESTIÓN ESTRATÉGICA - EDUCACIÓN</t>
  </si>
  <si>
    <t>Liderar la formulación, ejecución, seguimiento y monitoreo del plan sectorial de educación con base en las necesidades de la comunidad educativa, las directrices dadas por el Ministerio de Educación Nacional y las propuestas para el sector descrita en el plan de desarrollo distrital,  Así mismo la planificación del sistema de gestión para lograr la satisfacción de nuestros grupos de valor y  mejorar permanentemente la pertinencia, eficiencia, calidad y cobertura del sistema educativo.</t>
  </si>
  <si>
    <t>Modernización y Fortalecimiento de la Gestión Educativa del Distrito de   Cartagena de Indias
Formulación Política publica Distrital sector Educativo Cartagena de Indias</t>
  </si>
  <si>
    <t>Fortalecer los estamentos que conforman la comunidad educativa (estudiantes, padres, docentes, directivos docentes, comunidad) para la toma de decisiones en la gestión educativa.</t>
  </si>
  <si>
    <t>FORMULACION POLITICA PUBLICA DISTRITAL SECTOR EDUCATIVO EG+  CARTAGENA DE INDIAS</t>
  </si>
  <si>
    <t>2.3.2201.0700.2021130010039</t>
  </si>
  <si>
    <t>Fortalecer las capacidades institucionales para el Diseño e implementación de un plan de mejoramiento de la gestión educativa en la SED.</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</si>
  <si>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</si>
  <si>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 xml:space="preserve">Listas de asistencia mesas de trabajo etapa de formulación / Productos / </t>
  </si>
  <si>
    <t>Las mesas proyectadas se ampliaron en razón a la  validación de las hojas de vida de los productos, que requieren profundizar en las entidades que serán corresponsables en cada uno de sus productos</t>
  </si>
  <si>
    <t>46 mesas realizadas en la etapade formulación en el trimestre abri-junio. Participaciones: 417</t>
  </si>
  <si>
    <t>Consolidado de mesas en la etapa de Formulación: 194 participantes.</t>
  </si>
  <si>
    <t>Recoger la información correspondiente a la asignación presupuestal y ejecución financiera de educación en el Distrito.</t>
  </si>
  <si>
    <t>Analizar el comportamiento histórico de la asignación presupuestal y ejecución financiera de educación en el Distrito.</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</si>
  <si>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</si>
  <si>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</si>
  <si>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Etapa de formulación - Hoja de vida productos</t>
  </si>
  <si>
    <t>na</t>
  </si>
  <si>
    <t>Hoja de vida de productos validada y en uso para la definición de los productos de política pública educativa</t>
  </si>
  <si>
    <t>Hojas de vida diligenciadas para la formulación de los productos de la política pública educativa.</t>
  </si>
  <si>
    <t>Oficio AMC-OFI-0148693-2023 del 22/09/2023. Radicación de apartado financiero del documento de Política Pública Educativa para el Distrito de Cartagena y anexos</t>
  </si>
  <si>
    <t>Validar y socializar con los grupos y actores participantes y la ciudadanía en general de la propuesta final de la política Pública Educativa.</t>
  </si>
  <si>
    <t>Se realizaron 2 mesas de divulgación  con el CUUE y Colegios amigos del turismo, con la participación de 36 personas</t>
  </si>
  <si>
    <t>Consolidado mesas de  divulgación: 10. 
143 participaciones en mesas de divulgación</t>
  </si>
  <si>
    <t>Presentar ante las instancias competente para el proceso de adopción de la política publica sectorial de educación.</t>
  </si>
  <si>
    <t>Proyecto de adopción PPE presentado al Concejo Distrital de Cartagena</t>
  </si>
  <si>
    <t xml:space="preserve">Entrega de Documento de PPE- a Secretaría de Planeación.
- Preconpes realizado el día 7 de Junio 61 Hojas de Vida de productos aprobadas, con ajustes pendienes con entidades específicas. 
- Documento de Política Pública: Entregado, Esta en proceso de ajustes solicitados
- Plan de Acción: Entregado, Esta en proceso de ajustes solicitados
</t>
  </si>
  <si>
    <t>Se realizaron mesas Técncias de expertos y equipo formulador para los ajustes financieros solicitados.
Radicación de apartado financiero con ajustes solicitados en sesión de onpes del 24/07/2023.
Se esta en espera de concepto de Secretaría de Hacienda para continuar con el proceso de aprobación de la Política  en sesión de CONPES y  posterior presentación al Concejo Distrital.</t>
  </si>
  <si>
    <t>AVANCE PROGRAMA MOVILIZACIÓN EDUCATIVA "POR UNA GESTIÓN EDUCATIVA TRANSPARENTE, PARTICIPATIVA Y EFICIENTE”</t>
  </si>
  <si>
    <t>AVANCE DE PROYECTOS, PROGRAMA MOVILIZACIÓN EDUCATIVA "POR UNA GESTIÓN EDUCATIVA TRANSPARENTE, PARTICIPATIVA Y EFICIENTE”</t>
  </si>
  <si>
    <t>EJECUCIÓN PRESUPUESTAL PROGRAMA MOVILIZACIÓN EDUCATIVA "POR UNA GESTIÓN EDUCATIVA TRANSPARENTE, PARTICIPATIVA Y EFICIENTE”</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</si>
  <si>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</si>
  <si>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</si>
  <si>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</si>
  <si>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</si>
  <si>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INCLUSIÓN EDUCATIVA PARA EL DESARROLLO PARA LA POBLACIÓN NEGRA, AFROCOLOMBIANA, RAIZAR Y PALENQUERA EN EL DISTRITO DE CARTAGENA.</t>
  </si>
  <si>
    <t>Número de becas para programas de pregrado  para grupos étnicos</t>
  </si>
  <si>
    <t>Becar a  24 miembro de grupos (Afro, negros, raizales y palenqueros) egresados de Instituciones Educativas Oficiales  en programas de pregrado</t>
  </si>
  <si>
    <t>COBERTURA EDUCATIVA</t>
  </si>
  <si>
    <t>Otorgar Becas  a 8 miembro de grupos (Afro, negros, raizales y palenqueros) para Educación Superior  egresados de Instituciones Oficiales del Distrito de Cartagena </t>
  </si>
  <si>
    <t>Se Reporta a Fin de Año</t>
  </si>
  <si>
    <t>Del total de becas otorgadas por medio de la alianza Ceres se beneficiaron 56 estudiantes egresados oficiales pertenecientes a la población NARP.</t>
  </si>
  <si>
    <t>En la convocatoria realizada para el segundo periodo, las becas otorgadas por medio de la alianza Ceres se reportan  beneficiaon 28  estudiantes egresados oficiales pertenecientes a la población NARP.</t>
  </si>
  <si>
    <t>AVANCE PROGRAMA INCLUSIÓN EDUCATIVA PARA EL DESARROLLO PARA LA POBLACIÓN NEGRA, AFROCOLOMBIANA, RAIZAR Y PALENQUERA EN EL DISTRITO DE CARTAGENA.</t>
  </si>
  <si>
    <t>EDUCACION CON ENFOQUE DIFERENCIA INDIGENA "SISTEMA EDUCATIVO INDIGENA PROPIO - SEIP"</t>
  </si>
  <si>
    <t>Indígenas con becas para Educación Superior</t>
  </si>
  <si>
    <t>Becar a 36 indígenas egresados de Instituciones Educativas Oficiales en educación superior,  tecnóloga y técnica</t>
  </si>
  <si>
    <t>Otorgar Becas a 12 indígenas para Educación Superior a egresados de Instituciones Oficiales del Distrito de Cartagena </t>
  </si>
  <si>
    <t>Del total de becas otorgadas por medio de la alianza Ceres se beneficiaron 4 estudiantes egresados oficiales pertenecientes a la población Indigena.</t>
  </si>
  <si>
    <t>Este reporte se realizará a fianl del año cuando se adjudiquen los beneficairios del Fondo inclusivo que garantiza 9 cupos para la población indigena asentada en el Distrito de Caratgena.</t>
  </si>
  <si>
    <t>Sistema Educativo Propio creado e implementado</t>
  </si>
  <si>
    <t>Crear e Implementar  1 sistema educativo propio</t>
  </si>
  <si>
    <t>Modelos educativos para grupos étnicos acompañados (220105601), Modelos educativos acompañados (220105600)</t>
  </si>
  <si>
    <t>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</si>
  <si>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Asistir tecnicamente el proceso de implementación del Sistema educativo indígena SEIP, a través de  talleres y encuentros para el fortalecimiento de su autonomía, de sus saberes, sus prácticas y conocimientos ancestrales</t>
  </si>
  <si>
    <t>* INFORMES DE ASISTENCIAS TÉCNICAS
* LISTADOS DE ASISTENCIA</t>
  </si>
  <si>
    <t>Mario Lombana, Director
Apoyan: Miguel Obeso, José Gabriel Ortega</t>
  </si>
  <si>
    <t>AVANCE PROGRAMA EDUCACION CON ENFOQUE DIFERENCIA INDIGENA "SISTEMA EDUCATIVO INDIGENA PROPIO - SEIP"</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</si>
  <si>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</si>
  <si>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</si>
  <si>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</si>
  <si>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</si>
  <si>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</si>
  <si>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</si>
  <si>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</si>
  <si>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</si>
  <si>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</si>
  <si>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</si>
  <si>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</si>
  <si>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</si>
  <si>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</si>
  <si>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</si>
  <si>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</si>
  <si>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</si>
  <si>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</si>
  <si>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LINEA BASE 2019</t>
  </si>
  <si>
    <t>BASE PARA REPORTE 2021</t>
  </si>
  <si>
    <t>BASE PARA REPORTE 2022</t>
  </si>
  <si>
    <t>ITEM</t>
  </si>
  <si>
    <t>ESTABLECIMIENTO EDUCATIVO</t>
  </si>
  <si>
    <t>1. I.E. La Milagrosa</t>
  </si>
  <si>
    <t>COL. NAVAL DE CRESPO</t>
  </si>
  <si>
    <t>INSTITUCION EDUCATIVA AMBIENTALISTA DE CARTAGENA - SEDE ÚNICA</t>
  </si>
  <si>
    <t>C</t>
  </si>
  <si>
    <t>B</t>
  </si>
  <si>
    <t>2. I.E. Soledad Román de Nuñez</t>
  </si>
  <si>
    <t>I.ED. FUNDACIÓN PIES DESCALZOS</t>
  </si>
  <si>
    <t>INSTITUCION EDUCATIVA JUAN JOSE NIETO - SEDE ÚNICA</t>
  </si>
  <si>
    <t>D</t>
  </si>
  <si>
    <t>3. I.E. Ciudad de Tunja</t>
  </si>
  <si>
    <t>I.E. JOSE DE LA VEGA</t>
  </si>
  <si>
    <t>INSTITUCION EDUCATIVA DE TERNERA - SEDE ÚNICA</t>
  </si>
  <si>
    <t>4. I.E. Maria Cano</t>
  </si>
  <si>
    <t>ESCUELA NORMAL SUPERIOR DE CARTAGENA DE INDIAS</t>
  </si>
  <si>
    <t>INSTITUCION EDUCATIVA CIUDADELA 2000 - SEDE ÚNICA</t>
  </si>
  <si>
    <t>5. I.E. Manuel Beltrán</t>
  </si>
  <si>
    <t>I.E. OLGA GONZALEZ ARRAUT</t>
  </si>
  <si>
    <t>I.E. TIERRA BAJA - SEDE ÚNICA</t>
  </si>
  <si>
    <t>6. I.E. Alberto Fernández Baena</t>
  </si>
  <si>
    <t>I.E. ALBERTO E. FERNANDEZ BAENA</t>
  </si>
  <si>
    <t>INSTITUCION EDUCATIVA NUESTRO ESFUERZO - SEDE ÚNICA</t>
  </si>
  <si>
    <t>7. I.E. Tierra Baja</t>
  </si>
  <si>
    <t>I.E. TIERRA BAJA</t>
  </si>
  <si>
    <t>INSTITUCION EDUCATIVA EL SALVADOR - SEDE SAN JOSE</t>
  </si>
  <si>
    <t>8. I.E. Bicentenario</t>
  </si>
  <si>
    <t>Y.EL. PUERTO REY</t>
  </si>
  <si>
    <t>9. I.E. Arroyo de Piedra- Sede Punta Canoa</t>
  </si>
  <si>
    <t>I.E. DE SANTA ANA</t>
  </si>
  <si>
    <t>INSTITUCION EDUCATIVA ARROYO DE PIEDRA - SEDE DE PUNTA CANOA</t>
  </si>
  <si>
    <t>7 I.E.O. MEJORARON, DE LAS CUALES 3 SE SOSTIENEN DEL 2021,  POR LO QUE EL REPORTE DEFINITIVO SON 4</t>
  </si>
  <si>
    <t>INSTITUCIÓN EDUCATIVA DE BAYUNCA</t>
  </si>
  <si>
    <t>41 I.E.O. SUSTUVIERON LA CALIFICACION 2021 - 2022</t>
  </si>
  <si>
    <t>IE. AMBIENTALISTA DE CARTAGENA</t>
  </si>
  <si>
    <t>I.E. ROSEDAL</t>
  </si>
  <si>
    <t>I.E. MARIA CANO</t>
  </si>
  <si>
    <t>I.E. VILLA ESTRELLA</t>
  </si>
  <si>
    <t>I.E. BICENTENARIO</t>
  </si>
  <si>
    <t>I.E. GABRIEL GARCIA MARQUEZ</t>
  </si>
  <si>
    <t>INDICADOR: Número de Instituciones Etnoeducativas oficiales con Proyectos Etnoeducativos Comunitarios PEC Revisados, ajustados e implementados</t>
  </si>
  <si>
    <t>Instituciones Educativas Oficiales que implementan proyectos etnoeducativos comunitarios.</t>
  </si>
  <si>
    <t>Fuente: Dirección de Calidad Educativa, 2019.</t>
  </si>
  <si>
    <t>1. Institución Educativa Antonia Santos</t>
  </si>
  <si>
    <t>2. Institución Educativa de la Boquilla</t>
  </si>
  <si>
    <t>3. Institución Educativa de Bocachica</t>
  </si>
  <si>
    <t>4. Institución Educativa Puerto Rey</t>
  </si>
  <si>
    <t>BENEFICIARIOS CUBIERTOS A Septiembre 30 de 2023</t>
  </si>
  <si>
    <t>REPORTE META PRODUCTO
 Corte 31 Diciembre 2023</t>
  </si>
  <si>
    <t>REPORTE DE LA ACTIVIDAD CORTE 31 Diciembre 2023</t>
  </si>
  <si>
    <t>BENEFICIARIOS CUBIERTOS A Diciembre 31 de 2023</t>
  </si>
  <si>
    <t>EJECUCIÓN PRESUPUESTAL SEGÚN REGISTROS A CORTE 31 DE DICIEMBRE 2023</t>
  </si>
  <si>
    <t>OBSERVACION O RELACIÓN DE EVIDENCIA CORTE 31 DE DICIEMBRE 2023</t>
  </si>
  <si>
    <t>OBSERVACION O RELACIÓN DE EVIDENCIA CORTE 30 DE SEPTIEMBRE 2023</t>
  </si>
  <si>
    <t>Se avanza en la ejecución de la etrategia EMTIC en cada Institución educativa publica del distrito de Cartagena de Indias</t>
  </si>
  <si>
    <t>Se adquirieron 28 equipos escanner para uso de la SED a través de la orden de compra N° 116751</t>
  </si>
  <si>
    <t>En ejecución de esta actividad a corte del plan de acción</t>
  </si>
  <si>
    <t>Se adquirieron 91 equipos video proyectores y 2 pantallas para uso de las IEO a través de la orden de compra N° 116769 y en espera de la entrega de 545 equipos portatiles para uso educativo a través de la orden de compre N° 118032 por parte del proveedor</t>
  </si>
  <si>
    <t>Se realizó traslado de fondo a la IEO para la adquisición de la Poliza</t>
  </si>
  <si>
    <t>16158  (estudiantes, docentes y padres de familia)</t>
  </si>
  <si>
    <t>La Secretaría de Educación Distrital realizó proceso de  financiación  del pago de la inscripción de 7.874 estudiantes jornada diurna de grado 11 a las pruebas Saber 2023 y por valor de 456.692.000 pesos.
Se   desarrollaron Asistencias técnicas con estudiantes de grado 10° de las Instituciones educativas  Clemente Manuel Zabala, San Lucas, Jose Manuel Rodriguez Torices INEM y acompañamiento con los personeros y representantes de los estudiantes de grado 11, en el cual se trabajó el componente socioemocional , proyecto de vida y orientaciones sobre cada una de las áreas que evalúa el ICFES en las  pruebas saber 11 para un total de estudiantes atendidos de 753. 
Los resultados de pruebas saber 2023 muetran que  93 IEO mejoran si indice de clasificación-</t>
  </si>
  <si>
    <t>Se desarrollaron actividades de convenio- interadministrativo entre la SED y U. Mayor en  la socialización de los resultados de las pruebas Saber de las 30 IEO focalizadas y se desarrollo proceso de formación de los docentes en estrategias para la formación y evaluación por competencias en las áreas de matemáticas, lenguaje, ciencias naturales, sociales y ciudadanas en inglés.
Se realizo asistencia tecnica a 13 IEO en analisis y uso de resultados de pruebas saber que permita conocer fortalezas y oportunidades de mejora  en pro  del mejoramiento de procesos academicos  institucionales.: Omaira sanchez garzon, Villa estrella, Puerto rey, Ternera, Gaviotas, Ana maria velez de Trujillo, Tierra bomba, San Lucas, San Felipe neri, Ciudad de tunja, 20 de julio, San francisco de asis</t>
  </si>
  <si>
    <t>Se entrego dotación a las 11  IEO resemantizadas:San de Damasco, Madre Laura, Fredonia, La Libertad, Fe y alegria las americas, Luis Carlos Lopez, Mercedes Abrego, Arroyo de piedra, Santa Maria, Liceo de Bolivar, Fulgencio Lequerica</t>
  </si>
  <si>
    <t xml:space="preserve">Innovación Educativa- socialización de resultados medición índice de innovación educativa y medición de capacidades y aprendizajes en tecnología e informática-2023 :Institución Educativa Soledad Román De Núñez
Institución Educativa Rafael Núñez
Sede Andalucía
Institución Educativa Alberto Elías Fernández Baena
Institución Educativa Olga González Arraut
Institución Educativa Fe y Alegría Las Américas
Institución Educativa Gabriel García Márquez-Sede Principal
Institución Educativa Las Gaviotas-Sede Principal
Institución Educativa El Salvador-Sede Principal
Institución Educativa Ambientalista De Cartagena
Institución Educativa Fe y Alegría El Progreso
Sede La Consolata
Institución Educativa Promoción Social De Cartagena
Institución Educativa Soledad Acosta De Samper
Institución Educativa John F.  Kennedy
Institución Educativa San Lucas
Institución Educativa Tierra Baja-Sede Principal
Institución Educativa José María Córdoba De Pasacaballos
Institución Educativa De Pontezuela-Sede Principal
Institución Educativa San José Caño Del Oro
Institución Educativa Arroyo De Piedra
</t>
  </si>
  <si>
    <t>se realizo la última asistencia técnica del año a la I.E de Pontezuela. En donde se expuso los detalles normativos, curriculares y comunitarios de la transición de PEI a PEC de la Institución y el gran reto de operativizar dicho tránsito.
•
El pasado 22 de noviembrese realizó asistencia técnica de la Institución Educativa de San Jose de Caño del Oro, Junta de Consejo Comunitario, miembros de la comunidad. Lo anterior, como fecha que había sido acordada en la reunión pasada en las instalaciones de la SED. En esta oportunidad, quedaron compromisos ante la Institución y Junta de la Comunidad y su Asamblea General.
•
El pasado 01 de diciembre de 2023, se realizo acompañamiento y entrega de acto administrativo N° 7745/23, por el cual se reconoce a la Institución como Etnoeducativo y acoge cambio de nombre de ser I.E Domingo Benkos Bioho a I. Etnoeducativa Acisclo de Ávila Torres.</t>
  </si>
  <si>
    <t>IENormalSuperiordeCartagenadeIndias.CabildoCultural,actividaddeacompañamientolineamientoscurricularescatedradeestudiosafrocolombianos,desdeunaperspectivaintercultural;ensudimensióncultual</t>
  </si>
  <si>
    <t>ActividadesacadémicasinterculturalesEncuentrodeNormalesSuperiordeCartagenadeIndias,deMichoacán-MéxicoydeCorozalSucre.PedagógicasdelCabildoCulturaldelaEscuelaNormalSuperiordeCartagenadeIndias;ámbitodeladimensióninternacionalyculturaldelacatedradeestudiosafrocolombianos.</t>
  </si>
  <si>
    <t>ActividadSED,engestióndeapoyoyparticipaciónenDesfileEstudiantilenhonoralosHéroesdelaIndependencia:LaescuelacomoprotagonistaydinamizadoradelasFiestasdeIndependencia.IEClementeManuelZabalayPedroRomeroensudimensiónculturaldelacatedraafrocolombiana</t>
  </si>
  <si>
    <t>Se cumple con las entregas de los actos administrativos de las 3 instituciones: bocachica, pontezuela y san bernardo del viento</t>
  </si>
  <si>
    <t>149 Becas para formación avanzada pos-gradual Olga Villegas Robles (Especializaciones, Maestrías y doctorados).
6 Especializaciones
19 Doctorados                              
123 maestrías
1559 en estas tematicas: 1. Formación docente avanzada - post grados ( Especialización, maestría y Doctorados)
2. Cualificación docente en competencias específicas ( Aprendizaje basado en proyectos, apuestas literarias y bibliotecas, fortalecimiento de proyectos transversales, inclusión y atención a la diversidad, TIC, Uso de resultados pruebas SABER y formulación de preguntas, cátedra de estudios afro, diplomado en etnoeducación, radio escolar)
3. Programa Todos a aprender- acompañamiento en aula entre pares para el mejoramiento de áreas del saber y fortalecer las estrategias didácticas y curriculares.</t>
  </si>
  <si>
    <t xml:space="preserve">Innovación Educativa- socialización de resultados medición índice de innovación educativa y medición de capacidades y aprendizajes en tecnología e informática-2023Institución Educativa Soledad Román De Núñez
Institución Educativa Rafael Núñez
Sede Andalucía
Institución Educativa Alberto Elías Fernández Baena
Institución Educativa Olga González Arraut
Institución Educativa Fe y Alegría Las Américas
Institución Educativa Gabriel García Márquez-Sede Principal
Institución Educativa Las Gaviotas-Sede Principal
Institución Educativa El Salvador-Sede Principal
Institución Educativa Ambientalista De Cartagena
Institución Educativa Fe y Alegría El Progreso
Sede La Consolata
Institución Educativa Promoción Social De Cartagena
Institución Educativa Soledad Acosta De Samper
Institución Educativa John F.  Kennedy
Institución Educativa San Lucas
Institución Educativa Tierra Baja-Sede Principal
Institución Educativa José María Córdoba De Pasacaballos
Institución Educativa De Pontezuela-Sede Principal
Institución Educativa San José Caño Del Oro
Institución Educativa Arroyo De Piedra
</t>
  </si>
  <si>
    <t>Se declara desierto elproceso</t>
  </si>
  <si>
    <t xml:space="preserve">ASISTENCIAS TÉCNICAS GESTIONAR-TÉ: 
FECHA: 9-10-2023
TEMA: Ruta de mejoramiento -Autoevaluación Institucional, Plan de Mejoramiento Institucional (PMI)- de las IEO, ofrecida por el ministerio de educación nacional (MEN) 
PARTICIPAN: IEO de la Unalde Virgen Y Turística
FECHA: 10-10-2023
TEMA: Ruta de mejoramiento -Autoevaluación Institucional, Plan de Mejoramiento Institucional (PMI)- de las IEO, ofrecida por el ministerio de educación nacional (MEN) 
PARTICIPAN: IEO de las Unaldes Santa Rita, Country Rural e Industrial Y De La Bahía 
ASISTENCIAS TÉCNICAS RESEMANTIZACIÓN 
FECHA: 9-10-2023
TEMA: Ruta de mejoramiento -Autoevaluación Institucional, Plan de Mejoramiento Institucional (PMI)- de las IEO, ofrecida por el ministerio de educación nacional (MEN) 
PARTICIPAN: 11 IEo focalizadas en el proceso de resemantización d ela escuela (I.E Olga González Arraut, I.E Alberto E. Fernández Baena, I.E Puerto Rey, I.E Nueva Esperanza Arroyo Grande, I.E Mercedes Abrego, I.E De Ternera, I.E Hijos De María, I.E La Libertad, I.E Educativa Clemente Manuel Zabala, I.E Jorge Artel, I.E Gabriel García Márquez) 
FECHA: 11-10-2023
TEMA:  Análisis de los resultados de indicadores de eficiencia académica y de pruebas saber 11, de las IEO en proceso de Resemantización 
​PARTICIPAN: 11 IEo focalizadas en el proceso de resemantización d ela escuela (I.E Olga González Arraut, I.E Alberto E. Fernández Baena, I.E Puerto Rey, I.E Nueva Esperanza Arroyo Grande, I.E Mercedes Abrego, I.E De Ternera, I.E Hijos De María, I.E La Libertad, I.E Educativa Clemente Manuel Zabala, I.E Jorge Artel, I.E Gabriel García Márquez) 
3. MES DE NOVIEMBRE Y DICIEMBRE: 
Proceso de transferecias a las IE
Seguimiento a la compra por Colombia Compra Eficiente
Entrega parcial del material de dotación a las IEO, acorde a las entregas de provedores al alamacen de Alcaldia 
</t>
  </si>
  <si>
    <t xml:space="preserve">Se realiza acompañamiento en el tema de autoevaluación y PMI a las  11 IEO resemantizadas  y tambien a las demas IEO.
Se realiza asistencia tecnica en el analisis y uso de los resultados de pruebas saber a las  11 IEO resemantizadas que permita conocer fortalezas y oportunidades de mejora  en pro  del mejoramiento de procesos academicos  </t>
  </si>
  <si>
    <t xml:space="preserve">Se realizaron asistencias tecnicas del Comité de Responsabilidad Penal en las IEO Liceon de Boliva , Soledad Acosta de Samper y Camilo Torres, En la Institución Educativa Oficial Manuel Rodiguez Torices, se llevo acabo una reunión de seguridad sobre la movilidadde la comunidad academica,Se revisaron y actualizaron manuales de convovencias de las IEO Tierra Bomba, Jhon F. Keneddy, Fulgencio Lequerica, conjuntamente revisión de planes de trabajo de comites de convivencia de las 35 IEO focalizadas 2023, </t>
  </si>
  <si>
    <t>Se realizaron asistencias virtuales a 62 IEO relacionada con sus Planes de Gestión del Riesgo Escolar, se Hizo entega a 6 IEO de Kits Ambientales enviados por el Ministeio de Desarrollo Sostenile y Medio Ambiete: Fugencio Lequerica, eporte de 68 iEO que diligenciaron la encuentas sobe seguimiento a Planes de Gestión del Riesgo Escolar de las Cuales las siguientes Instituciones Oficiales y Privadas eportaron tener:  IEO Luis Carlos Lopez, Ciudad de Tunja, Gabriela de San Martin, Liceo de Bolivar, Soledad Acosta de Samper con sus sedes, Jorge Eliecer Gaitan, Olga Gonzalez de Araut, Politecnico del Pozon, Ana Maria Velez de Trujillo y 64 IEO paticipantes en el festival Jorge Garcia USTA ( se adjuntara listado),  po ultimo 66 en el desfile de independencia del 11 de noviembe.</t>
  </si>
  <si>
    <t>Se focalizaron 35IEO,  para implementar el proyecto Barullos de Género en las escuelas, abordando temas como Derechos Humanos, Prevención de Violencias Basadas en Género, Economía del Cuidado, Salud Menstrual, prevención de discriminación y la influencia de los medios de comunicación en la prevención de VBG. Se realizaron acciones de socialización, sensibilización y formación, incluyendo 21 talleres para 598 maestros, 430 talleres para 14.856 estudiantes y 27 escuelas de familias con 704 cuidadores participantes. En total, se llevaron a cabo 478 talleres beneficiando a 16.158 personas.</t>
  </si>
  <si>
    <t>Se atendieron necesidades de infraestructura, dentro del cual nos permitimos realizar transferencia a las IE Rafael Nuñez, Tierra Baja, Puerto Rey, Fredonia, Bayunca y La Libertad. Por valor de $235.745.252.</t>
  </si>
  <si>
    <t>En período Octubre a 31 de Diciembre se encuentra en ejecucion el proceso de consultoria de Estudios y Diseños</t>
  </si>
  <si>
    <t>En período Octubre a 31 de Diciembre se encuentra en ejecucion el proceso de mantenimientos de 22 sedes educativas</t>
  </si>
  <si>
    <t>Se encuentra en ejecución el contrato de obra LP-SED-AUC-001-2023  (IE Tierra Baja) contratista CONSORCIO JM CARTAGENA por valor de $14.229.485.871,72, con un procentaje de avance del 52.99%</t>
  </si>
  <si>
    <t xml:space="preserve">Se avanza en la construcción de la Institución Educativa Villa de Aranjuez, dentro del cual se llegó a un avance del 89.06% en el proceso de construcción (Incorporación de recursos para atencion de obras complementarias). BENEFICIADOS: 1000 Estudiantes de la IEO y 12.300 ciudadanos del área de influencia, para un total de 33.250 beneficiados. </t>
  </si>
  <si>
    <t>Colegio Ursula Iguarán: Se cuenta con Licencia de Construccion otorgada por Curaduría Urbana No. 2</t>
  </si>
  <si>
    <t>3 predios, estàn para la firma del Gerente actos administrativos. IE. La Libertad, Nuestro Esfuerzo y Valores Unidos.</t>
  </si>
  <si>
    <t>I.E. Liceo de Bolìvar, sede La Paz, revisada minuta para escritura pùblica, la cual no se pudo otorgar por falta de avalùo comercial del bien, exigible para la donaciòn.</t>
  </si>
  <si>
    <t>1 predio.  I.E. Madre Gabriela de San Martìn.</t>
  </si>
  <si>
    <t>10 PROGRAMAS</t>
  </si>
  <si>
    <t>Se inicio proceso de concocatoria correspondiente a 1P2024, contando con 1654 inscritos para becas bicentenario, se está realizando proceso de selección y adjudicación los cuales benericiaran aproximadamente a 410 jóvenes.
Para este proceso se cuentan con 3 CDP N°  281,282 Y 328 por valor total de 11,791,691,538 MC.
La entrega de las becas será el día 27 de Diciembre de 2023</t>
  </si>
  <si>
    <t>Se inicio proceso de concocatoria correspondiente a 1P2024, por parte de ICETEX, el cual realizara la adjudicación de beneficiarios los cuales benericiaran aproximadamente a 100 jóvenes.
Para este proceso se cuentan con CDP N° 147 y CRP 1548 por valor de 2,500,000,000 MC.
La entrega de las becas será el día 27 de Diciembre de 2023</t>
  </si>
  <si>
    <t>Se inicio proceso de concocatoria correspondiente a 1P2024, contando con  30 estudiantes postulados a las becas PILO, se está realizando proceso de selección y adjudicación los cuales benericiaran aproximadamente a 410 jóvenes.
Para este proceso se cuentan con 3 CDP N°  281,282 Y 328 por valor total de 11,791,691,538 MC.
La entrega de las becas será el día 27 de Diciembre de 2023</t>
  </si>
  <si>
    <t xml:space="preserve">Verificado las condiciones de los estudiantes recibidos en la propuesta de la UNAD, se pudo determianr que estos no cumplian con los requisitos del Fondo Bicentenario, por lo tanto no se suscribio convenio.
De igual manera los estudiantes que eran beneficiarios por la modalidad de convenios interadministrativos con las Universidades públicas,  se asumiran dentro del fondo Bicentenario, en un porcentaje destinados para ellos correspondientes al 10% del presupuesto asiganado a la convocatoria.  </t>
  </si>
  <si>
    <t>Se inicio proceso de concocatoria correspondiente a 1P2024, contando con 251  para el fondo Inclusivo, se está realizando proceso de selección y adjudicación los cuales benericiaran aproximadamente a 60 jóvenes.
Para este proceso se cuentan con 1 CDP N°  265 y CRP  por valor total de 1,600,000 millones MC.
La entrega de las becas será el día 27 de Diciembre de 2023</t>
  </si>
  <si>
    <t>El diagnostico e inventario se encuentra actualizado a la fecha.</t>
  </si>
  <si>
    <t>Convenio suscrito con ICETEX para constituir el Fondo de formación para el trabajo y el desarrollo humano, se expidió el RP No. 913 del 29 de Junio del 2023, por un valor de $199.999.998</t>
  </si>
  <si>
    <t>Se ha solicitado oferta a CEDESARROLLO  y a la Escuelas Profesionales Salesianas para realizar convocatoria para el P2024, para adjudicar cupos pendientes de jóvenes que no legalizaron su crédito.</t>
  </si>
  <si>
    <t>No se ha realizado nueva Junta a la fecha</t>
  </si>
  <si>
    <t xml:space="preserve">Al corte de 11 de Diciembre de 2023, el SENA reporta certificar en doble titulación a 2136 estudiantes en formación Técnico laboral de 11° grado, los cuales se graduan en esta vigencia. </t>
  </si>
  <si>
    <t>En el proceso de formación en orientación vocacional a estudiantes de 9°, 1500 estudiantes aproximadamente, de las IEO media técnica.</t>
  </si>
  <si>
    <t>Se lograron concretar 3 ordenes de compra en la plataforma colombia compra eficiente, beneficiando a las IEO de Boquilla, San Francisco de Asís y Fernandez Baena.</t>
  </si>
  <si>
    <t>Se ha realizado hasta la fecha la actualización curricular de las siguientes instituciones: INEM, Bayunca, San Francisco de Asís,  Fernandez Baena, Promoción Social, San Jose de Caño del Oro, Tecnica de Pasacaballos, Manzanillo del Mar, Liceo Bolivar, para un total de 21 programas o especialidades que homologaron sus mallas curriculares con las Universidades aliadas, Unicolombo, Tecnar, Técnologico de Confenalco, Uniminuto, Unisinú.</t>
  </si>
  <si>
    <t xml:space="preserve">Se  realizarón las orientaciones a las IEO para la actualización de documento y para las instituciones que quieren dar apertura a media técnicas y media acádemicas. </t>
  </si>
  <si>
    <t>Se inicio proceso de concocatoria correspondiente a 1P2024, contando con 251  para el fondo Inclusivo, se está realizando proceso de selección y adjudicación los cuales benericiaran aproximadamente a 30 jóvenes.
Para este proceso se cuentan con 1 CDP N°  265 y CRP  por valor total de 1,600,000 millones MC.
La entrega de las becas será el día 27 de Diciembre de 2023</t>
  </si>
  <si>
    <t>Se inicio proceso de concocatoria correspondiente a 1P2024, contando con 251  para el fondo Inclusivo, del cual 10 jóvenes postulados  son indígenas, se está realizando proceso de selección y adjudicación los cuales benericiaran aproximadamente a 60 jóvenes.
Para este proceso se cuentan con 1 CDP N°  265 y CRP  por valor total de 1,600,000 millones MC.
La entrega de las becas será el día 27 de Diciembre de 2023</t>
  </si>
  <si>
    <t xml:space="preserve">Reporte de cumplimiento de las actividades del cuarto periodo </t>
  </si>
  <si>
    <t>Metros lineales de archivo inventariados en el tercer trimestre 53,29. Consolidado dearchivos organizados: 1389,45 ml, correspondiente al 89,24% del total de archivos de la SED</t>
  </si>
  <si>
    <t>Equipos audiovisuales para uso de la SED</t>
  </si>
  <si>
    <t>Documento finalizado</t>
  </si>
  <si>
    <t>Eventos de Capacitación en los temas:
Sensibilización del SGC, Gestión por procesos e Indicadores al equipo de la IEO República del Líbano 
Planes de Mejoramientos y acciones correctivas.
IEO participantes:  Bertha Gedeón de Baladí, San Felipe Neri, Luis Carlos Galán Sarmiento, Juan José Nieto, Salim Bechara y Mercedes Abrego</t>
  </si>
  <si>
    <t>Asistencias técncias realizadas en los temas: 
Análisis del Contexto, Gestión por procesos, Acciones Correctivas - Planes de Mejora. Instituciones Educativas atendidas:Bertha Gedeón de Baladí, San Felipe Neri
Gestión por procesos-Gestión Administrativa y Financiera
 IEO atendidas: Bertha Gedeón de Baladí, San Felipe Neri, Luis Carlos Galán Sarmiento, Juan José Nieto, Salim Bechara y Mercedes Abrego</t>
  </si>
  <si>
    <t xml:space="preserve">20 de julio: Auditoría Interna, Revisión por la Dirección y preparación para la auditoría del ente certificador;
Madre Gabriela de San Martín: Servicio No Conforme.
Olga González Arraut. Proceso Gestión Directiva y Planificación de Auditoría Interna.
Técnica de Pasacaballos:Acciones Correctivas y Salidas/Servicio No Conforme, Riesgo e Indicadores,
Madre Gabriela de San Martín: Auditoría Interna, Revisión documental proceso Gestión Académica y Convivencia, Riesgos e Indicadores.
En la Secretaría de Educación: AT a los procesos GEDIV.Inspección Y Vigilancia: Seguimiento de Acciones correctivas y de mejora (Planes de Mejoramiento) 
Gestión de Riesgos y  Análisis de Indicadores por proceso : todos los procesos 
</t>
  </si>
  <si>
    <t xml:space="preserve">Auditoría de seguimiento de IEO 20 de julio y Secretaría de Educación  realizadas </t>
  </si>
  <si>
    <r>
      <t xml:space="preserve">En el período octubre diciembre  se han realizado </t>
    </r>
    <r>
      <rPr>
        <sz val="20"/>
        <rFont val="Arial"/>
        <family val="2"/>
      </rPr>
      <t>15 mesas de divulgación de la Política Pública Educativa . 
No. De Participaciones: 305</t>
    </r>
  </si>
  <si>
    <t>En sesión del día 17 de octubre de 2023, se aprobó Documento Conpes 02 .POLÍTICA PÚBLICA EDUCATIVA 2024-2039</t>
  </si>
  <si>
    <t xml:space="preserve">Participación de los Juegos Deportivos  del Magisterio Fase Resgional desarrollado en el municipio de Valledupar  y Encuentro Folclórico y Cultural Fase Nacional desarrollado en la ciudad de barranquilla. </t>
  </si>
  <si>
    <t>Se reconocio y ordeno el pago de 8 Auxilios Educativos a funcionarios en carrera administrativa e hijos en estuidos de pregrado o postgrado de acuerdo al beneficiario</t>
  </si>
  <si>
    <t>Reconocimiento y pago de: 6 Auxilios funerarios, 8 Auxilio de lentes y/o monturas, 1 Auxilio de Bodas, 1 Auxilio de Nacimiento, 4 Incentivos de Alto Riesgo del año 2022 y 77 del ano 2023, 2 Bonos Naviedeños de  la vigencia 2022 y 184 de la vigencia 2023, Transporte zona insular y rural a 45 funcionarios, Compensaciona 69  Tecnicos operativos y/o Secretarias   y 99 Estimulo de permanencia laboral  de la vigencia 2019</t>
  </si>
  <si>
    <t>Diseño e implemantación del Plan De Bienestar Social Y De Protección Para Los Funcionarios De La Secretaria De Educación Distrital De Cartagena</t>
  </si>
  <si>
    <t xml:space="preserve">En el periodo se realizó la entrega oportuna de la nómina, cancelándose los meses de octubre a diciembre de 2023 por la suma de  $103.520.207.626,00. </t>
  </si>
  <si>
    <t>Se realizó el reconocimiento económico de la dotación de vestido y calzado personal administrativo y docente desvinculado de la Secretaría de Educación Distrital con derecho a esta prestación en la vigencia 2020, 2022, por la suma de $2.457.849,00.
También se realizó la adquisición de DOTACION DE VESTIDO Y CALZADO PARA DOCENTES Y PERSONAL ADMINISTRATIVO de la Secretaría de Educación del Distrito de Cartagena por la suma de $376.410.404,00.</t>
  </si>
  <si>
    <t>Reconocer y pagar por concepto de  viáticos y transporte aéreo para asistir al Festival De La Migración 2023, por valor de $19.085.517,50, viáticos y transporte aéreo para asistir al XIV Congreso Internacional De La Sociedad De Historia De La Educación Latinoamericana-SHELA- y el VII Coloquio Internacional De Maestras De Pueblo Originarios, Rurales, Afrodecendientes Y Africanas, por valor de $4.391.486,00, viáticos y trasporte aéreo para asistir al 14° Seminario Internacional De Investigación Icfes 2023, por valor de $1.249.745,50, viáticos y transporte aéreo para asistir al Coloquio Internacional De Maestras De Pueblos Originarios, Rurales, Afrodescendientes Y Africanas, a realizarse en la Universidad Nacional De Agricultura, por valor de $3.569.290,50 y viáticos y transporte aéreo para asistir a la mesa de trabajo de revisión de planta docente a realizarse en el Ministerio De Educación Nacional, por valor de $3.409.217,00.</t>
  </si>
  <si>
    <t>Se reconoció viáticos y trasporte terrestre para asistir a los juegos deportivos del Magisterio y el encuentro folclórico y cultural para el año 2023 fase regional, por valor de $12.596.813,00, y viáticos y trasporte aéreo para asistir al seminario formación sindical de la Federación General del Trabajo CGT, por valor de $1.551.642,50.</t>
  </si>
  <si>
    <t>El proceso de Gestión de la Cobertura está organizado por 6 Hitos de cumplimiento, así: 1. consolidación de matrícula, 2. resolución de cobertura, 3. proyección de cupos, 4. estudio de insuficiencia, 5. Banco de oferentes, 6. plan anual de contratación.
A la fecha se dio cumplimiento conforme lo planeado a los 6 hitos, con la entrega del plan anual de contratación de la prestación del servicio educativo -PACSE. Lo anterior equivale al 100% del cumplimiento de la meta y lo planeado para este ultimo trimestre.
Anexo: Soporte SIMAT corte 31 de Octubre  de 2023, que corresponde al corte de matricula del año establecida por el MEN, EIL, PACSE y Revisión Percentil 35 Banco Oferente.</t>
  </si>
  <si>
    <t>La entrega final del  estudio de insuficiencia y limitaciones, se realizó el dia 31 de Octubre de acuerdo a los plazos establecidos por el MEN.</t>
  </si>
  <si>
    <t>Actualmente el Banco de oferentes se encuentra actualizado, de acuerdo a la validación de necesidades y/ requerimientos no fue necesario realizar una actualización para este 4to trimestre de 2023. Sin embargo, para el trimestre se adelantó la revisión del percentil 35.</t>
  </si>
  <si>
    <t xml:space="preserve">A la fecha se logró la suscripción de contratos por un total de 45.684 y 1.134 adicionales para un total de 46.010 cupos, así:
Contrato Inicial:
Banco de oferentes: 18,733
Confesiones: 24,500
Adicionales: 2777 </t>
  </si>
  <si>
    <t xml:space="preserve">Cumplido en el trimestre anterior, no aplica evidencias. </t>
  </si>
  <si>
    <t>Al corte de 31 de Octubre de  2023, se cuenta con 138.531 estudiantes sin extraedad matriculados en el Sistema educativo financiado con recursos públicos.
Anexo: Soporte SIMAT corte  30 de Septiembre  2023.</t>
  </si>
  <si>
    <t xml:space="preserve">Se diseñó el Plan de auditoría de matrícula contratada para la vigencia 2023, el cuál cuenta con tres ciclos de auditorias.  Se culmino la primera y segunda auditoría comprendida entre Febrero a Septiembre del 2023 y actulamente se finalizó la tercera con corte de 18 de Diciembre del 2023.  </t>
  </si>
  <si>
    <t xml:space="preserve">Se cuenta con un documento que contiene el  estudio sobre el aprovechamiento de las plataformas y/o herramientas de gestión para la toma de decisiones (SIMAT, SIMCO, DUE, Página del Operador, SIBO) vigente en el año 2023. </t>
  </si>
  <si>
    <t xml:space="preserve">A través de mesas de trabajo con el equipo de la SED, comunidad educativa, sector privado y otra organización se realizó inventario de problematicas del sector educativo. </t>
  </si>
  <si>
    <t>Se anexa evidencia Plan de Acción Gestión del Conocimiento _SED Cartagena 2023 con Juntos Aprendemos.</t>
  </si>
  <si>
    <t>Se anexa evidencia.</t>
  </si>
  <si>
    <t>* Se logró atender más de 1.000 niños, niñas y adolescentes en extraedad, con Modelos Educativos Flexibles (MEF): Aceleración del Aprendizaje, Caminar en Secundaria I y II, y Escuela Nueva.
* Se realizó apertura y contratación de docente de  planta temporal para aula hospitalaria, la cual tiene el seguimiento desde el programa de "Únicos e Inagotables".
* Se consolidó documento de caracterización con datos referentes a la población atendida en el cuatrienio.
Se anexa evidencia</t>
  </si>
  <si>
    <t>* Se consolidó documento que contiene la reorganización de la oferta educativa en el distrito para atender a la población con extraedad con MEF u otra oferta.
Se anexa evidencia.</t>
  </si>
  <si>
    <t>* Se realizó Solicitud de Disponibilidad Presupuestal, Presupuesto, para realizar transferencia a la IE Nuestro Esfuerzo, específicamente para dotar con herramientas didácticas que permitan el desarrollo óptimo de su proceso de formación y aprendizaje.
Se anexa RP, Resolución e informe de ejecución de recursos. Es importante señalar que este proyecto tuvo una reducción de Presupuesto para vigencia 2023 que no permitió dar cumplimiento a la dotación de canastas a EE focalizados.</t>
  </si>
  <si>
    <t>* Seguimiento mensual a estado de matrícula, con el fin de identificar aquellos estudiantes que transitaron o son proyectados a transitar a oferta regular u otro modelo.
Se evidencia seguimiento.</t>
  </si>
  <si>
    <t>* Se realizaron 3 ciclos de asistencia técnica dirigida a docentes que formaron con MEF en el distrito, en alianza con Juntos Aprendemos y Fundación ASPA, para mejorar habilidades y estrategias fundamentales en la implementación de los modelos flexibles.</t>
  </si>
  <si>
    <t>* Culminación de ciclo de círculos de reflexión con familias de estudiantes formados con MEF.
* Consolidación de documento que contiene las orientaciones que inciden en la mitigación de riesgo de abandono escolar.
Se anexa evidencia.</t>
  </si>
  <si>
    <t>* Consolidación de documento que contiene la actualización de estudio de aprovechamiento de plataformas.
Se anexa evidencia</t>
  </si>
  <si>
    <t>* Se realizó acompañamiento a establecimientos educativos en temas de manejo de la plataforma y la importancia de tener a tiempo las alertas de posibles desertores o estudiantes retirados, para contar con plan que permita que esta cifra no aumente.
* Estas asistencias técnicas se realizan por UNALDES con el acompañamiento de las Unidades Móviles.</t>
  </si>
  <si>
    <t>* Consolidación de informe con las alianzas establecidas durante este periodo, que aportaran valor agregado al proceso de seguimiento a la población,, familias, comunidad y establecimientos educativos focalizados.
Se anexan evidencias.</t>
  </si>
  <si>
    <r>
      <t xml:space="preserve">1432 Jóvenes y Adultos Matriculados. durante el cuatrienio.                        
1328 Jóvenes y Adultos Atendidos y graduados. durante el cuatrienio.       
852 Jóvenes y adultos transitaron y continuaron sus estudiós en CLEI 2 al 6 </t>
    </r>
    <r>
      <rPr>
        <b/>
        <sz val="20"/>
        <rFont val="Arial"/>
        <family val="2"/>
      </rPr>
      <t xml:space="preserve">Entregables: </t>
    </r>
    <r>
      <rPr>
        <sz val="20"/>
        <rFont val="Arial"/>
        <family val="2"/>
      </rPr>
      <t>1) Informe Final CLEI 1. 2) Reportes de seguimiento a la Matrícula de estudiantes atendidos con modelos de alfabetización. 3) Actas de visitas de acompañamiento al cumplimiento de la meta.</t>
    </r>
  </si>
  <si>
    <r>
      <t xml:space="preserve">1)Se realizó transferencia de 138.779.717,14 para la dotación de 16 EE de CLEI 1. recursos ILCD                                                                                                     
2)  En el marco del   contrato 010 del 2021 entre la universidad pedagógica Nacional, ministro de educación y la secretaria  de educación , Quedó disponibles un material  de apoyo el cual después  de contar con la aprobación del MEN  se realiza la donación a las 7 IE focalizadas de CLEI 1con continuidad a CLEI 2, se entregaron 724 cartillas, y 138 kist escolares    </t>
    </r>
    <r>
      <rPr>
        <b/>
        <sz val="20"/>
        <rFont val="Arial"/>
        <family val="2"/>
      </rPr>
      <t xml:space="preserve">Entregables:   </t>
    </r>
    <r>
      <rPr>
        <sz val="20"/>
        <rFont val="Arial"/>
        <family val="2"/>
      </rPr>
      <t>1) Documento con la relación de EE dotados (Informe de Dotación de canastas). 2) Carpeta con registro fotografico. 3) Informe de dotación mediante convenio MEN-UPN-SED. 4) Actas de las 7 IE dotadas.</t>
    </r>
  </si>
  <si>
    <r>
      <t xml:space="preserve">1) 3584 jóvenes y adultos recibieron talleres de empleabilidad y educación financiera en 19 EE focalizados por la ONG Mercy Coprs.                                
2) 3264  adultos de 32 EE  fueron atendidos en la oferta Sena en 50 Cursos complementarios y operarios.
</t>
    </r>
    <r>
      <rPr>
        <b/>
        <sz val="20"/>
        <rFont val="Arial"/>
        <family val="2"/>
      </rPr>
      <t xml:space="preserve">Primera Agenda de Impacto Colectivo: </t>
    </r>
    <r>
      <rPr>
        <sz val="20"/>
        <rFont val="Arial"/>
        <family val="2"/>
      </rPr>
      <t xml:space="preserve">
Alianzas estratégicas para el fortalecimiento del componente laboral - Aliados  Sena, ONG Mercy Coprs, Escuela Taller                                                             </t>
    </r>
    <r>
      <rPr>
        <b/>
        <sz val="20"/>
        <rFont val="Arial"/>
        <family val="2"/>
      </rPr>
      <t>Segunda agenda de impacto colectivo:</t>
    </r>
    <r>
      <rPr>
        <sz val="20"/>
        <rFont val="Arial"/>
        <family val="2"/>
      </rPr>
      <t xml:space="preserve">
Alianzas estratégicas para la creación del componente  de Bienestar  psicosocial - Aliados  Uni Sinú , Escuela Normal ,Uni Rafael Núñez    </t>
    </r>
    <r>
      <rPr>
        <b/>
        <sz val="20"/>
        <rFont val="Arial"/>
        <family val="2"/>
      </rPr>
      <t xml:space="preserve">Tercera Agenda de Impacto Colectivo: </t>
    </r>
    <r>
      <rPr>
        <sz val="20"/>
        <rFont val="Arial"/>
        <family val="2"/>
      </rPr>
      <t xml:space="preserve">
Alianzas estratégicas para la creación del componente  de Seguridad y Emprendimiento. Aliados Policía Nacional Uni Sinú.                                            </t>
    </r>
    <r>
      <rPr>
        <b/>
        <sz val="20"/>
        <rFont val="Arial"/>
        <family val="2"/>
      </rPr>
      <t xml:space="preserve">Entregables;                                                                                                                         </t>
    </r>
    <r>
      <rPr>
        <sz val="20"/>
        <rFont val="Arial"/>
        <family val="2"/>
      </rPr>
      <t>1) Documento que contenga el balance de ejecución de la agenda de impac (Extraer la información de agenda de impacto colectivo  del documento de caracterización)                                                                                                2) Anexos de matriz de seguimiento a gestión Sena.</t>
    </r>
  </si>
  <si>
    <r>
      <t xml:space="preserve">Se Presentó documento actualizado de Caracterización de los  jóvenes y adultos que no han iniciado ni culminado su ciclo educativo.                                                                                               
</t>
    </r>
    <r>
      <rPr>
        <b/>
        <sz val="20"/>
        <rFont val="Arial"/>
        <family val="2"/>
      </rPr>
      <t xml:space="preserve">Entregable: </t>
    </r>
    <r>
      <rPr>
        <sz val="20"/>
        <rFont val="Arial"/>
        <family val="2"/>
      </rPr>
      <t>Documento de Caracterización en PDF.</t>
    </r>
  </si>
  <si>
    <r>
      <t xml:space="preserve">7.933 jóvenes y Adultos atendidos del ClEI 1-6.                                                   
Sepresentó aporte a estudio de Insuficiencia y limitaciónes.                                    
Se realizó auditoria al cumplimiento de matricula.                                                       
</t>
    </r>
    <r>
      <rPr>
        <b/>
        <sz val="20"/>
        <rFont val="Arial"/>
        <family val="2"/>
      </rPr>
      <t xml:space="preserve">Entregables:   </t>
    </r>
    <r>
      <rPr>
        <sz val="20"/>
        <rFont val="Arial"/>
        <family val="2"/>
      </rPr>
      <t xml:space="preserve">                                                                                                                         
1)Insumo de analisis de la oferta de jóvenes y adultos a estudio de insuficiencia  y reporte simat                                                                                           
2)Informe de seguimiento de Matrícula de estudiantes atendidos en CLEI I - VI (este es el informe que hicieron para agregar nuevas instituciones educativas nocturnas,                                                                                         3) circulares,actas de incio de claese                                                                                            
4) Reportes  de seguimiento al cumplimiento de la matricula                                    
5) Evidencias de atención a solicitud de cupos.</t>
    </r>
  </si>
  <si>
    <r>
      <rPr>
        <b/>
        <sz val="20"/>
        <rFont val="Arial"/>
        <family val="2"/>
      </rPr>
      <t xml:space="preserve">Entregable: </t>
    </r>
    <r>
      <rPr>
        <sz val="20"/>
        <rFont val="Arial"/>
        <family val="2"/>
      </rPr>
      <t>Documento con la relación de EE dotados.</t>
    </r>
  </si>
  <si>
    <r>
      <rPr>
        <b/>
        <sz val="20"/>
        <rFont val="Arial"/>
        <family val="2"/>
      </rPr>
      <t>Entregable:</t>
    </r>
    <r>
      <rPr>
        <sz val="20"/>
        <rFont val="Arial"/>
        <family val="2"/>
      </rPr>
      <t xml:space="preserve">                                                                                                            
1)Documento con soporte de ejecución de ciclos de asistencia técnica.Soporte                                                                                                                        
2)Contratos de equipo de apoyo a la supervisión.</t>
    </r>
  </si>
  <si>
    <t xml:space="preserve">Se realizó estudio diagnóstico de la oferta educativa disponible en distrito para la población diversa, se actualizón la caracterización de los colectivos poblacionales y se presenta propuesta para la reorganización de las ofertas pertinentes que favorecen la inclusión de la población diversa.
Anexo: Documento Diagnostico. </t>
  </si>
  <si>
    <t xml:space="preserve">Se conformaron 6 unidades Móviles para prestar asistencia tecnica y de acompañamiento a los Establecimientos Educativos Publicos y privados con atención a los grupos poblacionales.  Especificamente a 45 focalizados.  Las unidades Moviles se organizaron en las 3 localidades.  5 de ellas con profesionales de apoyo para la inclusión. 1 unidad Móvil de caracter especializado para la población sorda y con discapacidad visual.  Adicionalmente se conformó la planta de 20 Docentes de Apoyo Pedagogico viabilizados por el  Minissterio de Educación Nacional para el fortalecimiento de la atención educativa a la población con discapacidad. 
Anexo: Soportes </t>
  </si>
  <si>
    <t xml:space="preserve">Se entrega Documento Descriptivo con la información de la Dotación realizada a 26 Establecimientos Educativo oficiales.
Anexo: Informe de Dotación, incluye evidencias fotograficas </t>
  </si>
  <si>
    <t xml:space="preserve">Se brindó asistencia técnica y de supervisión a Establecimientos Públicos y Privados que solicitaron el servicio a la Secretaria de Educación en el marco de la implementación del Deccreto 1421 de 2017. 
Para los 45 Establecimientos  Educativos Oficiales focalizados se diseño plan de 3 ciclos de asistencia tecnica y de acompañamiento en  los siguientes componenetes: 
Administrativo
Pedagogico 
Comunitario
Anexo: Documento de Asistencia Tecnica - Album Fotografico de Asistencias
</t>
  </si>
  <si>
    <t>Se diseñó y entregó documento tecnico de orientaciones para la caracterización de la población diversa en el Distrito de Cartagena. 
Anexo: Documento Tecnico</t>
  </si>
  <si>
    <t>Se diseñó y se entrego documento tecnico de orientaciones para la atención y acompañamiento de la población diversa en el Distrito de Cartagena. 
Anexo: Documento Tecnico</t>
  </si>
  <si>
    <t>Se diseñó y se entrego documento tecnico de evaluación para la caracterización,  atención y acompañamiento de la población diversa en el Distrito de Cartagena. Incluye rubricas de evaluación.
Anexo: Documento Tecnico</t>
  </si>
  <si>
    <t>Se realizaron 3 ciclos de transferencia de conocimientos a Unaldes, docentes de apoyo, orientadores para favorecer la inclusión de la población diversa, promoviendo su participación, permanencia y progreso. 
Anexo: Documento de transferencia</t>
  </si>
  <si>
    <t>Se beneficiaron 67260 estudiantes caracterizados en el SIMAT como población diversa.  Se realizaron acciones afirmativas en establecimientos educativos durante el trimestre, cerrando con la clausura Inclusión y equidad en la educación, donde participaron 250 estudiantes de todos los grupos poblacionales diiscapacidad, talento excepcional, jovenes y adultos, primera infancia, etnicos, Lo anterior en una puesta en escena de Charlie y la Fabrica de la Alegría con un impacto de mas de 600 personas. 
Anexo: Informe de acciones Afirmativas- Cuadro Control de Mando</t>
  </si>
  <si>
    <t>Se diseño el documento de rutas interinstitucional e intersectorial para la caracterización, atención y acompañamiento de la población diversa. 
Anexo: Documento Ruta para la caracterización, atención y acompañamiento</t>
  </si>
  <si>
    <t>Se realizaron diferentes mesas de gestión para la activación de rutas en garantia al acceso y permanencia en educación. 
Mesa con el grupo local de educación
Mesa de Comité de Discapacidad 
Mesa intersectorial DADIS 
Anexo: Informe de Gestión</t>
  </si>
  <si>
    <t>Se hicieron los ajustes al documento del plan territorial de permanencia escolar según las indicaciones dadas tras la revisión de la dirección de cobertura.
Soporte: Documento del Plan Territorial de Permanencia Escolar</t>
  </si>
  <si>
    <t>Para este periodo se sumó la atención a 912 estudiantes de 14 Instituciones Educativas (Puerto Rey, Pontezuela, Nueva Esperanza Arroyo Grande, Jose Maria Cordoba Pasacaballo, Manzanillo del Mar, Soledad Roman de Nuñez, Madre Gabriela San Martin, Republica de Argentina, San francisco de Asis, Valores Unidos, Politécnico del Pozon, La Libertad, Camilo Torres, Salim Bechara) y se dio continuidad a la atención, así:
Atención a 1.284 estudiantes con transporte escolar urbano – IE San Felipe Neri
Atención a 339 estudiantes con transporte escolar marítimo y fluvial en las Instituciones EducativasTierra Bomba, Islas del Rosario, Archipielago de San Bernardo, San José Caño del Oro y De Leticia
Atención a 1.688 estudiantes con transporte escolar desde matricula contratada.
Atención a 182 estudiantes con transporte escolar en las IE Antonia Santos y Olga Gonzalez de Arraut priorizadas por el criterio de discapacidad.
Atención a 275 estudiantes con transportes escolar en las IE Ciudad de Tunja, Pontezuela, Bayunca, Arroyo de piedra a través de la alianza con la Fundación Pies Descalzos, priorizados por el criterio de ruralidad, en este periodo se dio continuidad a esta atención con rescursos propios.
Se dio cierre a la atención con el servicio de transporte escolar por la finalización del calendario acádemico y se está en proceso de pago y liquidación de cuentas a los proveedores.
Soporte: Base de datos estudiantes beneficiados - Anexo 13 de SIMAT - Evidencias fotograficas</t>
  </si>
  <si>
    <t>En total se ha logrado atender a 14.381 estudiantes con estrategias de permanencia escolar, discriminados de la siguiente manera:
Con el apoyo de aliados se entregaron 10.409 kits escolares a estudiantes de Instituciones Educativas oficiales focalizadas.
Se hizo entrega de 768 uniformes con el apoyo de la Fundación Pies Descalzos (La cifra real de uniformes entregados fue de 4.186 uniformes, sin embargo, solo se marcaron en el SIMAT  768 para no exceder la meta del proyecto, dado que estos recursos escolares se dieron por donación de un tercero la Fundación Pies Descalzos y no con recursos propios.
Se avanza en la implementación de la Jornada Escolar Complementaria con la caja de compensación familiar comfenalco llegando a marcar en SIMAT 1346 estudiantes de los 1570 focalizados y con la caja de compensación Comfamiliar se llegaron a marcar 1.858 estudiantes. de los 2000 focalizados.
Se hizo cierre de implementación de la Jornada Escolar complementaria con las cajas, recibiendo los informes finales de su implementación y haciendo proceso de evaluación 2023 y prefocalización 2024.
Soporte: Base de datos estudiantes beneficiados - Anexo 13 de SIMAT - Evidencias fotograficas</t>
  </si>
  <si>
    <t xml:space="preserve">Coordinación y seguimiento de unidad móvil en el desarrollo y alineación de procesos encaminados a la implementación de estrategias de permanencia escolar en las Instituciones Educativas Oficiales focalizadas. 
La unidad movil desarrolló las acciones correspondientes para el avance de la implementación de estrategias de acceso y permanencia, el cumplimiento de metas y objetivos del proyecto.
Soporte: contratos e informes de gestión. </t>
  </si>
  <si>
    <t>Se hicieron los ajustes al documento de orientaciones para la caracterización y focalización de población en riesgo de extraedad y abandono escolar,  según las indicaciones dadas tras la revisión de la dirección de cobertura.
Soporte: Documento de orientaciones</t>
  </si>
  <si>
    <t>Se hicieron los ajustes al documento de orientaciones para implementación de estrategias de acceso y permanencia,  según las indicaciones dadas tras la revisión de la dirección de cobertura.
Soporte: Documento de orientaciones</t>
  </si>
  <si>
    <t>Se hicieron los ajustes al documento de orientaciones para la evaluación de la implementación de estrategias de acceso y permanencia,  según las indicaciones dadas tras la revisión de la dirección de cobertura. 
Soporte: Documento de orientaciones</t>
  </si>
  <si>
    <t>Asistencias técnicas de iniciación  a 10 Instituciones Educativas oficiales a la estrategia PIPE basada en la construcción de Planes institucionales de Permanencia Escolar, en la línea de la asistencia técnica en planes de mejoramiento en torno a la permanencia escolar.
Fase de cierre de proceso en las 35 IEO focalizadas en la estrategia PIPE con el fin de valorar el estado en el que se encuentra la implementación de la estrategia en cada una y las necesidades de apoyo que se deben proyectar para la proxima vigencia.
Soporte: Formato de seguimiento, evidencias fotograficas.</t>
  </si>
  <si>
    <t>Se han atendido 19.193 estudiantes con estrategias de permanencia escolar, de la siguiente manera:
Transporte:4812 estudiantes, 
Kits escolares: 10.409 estudiantes
Uniformes: 768 estudiantes 
Jornada Escolar Complementaria Comfenalco: 1.346 estudiantes
Jornada Escolar Complementaria Comfamiliar: 1.858 estudiantes
Soporte: Base de datos de estudiantes beneficiados, anexo 13A SIMAT.</t>
  </si>
  <si>
    <t>Se hicieron los ajustes al documento de protocolos para la activación de rutas de atención integral a la niñez  según las indicaciones dadas tras la revisión de la dirección de cobertura. 
Soporte: Documento de protocolo</t>
  </si>
  <si>
    <t xml:space="preserve">Se hizo ciclo de transferencia a las UNALDES con un balance del estado de los proyectos que se implementan desde cobertura educativa en las Instituciones Educativas Oficiales, con el fin de que desde estas unidades se pueda avanzar en el seguimiento a los procesos adelantados en cada IEO.
Soporte. agenda de encuentro y Evidencias fotograficas </t>
  </si>
  <si>
    <t xml:space="preserve">Acompañamientos a 2 jornadas de Salvemos Juntos a Cartagena convocada por el Plan de Emergencia Social, con el fin de la promoción de la permanencia escolar desde la sensibilización a la comunidad asistente en los diferentes barrios de la ciudad, sobre la importancia de la educación, bajo el eslogan "La educación, si vale", a través de ejercicios lúdicos e interactivos.
Soportes: Listados de asistencia y evidencias fotograficas.
</t>
  </si>
  <si>
    <t>El equipo de nutrición estableció ciclos de menús para las modalidades APS y RI para su implementacion durante la presente vigencia, los cuales fueron sometidos a ajustes y revisión durante toda la vigencia, con el fin de que fueran aceptados por el comunidad beneficiaria.</t>
  </si>
  <si>
    <t>Teniendo en cuenta el registro que arroja el anexo 13A, formato donde se encuntran la marcación de los estudiantes en SIMAT con la estrategia de Alimentación Escolar, a corte de 30 de sptiembre existen 106.487 estudiantes.</t>
  </si>
  <si>
    <t>Ya existe un documento del inventario de cocinas y comedores de las IEOs priorizadas por el programa, el cual ha sido actualizado y nutrido por el componente de calidad e inocuidad PAE. El mismo se encuentra en estado de revisión por parte del equipo de comunicacion de la SED.</t>
  </si>
  <si>
    <t>Desde los distintos componentes del PAE se adelantaron asistencias tecnicas dirigidas al equipo de apoyo a la supervisión para el fortalecimiento de conocimiento de los lineamientos  y regulaciones inherentes a la operación PAE, especialmente los establecidos en los anexos tecnicos de la res. 00335 de 2021.</t>
  </si>
  <si>
    <t>Desde el Programa de Alimentación Escolar se ha apoyado la fase de implementación de la Politica Publica de Ambientes Escolares Alimentarios Saludables, haciendo parte activa de los comités convocados por el DADIS. Como constancia de cada reunion se remite la matriz de monitoreo que reporta los avances relativos al producto No. 5</t>
  </si>
  <si>
    <t>Plan de acción ejecutado al 100% para el fortalecimiento de la oferta educativa del nivel de preescolar en el Distrito.</t>
  </si>
  <si>
    <t>Se llevo a cabo el cuarto ciclo de asistencias técnicas, en las instituciones educativas oficiales priorizadas, enfocadas al fortalecimiento del ingreso, oportuno de las niñas y niños al sistema educativo, la asignación de cupos y realizar los procesos de matricula en los timepos establecidos. lLos actores claves en este proceso fueron operadores SIMAT, coordinadores SIMAT y equipos psicosociales.                                                                     Anexo: Soportes de la gestión.</t>
  </si>
  <si>
    <t>La actividad se encuentra realizada al 100%, los documentos construidos fuero entregados en los tiempos establecidos.</t>
  </si>
  <si>
    <t>Actividad ejecutada dejando como producto final  un documento técnico con los resultados del estudio sobre el aprovechamiento de la plataforma Sistema de Seguimiento al Desarrollo Integral de la Primera Infancia - SSDIPI</t>
  </si>
  <si>
    <t>Desde la experiencia en la contrucción del documento técnico, se destaca la importancia de realizar una investigación con enfoque participativo puesto que, permite involucrar a las personas que son objeto de estudio como participantes activos, promoviendo la co-creación de conocimiento y generando resultados más relevantes y aplicables a la realidad.</t>
  </si>
  <si>
    <t>El alcance del documento técnico (25%) más el diseño de su estructructura (25%), aplicación de instrumentos de recolección de información (25%) y análisis de datos (25%) para un total de 100; equivale a la versión final del documento de orientaciones para la caracterización de la primera infancia con miras a comprender y atender las necesidades específicas de los niños y las niñas en esta etapa crucial de desarrollo, promoviendo su bienestar físico, emocional, cognitivo y social.</t>
  </si>
  <si>
    <t>Aproximadamente 162 docentes, llegaron a la etapa de ejecución de talleres presenciales 1 vez al mes, constituyéndose en elemento clave para fortalecer la organización curricular y la práctica pedagógica. Como también en aportes para la consolidación del documento técnico orientador.</t>
  </si>
  <si>
    <t xml:space="preserve">La fase de resultados muestra la importancia de implementar procesos de acomapañamiento a establecimientos educativos tendientes a garantizar una acogida oportuna a niñas y niños de primera infancia. Para su impacto sobre la estrategia implementada, se focalizó la atención integral en las niñas y los niños de 19 instituciones educativas por parte Comfenalco.   </t>
  </si>
  <si>
    <t xml:space="preserve">Con la caracterización de la oferta de educación preescolar de 20 instituciones oficiales, se llega al 100% de la meta del proyecto (80 IEO) logrando una cobertura de: 12.339 (noviembre) niños y niñas matriculados en transición, 429 docentes de transición que recibieron ofertas para procesos de formación, 302 aulas de transición focalizadas por el proyecto.   </t>
  </si>
  <si>
    <t xml:space="preserve">Se consolida el capítulo de orientaciones equivalente a un 25% el cual, aporta aspectos relevantes para transformar un aula tradicional a un espacio activo y creativo para un total de 100% al documento técnico. </t>
  </si>
  <si>
    <t>Actividad ejecutada dejando como producto final un informe ejecutivo relacionando la ejecución del recurso y número de aulas dotadas. Transferencia de recursos educativos por Resolución 8338 del 30 de noviembre de 2023. Alianza con el MEN para entrega de Kits de educación inicial - Kits DPI a 39 EE del distrito.</t>
  </si>
  <si>
    <t>Ejecución de 3 ciclos de asistencias técnica sobre 3 programadas enficadas en la caracterización de la oferta educativa, estudio de la plataforma educativa vigente e intervención con familias y cuidadores en el contexto escolar.</t>
  </si>
  <si>
    <t xml:space="preserve">1.	Se ejecuto el cierre del proceso con consejeros mediante las siguientes actividades 
A.	Participación de consejeros en el desfile estudiantil 
B.	Tour por los museos del Caribe y el Oro 
C.	Entrega de reconocimientos a consejeros en el Teatro Adolfo Mejía </t>
  </si>
  <si>
    <t xml:space="preserve">Cumplido al 100% </t>
  </si>
  <si>
    <t>El viernes 24 de noviembre se ejecutó la agenda académica 2023 como espacio de diálogo de saberes desde un contexto lúdico, disruptivo y formativo en torno a la importancia de incluir en las agendas de los territorios, la primera infancia como un momento fundamental de la vida en el que se debe asegurar el desarrollo integral de niñas y niños desde sus primeros años, procurando el conjunto de atenciones necesarias en el marco de la educación inicial. Es un llamado a los diversos actores desde el lugar que ocupan como representantes del Estado, la Familia, La Sociedad y en particular desde la escuela, a que, desde el principio de la corresponsabilidad, se sumen en alianzas efectivas que favorecen y potencian su desarrollo.
1.1.	Hablemos de Sabiduría de la Primera Infancia. 
Durante este primer momento la Secretaría de Educación encarada Alexandra Herrera y la líder del programa Sabiduría de la Primera Infancia, Nini Torres compartieron una presentación cuyo objetivo era profundizar en el marco de fundamentación y normativo que regula la educación inicial y la mirada que tuvo Salvemos Juntos a Cartagena.
1.2.	Circuito de experiencias: Un viaje por Sendero de la creatividad y Descubriendo al mundo, durante este momento se dispuso un espacio tipo circuito con experiencias diseñadas para mostrar de manera práctica los procesos implementados desde los proyectos de inversión asociados a Sabiduría de la Primera Infancia. 
1.3.	Panel: Una experiencia que se gestiona desde la escuela
Durante este momento participaron diferentes representantes de entidades Arantes de derechos en la primera infancia como IDER, DADIS, ICBF, PROSPERIDAD SOCIAL Y COMFENALCO con el objetivo de provocar diálogos críticos y reflexivos en torno a la atención integral de la primera infancia desde la gestión de la escuela. 
1.4.	Experiencia de cierre: Por una visión ecosistémica del tránsito, acogida y atención integral desde el contexto de la escuela.  
Experiencia representativa de la dinamización del ecosistema de actores con el objetivo de recrear la importancia de las articulaciones para garantizar los derechos en los diferentes entornos donde transcurre la vida de las niñas y los niños.</t>
  </si>
  <si>
    <t xml:space="preserve">Se cuenta con el 100% del documento técnico con el diseño de escenarios de participación para la niñez en contexto de ciudad </t>
  </si>
  <si>
    <t>Alexandra Herrera Puente
Apoyan: Mónica Saloom</t>
  </si>
  <si>
    <t>Alexandra Herrera Puente
Apoyan: Paola Guzman</t>
  </si>
  <si>
    <t>Mario Lombana, Director 
Heidi del Castillo</t>
  </si>
  <si>
    <t>Eilyn Medina, Asesor de Educación Superior</t>
  </si>
  <si>
    <t>Carlos E. Carrasquilla Rodríguez
Katherine Gonzalez</t>
  </si>
  <si>
    <t>Se realizaron 5 actividades de SST que generaron espacios de participación para nuestos funcionarios administrativos, docentes y directivos docentes, con asitencia de 158 personas. Se hace claridad que entre los meses de octubre y noviembre la líder del subproceso se encontraba en período de vacaciones y en los meses de noviembre y diciembre se iniciaron obras de reparación en las instalaciones de planta central,varios funcionarios se encuentran en trabajo remoto, además de encontrarse las instituciones educativas en vacaciones</t>
  </si>
  <si>
    <t>Conforme al plan de trabajo articulado con la Alcaldía de Cartagena se vienen ejecutando las actividades de los programas de gestión de riesgos personal administrativo (salud mental, riesgo biomecánico-ergonomía, estilos de vida saludable, prevención de caídas, orden y aseo) y evaluaciones médico ocupacionales. Para el personal docente se ejecutan las actividades de seguridad y salud en el trabajo contratadas por FOMAG-Fiduprevisora.</t>
  </si>
  <si>
    <t>AVANCE DE LA ACTIVIDAD CORTE 30 DE DICIEMBRE DE 2023</t>
  </si>
  <si>
    <t>3,53%
corresponde a la matricula de IEO sin banco de oferente a diciembre 2023</t>
  </si>
  <si>
    <t>RB ICLD</t>
  </si>
  <si>
    <t>1,3,3,1,00-93-001 RB ICLD</t>
  </si>
  <si>
    <t>SGP EDUCACION PRESTACION SERVICIO</t>
  </si>
  <si>
    <t>RB RF SGP EDUCACI??N</t>
  </si>
  <si>
    <t>RB SGP CALIDAD MATRICULA</t>
  </si>
  <si>
    <t>REINTEGROS SGP EDUCACION PRESTACION SERVICIO</t>
  </si>
  <si>
    <t>RB SGP EDUCACION PRESTACION SERVICIO</t>
  </si>
  <si>
    <t xml:space="preserve"> RB ICLD</t>
  </si>
  <si>
    <t>RF ASIGNACION ESPECIAL MEN</t>
  </si>
  <si>
    <t>RB ASIGNACION ESPECIAL MEN</t>
  </si>
  <si>
    <t>RB RF SGP ALIMENTACION ESCOLAR</t>
  </si>
  <si>
    <t>RB SGP ALIMENTACION ESCOLAR</t>
  </si>
  <si>
    <t>RB FONDO BICENTENARIO</t>
  </si>
  <si>
    <t>EJECUCION PRESUPUESTAL SECRETARIA DE EDUCACIÓN A DICIEMBRE 31 DE 2023</t>
  </si>
  <si>
    <t>EJECUCION PRESUPUESTAL SEGÚN REGISTROS PRESUPUESTALES SECRETARIA DE EDUCACIÓN A DICIEMBRE 31 DE 2023</t>
  </si>
  <si>
    <t>EJECUCION PRESUPUESTAL SEGÚN GIROS PRESUPUESTALES SECRETARIA DE EDUCACIÓN A DICIEMBRE 31 DE 2023</t>
  </si>
  <si>
    <t>AVANCE PLAN DE ACCIÓN SECRETARIA DE EDUCACIÓN DISTRITAL A DICIEMBRE 31 DE 2023</t>
  </si>
  <si>
    <t>AVANCE PLAN DE DESARROLLO SECRETARIA DE EDUCACIÓN DISTRITAL A DICIEMBRE 31 DE 2023</t>
  </si>
  <si>
    <t xml:space="preserve">ESCUELAS PROFESIONALES SALESIANAS </t>
  </si>
  <si>
    <t>IEO HERMANO ANTONIO RAMOS DE LA SALLE</t>
  </si>
  <si>
    <t>IEO LUIS CARLOS LOPEZ-Sede Unica</t>
  </si>
  <si>
    <t>IEO 20 DE JULIO</t>
  </si>
  <si>
    <t>COLEGIO NTRA SRA DE LA CONSOLATA</t>
  </si>
  <si>
    <t>IEO NUEVO BOSQUE</t>
  </si>
  <si>
    <t>IEO SAN LUCAS</t>
  </si>
  <si>
    <t>IEO ALBERTO FERNANDEZ BAENA</t>
  </si>
  <si>
    <t>IEO MANUELA BELTRAN</t>
  </si>
  <si>
    <t>A</t>
  </si>
  <si>
    <t>BASE PARA REPORTE 2023</t>
  </si>
  <si>
    <t>ACUMULADO META PRODUCTO A DICIEMBRE 31 DE 2023</t>
  </si>
  <si>
    <t>AVANCE META PRODUCTO A DICIEMBRE 31 DE 2023</t>
  </si>
  <si>
    <t>AVANCE DEL PROYECTO CORTE 31 DE DICIEMBRE DE 2023</t>
  </si>
  <si>
    <t>APROPIACION DEFINITIVA A DICIEMBRE 31 DE 2023</t>
  </si>
  <si>
    <t>EJECUCION PRESUPUESTAL SEGÚN REGISTROS PRESUPUESTALES A DICIEMBRE 31</t>
  </si>
  <si>
    <t xml:space="preserve">EJECUCION PRESUPUESTAL SEGÚN GIROS A DICIEMBRE 31 </t>
  </si>
  <si>
    <t>AVANCE DE EJECUCION PRESUPUESTAL SEGÚN GIROS DEL RUBRO A DICIEMBRE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</si>
</sst>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7" formatCode="&quot;$&quot;\ #,##0.00;\-&quot;$&quot;\ #,##0.00"/>
    <numFmt numFmtId="42" formatCode="_-&quot;$&quot;\ * #,##0_-;\-&quot;$&quot;\ * #,##0_-;_-&quot;$&quot;\ * &quot;-&quot;_-;_-@_-"/>
    <numFmt numFmtId="43" formatCode="_-* #,##0.00_-;\-* #,##0.00_-;_-* &quot;-&quot;??_-;_-@_-"/>
    <numFmt numFmtId="164" formatCode="&quot;$&quot;#,##0.00;[Red]\-&quot;$&quot;#,##0.00"/>
    <numFmt numFmtId="165" formatCode="_-&quot;$&quot;* #,##0_-;\-&quot;$&quot;* #,##0_-;_-&quot;$&quot;* &quot;-&quot;_-;_-@_-"/>
    <numFmt numFmtId="166" formatCode="_-&quot;$&quot;* #,##0.00_-;\-&quot;$&quot;* #,##0.00_-;_-&quot;$&quot;* &quot;-&quot;??_-;_-@_-"/>
    <numFmt numFmtId="167" formatCode="0;[Red]0"/>
    <numFmt numFmtId="168" formatCode="_-* #,##0_-;\-* #,##0_-;_-* &quot;-&quot;??_-;_-@_-"/>
    <numFmt numFmtId="169" formatCode="#,##0_ ;\-#,##0\ "/>
    <numFmt numFmtId="170" formatCode="#,##0.00_ ;\-#,##0.00\ "/>
    <numFmt numFmtId="171" formatCode="_-&quot;$&quot;\ * #,##0_-;\-&quot;$&quot;\ * #,##0_-;_-&quot;$&quot;\ * &quot;-&quot;??_-;_-@_-"/>
    <numFmt numFmtId="172" formatCode="&quot;$&quot;\ #,##0.00"/>
    <numFmt numFmtId="173" formatCode="&quot;$&quot;#,##0.00"/>
    <numFmt numFmtId="174" formatCode="[$ $]#,##0"/>
    <numFmt numFmtId="175" formatCode="0.0"/>
    <numFmt numFmtId="176" formatCode="#,##0.0000"/>
    <numFmt numFmtId="177" formatCode="_(&quot;$&quot;* #,##0.00_);_(&quot;$&quot;* \(#,##0.00\);_(&quot;$&quot;* &quot;-&quot;??_);_(@_)"/>
    <numFmt numFmtId="178" formatCode="_-&quot;$&quot;* #,##0.00_-;\-&quot;$&quot;* #,##0.00_-;_-&quot;$&quot;* &quot;-&quot;_-;_-@_-"/>
  </numFmts>
  <fonts count="70"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20"/>
      <color indexed="81"/>
      <name val="Tahoma"/>
      <family val="2"/>
    </font>
    <font>
      <sz val="20"/>
      <color indexed="81"/>
      <name val="Tahoma"/>
      <family val="2"/>
    </font>
    <font>
      <sz val="26"/>
      <color indexed="81"/>
      <name val="Tahoma"/>
      <family val="2"/>
    </font>
    <font>
      <b/>
      <sz val="22"/>
      <color indexed="81"/>
      <name val="Tahoma"/>
      <family val="2"/>
    </font>
    <font>
      <sz val="22"/>
      <color indexed="81"/>
      <name val="Tahoma"/>
      <family val="2"/>
    </font>
    <font>
      <b/>
      <sz val="72"/>
      <color indexed="81"/>
      <name val="Tahoma"/>
      <family val="2"/>
    </font>
    <font>
      <sz val="72"/>
      <color indexed="81"/>
      <name val="Tahoma"/>
      <family val="2"/>
    </font>
    <font>
      <b/>
      <sz val="26"/>
      <color indexed="81"/>
      <name val="Tahoma"/>
      <family val="2"/>
    </font>
    <font>
      <b/>
      <sz val="36"/>
      <color indexed="81"/>
      <name val="Tahoma"/>
      <family val="2"/>
    </font>
    <font>
      <sz val="36"/>
      <color indexed="81"/>
      <name val="Tahoma"/>
      <family val="2"/>
    </font>
    <font>
      <sz val="48"/>
      <color indexed="81"/>
      <name val="Tahoma"/>
      <family val="2"/>
    </font>
    <font>
      <b/>
      <sz val="28"/>
      <color indexed="81"/>
      <name val="Tahoma"/>
      <family val="2"/>
    </font>
    <font>
      <sz val="28"/>
      <color indexed="81"/>
      <name val="Tahoma"/>
      <family val="2"/>
    </font>
    <font>
      <b/>
      <sz val="48"/>
      <color indexed="81"/>
      <name val="Tahoma"/>
      <family val="2"/>
    </font>
    <font>
      <sz val="24"/>
      <color indexed="81"/>
      <name val="Tahoma"/>
      <family val="2"/>
    </font>
    <font>
      <b/>
      <sz val="18"/>
      <color indexed="81"/>
      <name val="Tahoma"/>
      <family val="2"/>
    </font>
    <font>
      <sz val="18"/>
      <color indexed="81"/>
      <name val="Tahoma"/>
      <family val="2"/>
    </font>
    <font>
      <b/>
      <sz val="24"/>
      <color indexed="81"/>
      <name val="Tahoma"/>
      <family val="2"/>
    </font>
    <font>
      <b/>
      <sz val="20"/>
      <name val="Calibri"/>
      <family val="2"/>
      <scheme val="minor"/>
    </font>
    <font>
      <b/>
      <sz val="20"/>
      <color rgb="FFFF0000"/>
      <name val="Arial"/>
      <family val="2"/>
    </font>
    <font>
      <sz val="11"/>
      <color theme="1"/>
      <name val="Arial Narrow"/>
      <family val="2"/>
    </font>
    <font>
      <sz val="10"/>
      <name val="Arial Narrow"/>
      <family val="2"/>
    </font>
    <font>
      <b/>
      <sz val="10"/>
      <name val="Arial Narrow"/>
      <family val="2"/>
    </font>
    <font>
      <sz val="20"/>
      <color rgb="FFFF0000"/>
      <name val="Arial"/>
      <family val="2"/>
    </font>
    <font>
      <sz val="20"/>
      <color rgb="FF000000"/>
      <name val="Arial"/>
      <family val="2"/>
    </font>
    <font>
      <sz val="20"/>
      <name val="Arial"/>
      <family val="2"/>
    </font>
    <font>
      <sz val="20"/>
      <color theme="1"/>
      <name val="Arial"/>
      <family val="2"/>
    </font>
    <font>
      <b/>
      <sz val="20"/>
      <color rgb="FFFF0000"/>
      <name val="Arial Black"/>
      <family val="2"/>
    </font>
    <font>
      <sz val="8"/>
      <name val="Calibri"/>
      <family val="2"/>
      <scheme val="minor"/>
    </font>
    <font>
      <b/>
      <sz val="20"/>
      <name val="Arial"/>
      <family val="2"/>
    </font>
    <font>
      <sz val="16"/>
      <color indexed="81"/>
      <name val="Tahoma"/>
      <family val="2"/>
    </font>
    <font>
      <sz val="20"/>
      <color theme="1"/>
      <name val="Calibri"/>
      <family val="2"/>
      <scheme val="minor"/>
    </font>
    <font>
      <b/>
      <sz val="20"/>
      <color theme="1"/>
      <name val="Arial"/>
      <family val="2"/>
    </font>
    <font>
      <sz val="20"/>
      <color rgb="FFFF0000"/>
      <name val="Calibri"/>
      <family val="2"/>
      <scheme val="minor"/>
    </font>
    <font>
      <b/>
      <sz val="20"/>
      <color theme="1" tint="4.9989318521683403E-2"/>
      <name val="Arial"/>
      <family val="2"/>
    </font>
    <font>
      <sz val="20"/>
      <color theme="1" tint="4.9989318521683403E-2"/>
      <name val="Calibri"/>
      <family val="2"/>
      <scheme val="minor"/>
    </font>
    <font>
      <sz val="20"/>
      <color theme="1" tint="4.9989318521683403E-2"/>
      <name val="Arial"/>
      <family val="2"/>
    </font>
    <font>
      <sz val="20"/>
      <name val="Calibri"/>
      <family val="2"/>
      <scheme val="minor"/>
    </font>
    <font>
      <sz val="20"/>
      <color theme="1"/>
      <name val="Verdana"/>
      <family val="2"/>
    </font>
    <font>
      <b/>
      <sz val="20"/>
      <color rgb="FFFF0000"/>
      <name val="Calibri"/>
      <family val="2"/>
      <scheme val="minor"/>
    </font>
    <font>
      <b/>
      <sz val="20"/>
      <color theme="9" tint="-0.499984740745262"/>
      <name val="Arial"/>
      <family val="2"/>
    </font>
    <font>
      <sz val="20"/>
      <color theme="1"/>
      <name val="Calibri"/>
      <family val="2"/>
    </font>
    <font>
      <sz val="20"/>
      <color theme="1"/>
      <name val="Segoe UI"/>
      <family val="2"/>
    </font>
    <font>
      <b/>
      <sz val="22"/>
      <color rgb="FFFF0000"/>
      <name val="Arial"/>
      <family val="2"/>
    </font>
    <font>
      <b/>
      <sz val="22"/>
      <color rgb="FFFF0000"/>
      <name val="Calibri"/>
      <family val="2"/>
      <scheme val="minor"/>
    </font>
    <font>
      <b/>
      <sz val="16"/>
      <color indexed="81"/>
      <name val="Tahoma"/>
      <family val="2"/>
    </font>
    <font>
      <b/>
      <sz val="10"/>
      <color indexed="81"/>
      <name val="Tahoma"/>
      <family val="2"/>
    </font>
    <font>
      <sz val="10"/>
      <color indexed="81"/>
      <name val="Tahoma"/>
      <family val="2"/>
    </font>
    <font>
      <sz val="11"/>
      <name val="Calibri"/>
      <family val="2"/>
      <scheme val="minor"/>
    </font>
  </fonts>
  <fills count="23">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99FF"/>
        <bgColor indexed="64"/>
      </patternFill>
    </fill>
    <fill>
      <patternFill patternType="solid">
        <fgColor rgb="FFFFE799"/>
        <bgColor rgb="FF000000"/>
      </patternFill>
    </fill>
    <fill>
      <patternFill patternType="solid">
        <fgColor rgb="FFFFE69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CE4D6"/>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FF00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theme="1"/>
      </left>
      <right/>
      <top style="thin">
        <color theme="1"/>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rgb="FF000000"/>
      </top>
      <bottom/>
      <diagonal/>
    </border>
    <border>
      <left style="thin">
        <color rgb="FF000000"/>
      </left>
      <right/>
      <top style="thin">
        <color rgb="FF000000"/>
      </top>
      <bottom style="thin">
        <color rgb="FF000000"/>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thin">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s>
  <cellStyleXfs count="14">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1" fillId="0" borderId="0"/>
    <xf numFmtId="43"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9" fontId="20" fillId="0" borderId="0" applyFont="0" applyFill="0" applyBorder="0" applyAlignment="0" applyProtection="0"/>
    <xf numFmtId="0" fontId="11" fillId="0" borderId="0"/>
    <xf numFmtId="177" fontId="11" fillId="0" borderId="0" applyFont="0" applyFill="0" applyBorder="0" applyAlignment="0" applyProtection="0"/>
    <xf numFmtId="0" fontId="69" fillId="0" borderId="0"/>
    <xf numFmtId="9" fontId="69" fillId="0" borderId="0" applyFont="0" applyFill="0" applyBorder="0" applyAlignment="0" applyProtection="0"/>
    <xf numFmtId="43" fontId="69" fillId="0" borderId="0" applyFont="0" applyFill="0" applyBorder="0" applyAlignment="0" applyProtection="0"/>
  </cellStyleXfs>
  <cellXfs count="1752">
    <xf numFmtId="0" fontId="0" fillId="0" borderId="0" xfId="0"/>
    <xf numFmtId="0" fontId="13" fillId="0" borderId="16" xfId="4" applyFont="1" applyBorder="1" applyAlignment="1">
      <alignment horizontal="center" vertical="center"/>
    </xf>
    <xf numFmtId="14" fontId="13" fillId="0" borderId="2" xfId="4" applyNumberFormat="1" applyFont="1" applyBorder="1"/>
    <xf numFmtId="0" fontId="13" fillId="0" borderId="21" xfId="4" applyFont="1" applyBorder="1" applyAlignment="1">
      <alignment horizontal="center" vertical="center"/>
    </xf>
    <xf numFmtId="14" fontId="13" fillId="0" borderId="22" xfId="4" applyNumberFormat="1" applyFont="1" applyBorder="1"/>
    <xf numFmtId="0" fontId="13" fillId="0" borderId="17" xfId="4" applyFont="1" applyBorder="1" applyAlignment="1">
      <alignment horizontal="center" vertical="center"/>
    </xf>
    <xf numFmtId="14" fontId="0" fillId="0" borderId="1" xfId="0" applyNumberFormat="1" applyBorder="1" applyAlignment="1">
      <alignment horizontal="center" vertical="center"/>
    </xf>
    <xf numFmtId="0" fontId="13" fillId="0" borderId="16" xfId="4" applyFont="1" applyBorder="1"/>
    <xf numFmtId="0" fontId="13" fillId="0" borderId="17" xfId="4" applyFont="1" applyBorder="1"/>
    <xf numFmtId="0" fontId="12" fillId="4" borderId="18" xfId="4" applyFont="1" applyFill="1" applyBorder="1" applyAlignment="1">
      <alignment horizontal="center" vertical="center"/>
    </xf>
    <xf numFmtId="0" fontId="12" fillId="4" borderId="15" xfId="4" applyFont="1" applyFill="1" applyBorder="1" applyAlignment="1">
      <alignment horizontal="center" vertical="center"/>
    </xf>
    <xf numFmtId="0" fontId="0" fillId="0" borderId="0" xfId="0" applyAlignment="1">
      <alignment vertical="center"/>
    </xf>
    <xf numFmtId="0" fontId="12" fillId="4" borderId="20" xfId="4" applyFont="1" applyFill="1" applyBorder="1" applyAlignment="1">
      <alignment vertical="center"/>
    </xf>
    <xf numFmtId="0" fontId="12"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5"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6" fillId="0" borderId="1" xfId="0" applyFont="1" applyBorder="1" applyAlignment="1">
      <alignment horizontal="left" vertical="center"/>
    </xf>
    <xf numFmtId="0" fontId="12" fillId="4" borderId="19" xfId="4"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2" fillId="4" borderId="22" xfId="4" applyFont="1" applyFill="1" applyBorder="1" applyAlignment="1">
      <alignment vertical="center"/>
    </xf>
    <xf numFmtId="0" fontId="12" fillId="4" borderId="20" xfId="4" applyFont="1" applyFill="1" applyBorder="1" applyAlignment="1">
      <alignment horizontal="center" vertical="center"/>
    </xf>
    <xf numFmtId="0" fontId="39" fillId="0" borderId="3" xfId="0" applyFont="1" applyBorder="1" applyAlignment="1">
      <alignment vertical="center" wrapText="1"/>
    </xf>
    <xf numFmtId="0" fontId="41" fillId="0" borderId="0" xfId="0" applyFont="1"/>
    <xf numFmtId="0" fontId="41" fillId="0" borderId="0" xfId="0" applyFont="1" applyAlignment="1">
      <alignment horizontal="center"/>
    </xf>
    <xf numFmtId="0" fontId="42" fillId="10" borderId="1" xfId="9" applyFont="1" applyFill="1" applyBorder="1" applyAlignment="1">
      <alignment horizontal="center"/>
    </xf>
    <xf numFmtId="0" fontId="42" fillId="0" borderId="0" xfId="9" applyFont="1" applyAlignment="1">
      <alignment horizontal="center"/>
    </xf>
    <xf numFmtId="0" fontId="42" fillId="10" borderId="12" xfId="9" applyFont="1" applyFill="1" applyBorder="1" applyAlignment="1">
      <alignment horizontal="center"/>
    </xf>
    <xf numFmtId="0" fontId="43" fillId="11" borderId="1" xfId="9" applyFont="1" applyFill="1" applyBorder="1" applyAlignment="1">
      <alignment horizontal="center"/>
    </xf>
    <xf numFmtId="0" fontId="41" fillId="0" borderId="1" xfId="0" applyFont="1" applyBorder="1" applyAlignment="1">
      <alignment horizontal="center"/>
    </xf>
    <xf numFmtId="0" fontId="41" fillId="0" borderId="1" xfId="0" applyFont="1" applyBorder="1"/>
    <xf numFmtId="0" fontId="41" fillId="12" borderId="1" xfId="0" applyFont="1" applyFill="1" applyBorder="1"/>
    <xf numFmtId="1" fontId="42" fillId="0" borderId="1" xfId="10" applyNumberFormat="1" applyFont="1" applyFill="1" applyBorder="1" applyAlignment="1">
      <alignment horizontal="center"/>
    </xf>
    <xf numFmtId="0" fontId="41" fillId="13" borderId="1" xfId="0" applyFont="1" applyFill="1" applyBorder="1"/>
    <xf numFmtId="0" fontId="42" fillId="0" borderId="1" xfId="9" applyFont="1" applyBorder="1" applyAlignment="1">
      <alignment horizontal="center"/>
    </xf>
    <xf numFmtId="0" fontId="41" fillId="13" borderId="1" xfId="0" applyFont="1" applyFill="1" applyBorder="1" applyAlignment="1">
      <alignment vertical="center" wrapText="1"/>
    </xf>
    <xf numFmtId="0" fontId="41" fillId="0" borderId="0" xfId="0" applyFont="1" applyAlignment="1">
      <alignment wrapText="1"/>
    </xf>
    <xf numFmtId="0" fontId="41" fillId="0" borderId="0" xfId="0" applyFont="1" applyAlignment="1">
      <alignment horizontal="center" wrapText="1"/>
    </xf>
    <xf numFmtId="10" fontId="48" fillId="0" borderId="61" xfId="8" applyNumberFormat="1" applyFont="1" applyFill="1" applyBorder="1" applyAlignment="1">
      <alignment horizontal="center" vertical="center"/>
    </xf>
    <xf numFmtId="10" fontId="48" fillId="0" borderId="56" xfId="8" applyNumberFormat="1" applyFont="1" applyFill="1" applyBorder="1" applyAlignment="1">
      <alignment horizontal="center" vertical="center"/>
    </xf>
    <xf numFmtId="0" fontId="48" fillId="6" borderId="0" xfId="0" applyFont="1" applyFill="1" applyAlignment="1">
      <alignment horizontal="center" vertical="center" wrapText="1"/>
    </xf>
    <xf numFmtId="10" fontId="48" fillId="0" borderId="0" xfId="8" applyNumberFormat="1" applyFont="1" applyFill="1" applyBorder="1" applyAlignment="1">
      <alignment horizontal="center" vertical="center"/>
    </xf>
    <xf numFmtId="0" fontId="40" fillId="0" borderId="12" xfId="8" applyNumberFormat="1" applyFont="1" applyFill="1" applyBorder="1" applyAlignment="1">
      <alignment horizontal="center" vertical="center" wrapText="1"/>
    </xf>
    <xf numFmtId="0" fontId="48" fillId="0" borderId="0" xfId="0" applyFont="1" applyAlignment="1">
      <alignment horizontal="center" vertical="center" wrapText="1"/>
    </xf>
    <xf numFmtId="0" fontId="46" fillId="0" borderId="1" xfId="0" applyFont="1" applyBorder="1" applyAlignment="1">
      <alignment horizontal="center" vertical="center" wrapText="1"/>
    </xf>
    <xf numFmtId="0" fontId="46" fillId="0" borderId="23" xfId="0" applyFont="1" applyBorder="1" applyAlignment="1">
      <alignment horizontal="center" vertical="center" wrapText="1"/>
    </xf>
    <xf numFmtId="1" fontId="46" fillId="0" borderId="1" xfId="0" applyNumberFormat="1" applyFont="1" applyBorder="1" applyAlignment="1">
      <alignment horizontal="center" vertical="center" wrapText="1"/>
    </xf>
    <xf numFmtId="1" fontId="46" fillId="0" borderId="23" xfId="0" applyNumberFormat="1" applyFont="1" applyBorder="1" applyAlignment="1">
      <alignment horizontal="center" vertical="center" wrapText="1"/>
    </xf>
    <xf numFmtId="10" fontId="44" fillId="0" borderId="3" xfId="8" applyNumberFormat="1" applyFont="1" applyFill="1" applyBorder="1" applyAlignment="1">
      <alignment horizontal="center" vertical="center" wrapText="1"/>
    </xf>
    <xf numFmtId="10" fontId="44" fillId="0" borderId="1" xfId="8" applyNumberFormat="1" applyFont="1" applyFill="1" applyBorder="1" applyAlignment="1">
      <alignment horizontal="center" vertical="center" wrapText="1"/>
    </xf>
    <xf numFmtId="0" fontId="52" fillId="0" borderId="0" xfId="0" applyFont="1"/>
    <xf numFmtId="0" fontId="53" fillId="0" borderId="1" xfId="4" applyFont="1" applyBorder="1" applyAlignment="1">
      <alignment horizontal="left" vertical="center"/>
    </xf>
    <xf numFmtId="10" fontId="54" fillId="0" borderId="10" xfId="8" applyNumberFormat="1" applyFont="1" applyFill="1" applyBorder="1" applyAlignment="1">
      <alignment horizontal="center" vertical="center"/>
    </xf>
    <xf numFmtId="0" fontId="53" fillId="16" borderId="1" xfId="0" applyFont="1" applyFill="1" applyBorder="1" applyAlignment="1">
      <alignment vertical="center" wrapText="1"/>
    </xf>
    <xf numFmtId="0" fontId="53" fillId="3" borderId="1" xfId="0" applyFont="1" applyFill="1" applyBorder="1" applyAlignment="1">
      <alignment vertical="center" wrapText="1"/>
    </xf>
    <xf numFmtId="10" fontId="40" fillId="0" borderId="4" xfId="8" applyNumberFormat="1" applyFont="1" applyFill="1" applyBorder="1" applyAlignment="1">
      <alignment horizontal="center" vertical="center" wrapText="1"/>
    </xf>
    <xf numFmtId="0" fontId="50" fillId="0" borderId="4" xfId="0" applyFont="1" applyBorder="1" applyAlignment="1">
      <alignment horizontal="center" vertical="center" wrapText="1"/>
    </xf>
    <xf numFmtId="0" fontId="47" fillId="0" borderId="0" xfId="0" applyFont="1"/>
    <xf numFmtId="0" fontId="53" fillId="16" borderId="1" xfId="0" applyFont="1" applyFill="1" applyBorder="1" applyAlignment="1">
      <alignment horizontal="center" vertical="center" wrapText="1"/>
    </xf>
    <xf numFmtId="0" fontId="47" fillId="6" borderId="30" xfId="0" applyFont="1" applyFill="1" applyBorder="1" applyAlignment="1">
      <alignment horizontal="center" vertical="center" wrapText="1"/>
    </xf>
    <xf numFmtId="0" fontId="47" fillId="0" borderId="30" xfId="0" applyFont="1" applyBorder="1" applyAlignment="1">
      <alignment horizontal="center" vertical="center" wrapText="1"/>
    </xf>
    <xf numFmtId="0" fontId="47" fillId="0" borderId="19" xfId="0" applyFont="1" applyBorder="1" applyAlignment="1">
      <alignment horizontal="left" vertical="center" wrapText="1"/>
    </xf>
    <xf numFmtId="3" fontId="47" fillId="6" borderId="19" xfId="0" applyNumberFormat="1" applyFont="1" applyFill="1" applyBorder="1" applyAlignment="1">
      <alignment horizontal="center" vertical="center" wrapText="1"/>
    </xf>
    <xf numFmtId="3" fontId="47" fillId="6" borderId="19" xfId="8" applyNumberFormat="1" applyFont="1" applyFill="1" applyBorder="1" applyAlignment="1">
      <alignment horizontal="center" vertical="center" wrapText="1"/>
    </xf>
    <xf numFmtId="9" fontId="47" fillId="6" borderId="19" xfId="8" applyFont="1" applyFill="1" applyBorder="1" applyAlignment="1">
      <alignment horizontal="center" vertical="center" wrapText="1"/>
    </xf>
    <xf numFmtId="10" fontId="47" fillId="0" borderId="19" xfId="0" applyNumberFormat="1" applyFont="1" applyBorder="1" applyAlignment="1">
      <alignment horizontal="center" vertical="center" wrapText="1"/>
    </xf>
    <xf numFmtId="3" fontId="46" fillId="6" borderId="19" xfId="6" applyNumberFormat="1" applyFont="1" applyFill="1" applyBorder="1" applyAlignment="1">
      <alignment horizontal="center" vertical="center" wrapText="1"/>
    </xf>
    <xf numFmtId="169" fontId="46" fillId="6" borderId="19" xfId="6" applyNumberFormat="1" applyFont="1" applyFill="1" applyBorder="1" applyAlignment="1">
      <alignment horizontal="center" vertical="center" wrapText="1"/>
    </xf>
    <xf numFmtId="0" fontId="52" fillId="0" borderId="1" xfId="0" applyFont="1" applyBorder="1"/>
    <xf numFmtId="169" fontId="46" fillId="3" borderId="3" xfId="6" applyNumberFormat="1" applyFont="1" applyFill="1" applyBorder="1" applyAlignment="1">
      <alignment horizontal="center" vertical="center" wrapText="1"/>
    </xf>
    <xf numFmtId="169" fontId="46" fillId="18" borderId="3" xfId="6" applyNumberFormat="1" applyFont="1" applyFill="1" applyBorder="1" applyAlignment="1">
      <alignment horizontal="center" vertical="center" wrapText="1"/>
    </xf>
    <xf numFmtId="166" fontId="46" fillId="0" borderId="41" xfId="6" applyFont="1" applyFill="1" applyBorder="1" applyAlignment="1">
      <alignment horizontal="center" vertical="center" wrapText="1"/>
    </xf>
    <xf numFmtId="172" fontId="46" fillId="6" borderId="19" xfId="8" applyNumberFormat="1" applyFont="1" applyFill="1" applyBorder="1" applyAlignment="1">
      <alignment horizontal="center" vertical="center" wrapText="1"/>
    </xf>
    <xf numFmtId="166" fontId="47" fillId="0" borderId="19" xfId="6" applyFont="1" applyBorder="1" applyAlignment="1">
      <alignment horizontal="center" vertical="center" wrapText="1"/>
    </xf>
    <xf numFmtId="172" fontId="46" fillId="3" borderId="5" xfId="8" applyNumberFormat="1" applyFont="1" applyFill="1" applyBorder="1" applyAlignment="1">
      <alignment horizontal="left" vertical="center" wrapText="1"/>
    </xf>
    <xf numFmtId="172" fontId="46" fillId="18" borderId="5" xfId="8" applyNumberFormat="1" applyFont="1" applyFill="1" applyBorder="1" applyAlignment="1">
      <alignment horizontal="left" vertical="center" wrapText="1"/>
    </xf>
    <xf numFmtId="0" fontId="56" fillId="0" borderId="0" xfId="0" applyFont="1" applyAlignment="1">
      <alignment horizontal="center" vertical="center" textRotation="90" wrapText="1"/>
    </xf>
    <xf numFmtId="0" fontId="50" fillId="6" borderId="4" xfId="0" applyFont="1" applyFill="1" applyBorder="1" applyAlignment="1">
      <alignment horizontal="center" vertical="center" textRotation="90" wrapText="1"/>
    </xf>
    <xf numFmtId="0" fontId="47" fillId="6" borderId="4" xfId="0" applyFont="1" applyFill="1" applyBorder="1" applyAlignment="1">
      <alignment horizontal="center" vertical="center" wrapText="1"/>
    </xf>
    <xf numFmtId="0" fontId="52" fillId="0" borderId="4" xfId="0" applyFont="1" applyBorder="1" applyAlignment="1">
      <alignment horizontal="center"/>
    </xf>
    <xf numFmtId="0" fontId="47" fillId="0" borderId="4" xfId="0" applyFont="1" applyBorder="1" applyAlignment="1">
      <alignment horizontal="center" vertical="center" wrapText="1"/>
    </xf>
    <xf numFmtId="0" fontId="46" fillId="0" borderId="4" xfId="0" applyFont="1" applyBorder="1" applyAlignment="1">
      <alignment horizontal="center" vertical="center" wrapText="1"/>
    </xf>
    <xf numFmtId="167" fontId="47" fillId="0" borderId="4" xfId="0" applyNumberFormat="1" applyFont="1" applyBorder="1" applyAlignment="1">
      <alignment horizontal="center" vertical="center" textRotation="90" wrapText="1"/>
    </xf>
    <xf numFmtId="0" fontId="58" fillId="0" borderId="44" xfId="0" applyFont="1" applyBorder="1" applyAlignment="1">
      <alignment horizontal="center" vertical="center" wrapText="1"/>
    </xf>
    <xf numFmtId="0" fontId="47" fillId="0" borderId="1" xfId="0" applyFont="1" applyBorder="1" applyAlignment="1">
      <alignment horizontal="left" vertical="center" wrapText="1"/>
    </xf>
    <xf numFmtId="3" fontId="47" fillId="6" borderId="1" xfId="0" applyNumberFormat="1" applyFont="1" applyFill="1" applyBorder="1" applyAlignment="1">
      <alignment horizontal="center" vertical="center" wrapText="1"/>
    </xf>
    <xf numFmtId="9" fontId="47" fillId="6" borderId="1" xfId="8" applyFont="1" applyFill="1" applyBorder="1" applyAlignment="1">
      <alignment horizontal="center" vertical="center" wrapText="1"/>
    </xf>
    <xf numFmtId="10" fontId="47" fillId="0" borderId="1" xfId="0" applyNumberFormat="1" applyFont="1" applyBorder="1" applyAlignment="1">
      <alignment horizontal="center" vertical="center" wrapText="1"/>
    </xf>
    <xf numFmtId="166" fontId="46" fillId="6" borderId="1" xfId="6" applyFont="1" applyFill="1" applyBorder="1" applyAlignment="1">
      <alignment horizontal="center" vertical="center" wrapText="1"/>
    </xf>
    <xf numFmtId="3" fontId="46" fillId="6" borderId="1" xfId="6" applyNumberFormat="1" applyFont="1" applyFill="1" applyBorder="1" applyAlignment="1">
      <alignment horizontal="center" vertical="center" wrapText="1"/>
    </xf>
    <xf numFmtId="166" fontId="46" fillId="3" borderId="1" xfId="6" applyFont="1" applyFill="1" applyBorder="1" applyAlignment="1">
      <alignment horizontal="center" vertical="center" wrapText="1"/>
    </xf>
    <xf numFmtId="166" fontId="46" fillId="18" borderId="1" xfId="6" applyFont="1" applyFill="1" applyBorder="1" applyAlignment="1">
      <alignment horizontal="center" vertical="center" wrapText="1"/>
    </xf>
    <xf numFmtId="166" fontId="44" fillId="3" borderId="4" xfId="6" applyFont="1" applyFill="1" applyBorder="1" applyAlignment="1">
      <alignment horizontal="center" vertical="center" wrapText="1"/>
    </xf>
    <xf numFmtId="166" fontId="47" fillId="0" borderId="1" xfId="6" applyFont="1" applyFill="1" applyBorder="1" applyAlignment="1">
      <alignment horizontal="center" vertical="center" wrapText="1"/>
    </xf>
    <xf numFmtId="172" fontId="46" fillId="6" borderId="1" xfId="8" applyNumberFormat="1" applyFont="1" applyFill="1" applyBorder="1" applyAlignment="1">
      <alignment horizontal="center" vertical="center" wrapText="1"/>
    </xf>
    <xf numFmtId="166" fontId="47" fillId="0" borderId="1" xfId="6" applyFont="1" applyBorder="1" applyAlignment="1">
      <alignment horizontal="center" vertical="center" wrapText="1"/>
    </xf>
    <xf numFmtId="172" fontId="46" fillId="7" borderId="12" xfId="8" applyNumberFormat="1" applyFont="1" applyFill="1" applyBorder="1" applyAlignment="1">
      <alignment horizontal="left" vertical="center" wrapText="1"/>
    </xf>
    <xf numFmtId="172" fontId="46" fillId="3" borderId="12" xfId="8" applyNumberFormat="1" applyFont="1" applyFill="1" applyBorder="1" applyAlignment="1">
      <alignment horizontal="left" vertical="center" wrapText="1"/>
    </xf>
    <xf numFmtId="172" fontId="46" fillId="18" borderId="12" xfId="8" applyNumberFormat="1" applyFont="1" applyFill="1" applyBorder="1" applyAlignment="1">
      <alignment horizontal="left" vertical="center" wrapText="1"/>
    </xf>
    <xf numFmtId="3" fontId="47" fillId="3" borderId="1" xfId="8" applyNumberFormat="1" applyFont="1" applyFill="1" applyBorder="1" applyAlignment="1">
      <alignment horizontal="center" vertical="center" wrapText="1"/>
    </xf>
    <xf numFmtId="3" fontId="47" fillId="18" borderId="1" xfId="8" applyNumberFormat="1" applyFont="1" applyFill="1" applyBorder="1" applyAlignment="1">
      <alignment horizontal="center" vertical="center" wrapText="1"/>
    </xf>
    <xf numFmtId="169" fontId="46" fillId="6" borderId="1" xfId="6" applyNumberFormat="1" applyFont="1" applyFill="1" applyBorder="1" applyAlignment="1">
      <alignment horizontal="center" vertical="center" wrapText="1"/>
    </xf>
    <xf numFmtId="1" fontId="47" fillId="0" borderId="1" xfId="8" applyNumberFormat="1" applyFont="1" applyFill="1" applyBorder="1" applyAlignment="1">
      <alignment horizontal="center" vertical="center" wrapText="1"/>
    </xf>
    <xf numFmtId="166" fontId="46" fillId="0" borderId="30" xfId="6" applyFont="1" applyFill="1" applyBorder="1" applyAlignment="1">
      <alignment horizontal="center" vertical="center" wrapText="1"/>
    </xf>
    <xf numFmtId="166" fontId="46" fillId="0" borderId="1" xfId="6" applyFont="1" applyFill="1" applyBorder="1" applyAlignment="1">
      <alignment horizontal="center" vertical="center" wrapText="1"/>
    </xf>
    <xf numFmtId="170" fontId="46" fillId="6" borderId="1" xfId="6" applyNumberFormat="1" applyFont="1" applyFill="1" applyBorder="1" applyAlignment="1">
      <alignment horizontal="center" vertical="center" wrapText="1"/>
    </xf>
    <xf numFmtId="169" fontId="46" fillId="3" borderId="1" xfId="6" applyNumberFormat="1" applyFont="1" applyFill="1" applyBorder="1" applyAlignment="1">
      <alignment horizontal="center" vertical="center" wrapText="1"/>
    </xf>
    <xf numFmtId="169" fontId="46" fillId="18" borderId="1" xfId="6" applyNumberFormat="1" applyFont="1" applyFill="1" applyBorder="1" applyAlignment="1">
      <alignment horizontal="center" vertical="center" wrapText="1"/>
    </xf>
    <xf numFmtId="9" fontId="46" fillId="6" borderId="1" xfId="8" applyFont="1" applyFill="1" applyBorder="1" applyAlignment="1">
      <alignment horizontal="center" vertical="center" wrapText="1"/>
    </xf>
    <xf numFmtId="0" fontId="47" fillId="0" borderId="3" xfId="0" applyFont="1" applyBorder="1" applyAlignment="1">
      <alignment horizontal="center" vertical="center" wrapText="1"/>
    </xf>
    <xf numFmtId="0" fontId="46" fillId="0" borderId="3" xfId="0" applyFont="1" applyBorder="1" applyAlignment="1">
      <alignment horizontal="center" vertical="center" wrapText="1"/>
    </xf>
    <xf numFmtId="0" fontId="47" fillId="0" borderId="23" xfId="0" applyFont="1" applyBorder="1" applyAlignment="1">
      <alignment horizontal="left" vertical="center" wrapText="1"/>
    </xf>
    <xf numFmtId="3" fontId="47" fillId="6" borderId="23" xfId="0" applyNumberFormat="1" applyFont="1" applyFill="1" applyBorder="1" applyAlignment="1">
      <alignment horizontal="center" vertical="center" wrapText="1"/>
    </xf>
    <xf numFmtId="9" fontId="46" fillId="6" borderId="23" xfId="8" applyFont="1" applyFill="1" applyBorder="1" applyAlignment="1">
      <alignment horizontal="center" vertical="center" wrapText="1"/>
    </xf>
    <xf numFmtId="9" fontId="46" fillId="0" borderId="23" xfId="8" applyFont="1" applyFill="1" applyBorder="1" applyAlignment="1">
      <alignment horizontal="center" vertical="center" wrapText="1"/>
    </xf>
    <xf numFmtId="10" fontId="47" fillId="0" borderId="23" xfId="0" applyNumberFormat="1" applyFont="1" applyBorder="1" applyAlignment="1">
      <alignment horizontal="center" vertical="center" wrapText="1"/>
    </xf>
    <xf numFmtId="169" fontId="46" fillId="6" borderId="23" xfId="6" applyNumberFormat="1" applyFont="1" applyFill="1" applyBorder="1" applyAlignment="1">
      <alignment horizontal="center" vertical="center" wrapText="1"/>
    </xf>
    <xf numFmtId="3" fontId="46" fillId="6" borderId="23" xfId="6" applyNumberFormat="1" applyFont="1" applyFill="1" applyBorder="1" applyAlignment="1">
      <alignment horizontal="center" vertical="center" wrapText="1"/>
    </xf>
    <xf numFmtId="166" fontId="46" fillId="0" borderId="23" xfId="6" applyFont="1" applyFill="1" applyBorder="1" applyAlignment="1">
      <alignment horizontal="center" vertical="center" wrapText="1"/>
    </xf>
    <xf numFmtId="166" fontId="47" fillId="0" borderId="23" xfId="6" applyFont="1" applyFill="1" applyBorder="1" applyAlignment="1">
      <alignment horizontal="center" vertical="center" wrapText="1"/>
    </xf>
    <xf numFmtId="172" fontId="46" fillId="6" borderId="23" xfId="8" applyNumberFormat="1" applyFont="1" applyFill="1" applyBorder="1" applyAlignment="1">
      <alignment horizontal="center" vertical="center" wrapText="1"/>
    </xf>
    <xf numFmtId="166" fontId="47" fillId="0" borderId="23" xfId="6" applyFont="1" applyBorder="1" applyAlignment="1">
      <alignment horizontal="center" vertical="center" wrapText="1"/>
    </xf>
    <xf numFmtId="9" fontId="46" fillId="6" borderId="19" xfId="8" applyFont="1" applyFill="1" applyBorder="1" applyAlignment="1">
      <alignment horizontal="center" vertical="center" wrapText="1"/>
    </xf>
    <xf numFmtId="9" fontId="46" fillId="0" borderId="19" xfId="8" applyFont="1" applyFill="1" applyBorder="1" applyAlignment="1">
      <alignment horizontal="center" vertical="center" wrapText="1"/>
    </xf>
    <xf numFmtId="2" fontId="46" fillId="6" borderId="19" xfId="6" applyNumberFormat="1" applyFont="1" applyFill="1" applyBorder="1" applyAlignment="1">
      <alignment horizontal="center" vertical="center" wrapText="1"/>
    </xf>
    <xf numFmtId="0" fontId="52" fillId="3" borderId="1" xfId="0" applyFont="1" applyFill="1" applyBorder="1" applyAlignment="1">
      <alignment horizontal="center" vertical="center"/>
    </xf>
    <xf numFmtId="0" fontId="47" fillId="18" borderId="1" xfId="0" applyFont="1" applyFill="1" applyBorder="1" applyAlignment="1">
      <alignment horizontal="center" vertical="center"/>
    </xf>
    <xf numFmtId="166" fontId="46" fillId="6" borderId="19" xfId="6" applyFont="1" applyFill="1" applyBorder="1" applyAlignment="1">
      <alignment horizontal="center" vertical="center" wrapText="1"/>
    </xf>
    <xf numFmtId="166" fontId="44" fillId="3" borderId="37" xfId="6" applyFont="1" applyFill="1" applyBorder="1" applyAlignment="1">
      <alignment horizontal="center" vertical="center" wrapText="1"/>
    </xf>
    <xf numFmtId="166" fontId="47" fillId="6" borderId="19" xfId="6" applyFont="1" applyFill="1" applyBorder="1" applyAlignment="1">
      <alignment horizontal="center" vertical="center" wrapText="1"/>
    </xf>
    <xf numFmtId="9" fontId="46" fillId="0" borderId="1" xfId="8" applyFont="1" applyFill="1" applyBorder="1" applyAlignment="1">
      <alignment horizontal="center" vertical="center" wrapText="1"/>
    </xf>
    <xf numFmtId="2" fontId="46" fillId="6" borderId="1" xfId="6" applyNumberFormat="1" applyFont="1" applyFill="1" applyBorder="1" applyAlignment="1">
      <alignment horizontal="center" vertical="center" wrapText="1"/>
    </xf>
    <xf numFmtId="166" fontId="47" fillId="6" borderId="1" xfId="6" applyFont="1" applyFill="1" applyBorder="1" applyAlignment="1">
      <alignment horizontal="center" vertical="center" wrapText="1"/>
    </xf>
    <xf numFmtId="1" fontId="46" fillId="6" borderId="12" xfId="6" applyNumberFormat="1" applyFont="1" applyFill="1" applyBorder="1" applyAlignment="1">
      <alignment horizontal="center" vertical="center" wrapText="1"/>
    </xf>
    <xf numFmtId="1" fontId="46" fillId="6" borderId="1" xfId="6" applyNumberFormat="1" applyFont="1" applyFill="1" applyBorder="1" applyAlignment="1">
      <alignment horizontal="center" vertical="center" wrapText="1"/>
    </xf>
    <xf numFmtId="2" fontId="46" fillId="6" borderId="12" xfId="6" applyNumberFormat="1" applyFont="1" applyFill="1" applyBorder="1" applyAlignment="1">
      <alignment horizontal="center" vertical="center" wrapText="1"/>
    </xf>
    <xf numFmtId="3" fontId="46" fillId="6" borderId="32" xfId="6" applyNumberFormat="1" applyFont="1" applyFill="1" applyBorder="1" applyAlignment="1">
      <alignment horizontal="center" vertical="center" wrapText="1"/>
    </xf>
    <xf numFmtId="0" fontId="47" fillId="6" borderId="1" xfId="0" applyFont="1" applyFill="1" applyBorder="1" applyAlignment="1">
      <alignment horizontal="center" vertical="center" wrapText="1"/>
    </xf>
    <xf numFmtId="0" fontId="47" fillId="6" borderId="23" xfId="0" applyFont="1" applyFill="1" applyBorder="1" applyAlignment="1">
      <alignment horizontal="center" vertical="center" wrapText="1"/>
    </xf>
    <xf numFmtId="2" fontId="46" fillId="6" borderId="25" xfId="6" applyNumberFormat="1" applyFont="1" applyFill="1" applyBorder="1" applyAlignment="1">
      <alignment horizontal="center" vertical="center" wrapText="1"/>
    </xf>
    <xf numFmtId="2" fontId="46" fillId="6" borderId="23" xfId="6" applyNumberFormat="1" applyFont="1" applyFill="1" applyBorder="1" applyAlignment="1">
      <alignment horizontal="center" vertical="center" wrapText="1"/>
    </xf>
    <xf numFmtId="3" fontId="46" fillId="6" borderId="42" xfId="6" applyNumberFormat="1" applyFont="1" applyFill="1" applyBorder="1" applyAlignment="1">
      <alignment horizontal="center" vertical="center" wrapText="1"/>
    </xf>
    <xf numFmtId="1" fontId="46" fillId="6" borderId="23" xfId="6" applyNumberFormat="1" applyFont="1" applyFill="1" applyBorder="1" applyAlignment="1">
      <alignment horizontal="center" vertical="center" wrapText="1"/>
    </xf>
    <xf numFmtId="166" fontId="46" fillId="6" borderId="23" xfId="6" applyFont="1" applyFill="1" applyBorder="1" applyAlignment="1">
      <alignment horizontal="center" vertical="center" wrapText="1"/>
    </xf>
    <xf numFmtId="166" fontId="47" fillId="6" borderId="23" xfId="6" applyFont="1" applyFill="1" applyBorder="1" applyAlignment="1">
      <alignment horizontal="center" vertical="center" wrapText="1"/>
    </xf>
    <xf numFmtId="0" fontId="47" fillId="0" borderId="19" xfId="0" applyFont="1" applyBorder="1" applyAlignment="1">
      <alignment vertical="center" wrapText="1"/>
    </xf>
    <xf numFmtId="0" fontId="47" fillId="0" borderId="19" xfId="8" applyNumberFormat="1" applyFont="1" applyFill="1" applyBorder="1" applyAlignment="1">
      <alignment vertical="center" wrapText="1"/>
    </xf>
    <xf numFmtId="0" fontId="47" fillId="0" borderId="37" xfId="8" applyNumberFormat="1" applyFont="1" applyFill="1" applyBorder="1" applyAlignment="1">
      <alignment horizontal="center" vertical="center" wrapText="1"/>
    </xf>
    <xf numFmtId="9" fontId="46" fillId="0" borderId="37" xfId="8" applyFont="1" applyFill="1" applyBorder="1" applyAlignment="1">
      <alignment horizontal="center" vertical="center" wrapText="1"/>
    </xf>
    <xf numFmtId="14" fontId="52" fillId="0" borderId="19" xfId="0" applyNumberFormat="1" applyFont="1" applyBorder="1" applyAlignment="1">
      <alignment horizontal="center" vertical="center"/>
    </xf>
    <xf numFmtId="14" fontId="47" fillId="0" borderId="19" xfId="8" applyNumberFormat="1" applyFont="1" applyFill="1" applyBorder="1" applyAlignment="1">
      <alignment horizontal="center" vertical="center" wrapText="1"/>
    </xf>
    <xf numFmtId="1" fontId="47" fillId="0" borderId="19" xfId="8" applyNumberFormat="1" applyFont="1" applyFill="1" applyBorder="1" applyAlignment="1">
      <alignment horizontal="center" vertical="center" wrapText="1"/>
    </xf>
    <xf numFmtId="0" fontId="52" fillId="3" borderId="30" xfId="0" applyFont="1" applyFill="1" applyBorder="1" applyAlignment="1">
      <alignment horizontal="center" vertical="center"/>
    </xf>
    <xf numFmtId="0" fontId="52" fillId="18" borderId="30" xfId="0" applyFont="1" applyFill="1" applyBorder="1" applyAlignment="1">
      <alignment horizontal="center" vertical="center"/>
    </xf>
    <xf numFmtId="166" fontId="46" fillId="0" borderId="19" xfId="6" applyFont="1" applyFill="1" applyBorder="1" applyAlignment="1">
      <alignment horizontal="center" vertical="center" wrapText="1"/>
    </xf>
    <xf numFmtId="166" fontId="44" fillId="0" borderId="41" xfId="6" applyFont="1" applyFill="1" applyBorder="1" applyAlignment="1">
      <alignment horizontal="center" vertical="center" wrapText="1"/>
    </xf>
    <xf numFmtId="166" fontId="54" fillId="3" borderId="19" xfId="6" applyFont="1" applyFill="1" applyBorder="1" applyAlignment="1">
      <alignment horizontal="center" vertical="center" wrapText="1"/>
    </xf>
    <xf numFmtId="166" fontId="54" fillId="18" borderId="19" xfId="6" applyFont="1" applyFill="1" applyBorder="1" applyAlignment="1">
      <alignment horizontal="center" vertical="center" wrapText="1"/>
    </xf>
    <xf numFmtId="0" fontId="52" fillId="0" borderId="19" xfId="0" applyFont="1" applyBorder="1" applyAlignment="1">
      <alignment horizontal="center" vertical="center"/>
    </xf>
    <xf numFmtId="0" fontId="52" fillId="0" borderId="19" xfId="0" applyFont="1" applyBorder="1" applyAlignment="1">
      <alignment vertical="top" wrapText="1"/>
    </xf>
    <xf numFmtId="0" fontId="52" fillId="0" borderId="19" xfId="0" applyFont="1" applyBorder="1" applyAlignment="1">
      <alignment horizontal="left" vertical="center"/>
    </xf>
    <xf numFmtId="0" fontId="52" fillId="7" borderId="12" xfId="0" applyFont="1" applyFill="1" applyBorder="1" applyAlignment="1">
      <alignment wrapText="1"/>
    </xf>
    <xf numFmtId="0" fontId="52" fillId="3" borderId="12" xfId="0" applyFont="1" applyFill="1" applyBorder="1" applyAlignment="1">
      <alignment wrapText="1"/>
    </xf>
    <xf numFmtId="0" fontId="52" fillId="18" borderId="12" xfId="0" applyFont="1" applyFill="1" applyBorder="1" applyAlignment="1">
      <alignment wrapText="1"/>
    </xf>
    <xf numFmtId="0" fontId="47" fillId="0" borderId="1" xfId="0" applyFont="1" applyBorder="1" applyAlignment="1">
      <alignment vertical="center" wrapText="1"/>
    </xf>
    <xf numFmtId="0" fontId="47" fillId="0" borderId="1" xfId="8" applyNumberFormat="1" applyFont="1" applyFill="1" applyBorder="1" applyAlignment="1">
      <alignment vertical="center" wrapText="1"/>
    </xf>
    <xf numFmtId="0" fontId="47" fillId="0" borderId="1" xfId="8" applyNumberFormat="1" applyFont="1" applyFill="1" applyBorder="1" applyAlignment="1">
      <alignment horizontal="center" vertical="center" wrapText="1"/>
    </xf>
    <xf numFmtId="14" fontId="52" fillId="0" borderId="1" xfId="0" applyNumberFormat="1" applyFont="1" applyBorder="1" applyAlignment="1">
      <alignment horizontal="center" vertical="center"/>
    </xf>
    <xf numFmtId="14" fontId="47" fillId="0" borderId="1" xfId="8" applyNumberFormat="1" applyFont="1" applyFill="1" applyBorder="1" applyAlignment="1">
      <alignment horizontal="center" vertical="center" wrapText="1"/>
    </xf>
    <xf numFmtId="1" fontId="47" fillId="0" borderId="4" xfId="8" applyNumberFormat="1" applyFont="1" applyFill="1" applyBorder="1" applyAlignment="1">
      <alignment horizontal="center" vertical="center" wrapText="1"/>
    </xf>
    <xf numFmtId="0" fontId="52" fillId="0" borderId="1" xfId="0" applyFont="1" applyBorder="1" applyAlignment="1">
      <alignment horizontal="center" vertical="center"/>
    </xf>
    <xf numFmtId="0" fontId="52" fillId="0" borderId="1" xfId="0" applyFont="1" applyBorder="1" applyAlignment="1">
      <alignment vertical="top" wrapText="1"/>
    </xf>
    <xf numFmtId="0" fontId="52" fillId="0" borderId="1" xfId="0" applyFont="1" applyBorder="1" applyAlignment="1">
      <alignment vertical="center"/>
    </xf>
    <xf numFmtId="14" fontId="52" fillId="0" borderId="1" xfId="0" applyNumberFormat="1" applyFont="1" applyBorder="1" applyAlignment="1">
      <alignment vertical="center"/>
    </xf>
    <xf numFmtId="0" fontId="47" fillId="0" borderId="1" xfId="0" applyFont="1" applyBorder="1" applyAlignment="1">
      <alignment horizontal="center" vertical="center" wrapText="1"/>
    </xf>
    <xf numFmtId="166" fontId="46" fillId="0" borderId="1" xfId="6" applyFont="1" applyFill="1" applyBorder="1" applyAlignment="1">
      <alignment horizontal="center" vertical="center"/>
    </xf>
    <xf numFmtId="17" fontId="46" fillId="0" borderId="1" xfId="8" applyNumberFormat="1" applyFont="1" applyFill="1" applyBorder="1" applyAlignment="1">
      <alignment horizontal="center" vertical="center" wrapText="1"/>
    </xf>
    <xf numFmtId="9" fontId="46" fillId="0" borderId="30" xfId="8" applyFont="1" applyFill="1" applyBorder="1" applyAlignment="1">
      <alignment horizontal="center" vertical="center" wrapText="1"/>
    </xf>
    <xf numFmtId="0" fontId="47" fillId="0" borderId="23" xfId="0" applyFont="1" applyBorder="1" applyAlignment="1">
      <alignment vertical="center" wrapText="1"/>
    </xf>
    <xf numFmtId="0" fontId="47" fillId="0" borderId="23" xfId="0" applyFont="1" applyBorder="1" applyAlignment="1">
      <alignment horizontal="center" vertical="center" wrapText="1"/>
    </xf>
    <xf numFmtId="14" fontId="52" fillId="0" borderId="23" xfId="0" applyNumberFormat="1" applyFont="1" applyBorder="1" applyAlignment="1">
      <alignment horizontal="center" vertical="center"/>
    </xf>
    <xf numFmtId="14" fontId="47" fillId="0" borderId="23" xfId="8" applyNumberFormat="1" applyFont="1" applyFill="1" applyBorder="1" applyAlignment="1">
      <alignment horizontal="center" vertical="center" wrapText="1"/>
    </xf>
    <xf numFmtId="1" fontId="47" fillId="0" borderId="30" xfId="8" applyNumberFormat="1" applyFont="1" applyFill="1" applyBorder="1" applyAlignment="1">
      <alignment horizontal="center" vertical="center" wrapText="1"/>
    </xf>
    <xf numFmtId="0" fontId="52" fillId="3" borderId="3" xfId="0" applyFont="1" applyFill="1" applyBorder="1" applyAlignment="1">
      <alignment horizontal="center" vertical="center"/>
    </xf>
    <xf numFmtId="0" fontId="52" fillId="18" borderId="3" xfId="0" applyFont="1" applyFill="1" applyBorder="1" applyAlignment="1">
      <alignment horizontal="center" vertical="center"/>
    </xf>
    <xf numFmtId="0" fontId="52" fillId="0" borderId="23" xfId="0" applyFont="1" applyBorder="1" applyAlignment="1">
      <alignment horizontal="center" vertical="center"/>
    </xf>
    <xf numFmtId="0" fontId="52" fillId="0" borderId="23" xfId="0" applyFont="1" applyBorder="1" applyAlignment="1">
      <alignment vertical="top" wrapText="1"/>
    </xf>
    <xf numFmtId="0" fontId="52" fillId="0" borderId="23" xfId="0" applyFont="1" applyBorder="1" applyAlignment="1">
      <alignment vertical="center"/>
    </xf>
    <xf numFmtId="14" fontId="52" fillId="0" borderId="23" xfId="0" applyNumberFormat="1" applyFont="1" applyBorder="1" applyAlignment="1">
      <alignment vertical="center"/>
    </xf>
    <xf numFmtId="0" fontId="47" fillId="0" borderId="19" xfId="0" applyFont="1" applyBorder="1" applyAlignment="1">
      <alignment horizontal="center" vertical="center" wrapText="1"/>
    </xf>
    <xf numFmtId="1" fontId="47" fillId="6" borderId="19" xfId="0" applyNumberFormat="1" applyFont="1" applyFill="1" applyBorder="1" applyAlignment="1">
      <alignment horizontal="center" vertical="center" wrapText="1"/>
    </xf>
    <xf numFmtId="17" fontId="46" fillId="6" borderId="41" xfId="5" applyNumberFormat="1" applyFont="1" applyFill="1" applyBorder="1" applyAlignment="1">
      <alignment horizontal="center" vertical="center" wrapText="1"/>
    </xf>
    <xf numFmtId="17" fontId="46" fillId="6" borderId="19" xfId="5" applyNumberFormat="1" applyFont="1" applyFill="1" applyBorder="1" applyAlignment="1">
      <alignment horizontal="center" vertical="center" wrapText="1"/>
    </xf>
    <xf numFmtId="1" fontId="46" fillId="0" borderId="12" xfId="5" applyNumberFormat="1" applyFont="1" applyFill="1" applyBorder="1" applyAlignment="1">
      <alignment horizontal="center" vertical="center" wrapText="1"/>
    </xf>
    <xf numFmtId="0" fontId="46" fillId="0" borderId="1" xfId="5" applyNumberFormat="1" applyFont="1" applyFill="1" applyBorder="1" applyAlignment="1">
      <alignment horizontal="center" vertical="center" wrapText="1"/>
    </xf>
    <xf numFmtId="0" fontId="52" fillId="18" borderId="1" xfId="0" applyFont="1" applyFill="1" applyBorder="1" applyAlignment="1">
      <alignment horizontal="center" vertical="center"/>
    </xf>
    <xf numFmtId="164" fontId="47" fillId="6" borderId="19" xfId="5" applyNumberFormat="1"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6" fillId="6" borderId="19" xfId="0" applyFont="1" applyFill="1" applyBorder="1" applyAlignment="1">
      <alignment horizontal="center" vertical="center" wrapText="1"/>
    </xf>
    <xf numFmtId="43" fontId="46" fillId="6" borderId="19" xfId="5" applyFont="1" applyFill="1" applyBorder="1" applyAlignment="1">
      <alignment horizontal="center" vertical="center" wrapText="1"/>
    </xf>
    <xf numFmtId="0" fontId="52" fillId="7" borderId="12" xfId="0" applyFont="1" applyFill="1" applyBorder="1" applyAlignment="1">
      <alignment horizontal="justify" wrapText="1"/>
    </xf>
    <xf numFmtId="1" fontId="47" fillId="6" borderId="1" xfId="0" applyNumberFormat="1" applyFont="1" applyFill="1" applyBorder="1" applyAlignment="1">
      <alignment horizontal="center" vertical="center" wrapText="1"/>
    </xf>
    <xf numFmtId="17" fontId="46" fillId="6" borderId="12" xfId="0" applyNumberFormat="1" applyFont="1" applyFill="1" applyBorder="1" applyAlignment="1">
      <alignment horizontal="center" vertical="center" wrapText="1"/>
    </xf>
    <xf numFmtId="17" fontId="46" fillId="6" borderId="1" xfId="0" applyNumberFormat="1" applyFont="1" applyFill="1" applyBorder="1" applyAlignment="1">
      <alignment horizontal="center" vertical="center" wrapText="1"/>
    </xf>
    <xf numFmtId="1" fontId="46" fillId="0" borderId="10" xfId="5" applyNumberFormat="1" applyFont="1" applyFill="1" applyBorder="1" applyAlignment="1">
      <alignment horizontal="center" vertical="center" wrapText="1"/>
    </xf>
    <xf numFmtId="49" fontId="59" fillId="0" borderId="1" xfId="2" applyFont="1" applyBorder="1" applyAlignment="1" applyProtection="1">
      <alignment horizontal="center" vertical="center" wrapText="1"/>
    </xf>
    <xf numFmtId="164" fontId="46" fillId="6" borderId="1" xfId="0" applyNumberFormat="1" applyFont="1" applyFill="1" applyBorder="1" applyAlignment="1">
      <alignment horizontal="center" vertical="center" wrapText="1"/>
    </xf>
    <xf numFmtId="17" fontId="46" fillId="6" borderId="1" xfId="8" applyNumberFormat="1" applyFont="1" applyFill="1" applyBorder="1" applyAlignment="1">
      <alignment horizontal="center" vertical="center" wrapText="1"/>
    </xf>
    <xf numFmtId="0" fontId="52" fillId="18" borderId="12" xfId="0" applyFont="1" applyFill="1" applyBorder="1" applyAlignment="1">
      <alignment horizontal="center" wrapText="1"/>
    </xf>
    <xf numFmtId="17" fontId="46" fillId="6" borderId="5" xfId="0" applyNumberFormat="1" applyFont="1" applyFill="1" applyBorder="1" applyAlignment="1">
      <alignment horizontal="center" vertical="center" wrapText="1"/>
    </xf>
    <xf numFmtId="0" fontId="46" fillId="6" borderId="1" xfId="0" applyFont="1" applyFill="1" applyBorder="1" applyAlignment="1">
      <alignment horizontal="center" vertical="center" wrapText="1"/>
    </xf>
    <xf numFmtId="43" fontId="46" fillId="6" borderId="1" xfId="5" applyFont="1" applyFill="1" applyBorder="1" applyAlignment="1">
      <alignment horizontal="center" vertical="center" wrapText="1"/>
    </xf>
    <xf numFmtId="17" fontId="46" fillId="6" borderId="9" xfId="0" applyNumberFormat="1" applyFont="1" applyFill="1" applyBorder="1" applyAlignment="1">
      <alignment horizontal="center" vertical="center" wrapText="1"/>
    </xf>
    <xf numFmtId="17" fontId="46" fillId="6" borderId="1" xfId="5" applyNumberFormat="1" applyFont="1" applyFill="1" applyBorder="1" applyAlignment="1">
      <alignment horizontal="center" vertical="center" wrapText="1"/>
    </xf>
    <xf numFmtId="0" fontId="47" fillId="6" borderId="3" xfId="0" applyFont="1" applyFill="1" applyBorder="1" applyAlignment="1">
      <alignment horizontal="center" vertical="center" wrapText="1"/>
    </xf>
    <xf numFmtId="1" fontId="47" fillId="6" borderId="23" xfId="0" applyNumberFormat="1" applyFont="1" applyFill="1" applyBorder="1" applyAlignment="1">
      <alignment horizontal="center" vertical="center" wrapText="1"/>
    </xf>
    <xf numFmtId="9" fontId="47" fillId="6" borderId="23" xfId="8" applyFont="1" applyFill="1" applyBorder="1" applyAlignment="1">
      <alignment horizontal="center" vertical="center" wrapText="1"/>
    </xf>
    <xf numFmtId="17" fontId="46" fillId="6" borderId="25" xfId="0" applyNumberFormat="1" applyFont="1" applyFill="1" applyBorder="1" applyAlignment="1">
      <alignment horizontal="center" vertical="center" wrapText="1"/>
    </xf>
    <xf numFmtId="17" fontId="46" fillId="6" borderId="23" xfId="0" applyNumberFormat="1" applyFont="1" applyFill="1" applyBorder="1" applyAlignment="1">
      <alignment horizontal="center" vertical="center" wrapText="1"/>
    </xf>
    <xf numFmtId="0" fontId="46" fillId="6" borderId="23" xfId="0" applyFont="1" applyFill="1" applyBorder="1" applyAlignment="1">
      <alignment horizontal="center" vertical="center" wrapText="1"/>
    </xf>
    <xf numFmtId="17" fontId="46" fillId="6" borderId="23" xfId="5" applyNumberFormat="1" applyFont="1" applyFill="1" applyBorder="1" applyAlignment="1">
      <alignment horizontal="center" vertical="center" wrapText="1"/>
    </xf>
    <xf numFmtId="3" fontId="47" fillId="0" borderId="19" xfId="0" applyNumberFormat="1" applyFont="1" applyBorder="1" applyAlignment="1">
      <alignment horizontal="center" vertical="center" wrapText="1"/>
    </xf>
    <xf numFmtId="1" fontId="46" fillId="6" borderId="41" xfId="6" applyNumberFormat="1" applyFont="1" applyFill="1" applyBorder="1" applyAlignment="1">
      <alignment horizontal="center" vertical="center" wrapText="1"/>
    </xf>
    <xf numFmtId="1" fontId="46" fillId="6" borderId="19" xfId="6" applyNumberFormat="1" applyFont="1" applyFill="1" applyBorder="1" applyAlignment="1">
      <alignment horizontal="center" vertical="center" wrapText="1"/>
    </xf>
    <xf numFmtId="0" fontId="47" fillId="0" borderId="1" xfId="0" applyFont="1" applyBorder="1" applyAlignment="1">
      <alignment horizontal="center" vertical="center"/>
    </xf>
    <xf numFmtId="1" fontId="46" fillId="6" borderId="37" xfId="6" applyNumberFormat="1" applyFont="1" applyFill="1" applyBorder="1" applyAlignment="1">
      <alignment horizontal="center" vertical="center" wrapText="1"/>
    </xf>
    <xf numFmtId="166" fontId="46" fillId="6" borderId="37" xfId="6" applyFont="1" applyFill="1" applyBorder="1" applyAlignment="1">
      <alignment horizontal="center" vertical="center" wrapText="1"/>
    </xf>
    <xf numFmtId="172" fontId="46" fillId="7" borderId="41" xfId="8" applyNumberFormat="1" applyFont="1" applyFill="1" applyBorder="1" applyAlignment="1">
      <alignment vertical="center" wrapText="1"/>
    </xf>
    <xf numFmtId="0" fontId="46" fillId="0" borderId="4" xfId="8" applyNumberFormat="1" applyFont="1" applyFill="1" applyBorder="1" applyAlignment="1">
      <alignment horizontal="center" vertical="center" wrapText="1"/>
    </xf>
    <xf numFmtId="1" fontId="46" fillId="6" borderId="4" xfId="6" applyNumberFormat="1" applyFont="1" applyFill="1" applyBorder="1" applyAlignment="1">
      <alignment horizontal="center" vertical="center" wrapText="1"/>
    </xf>
    <xf numFmtId="166" fontId="46" fillId="6" borderId="4" xfId="6" applyFont="1" applyFill="1" applyBorder="1" applyAlignment="1">
      <alignment horizontal="center" vertical="center" wrapText="1"/>
    </xf>
    <xf numFmtId="172" fontId="46" fillId="7" borderId="12" xfId="8" applyNumberFormat="1" applyFont="1" applyFill="1" applyBorder="1" applyAlignment="1">
      <alignment vertical="center" wrapText="1"/>
    </xf>
    <xf numFmtId="3" fontId="47" fillId="6" borderId="12" xfId="0" applyNumberFormat="1" applyFont="1" applyFill="1" applyBorder="1" applyAlignment="1">
      <alignment horizontal="center" vertical="center" wrapText="1"/>
    </xf>
    <xf numFmtId="3" fontId="47" fillId="0" borderId="1" xfId="0" applyNumberFormat="1" applyFont="1" applyBorder="1" applyAlignment="1">
      <alignment horizontal="center" vertical="center" wrapText="1"/>
    </xf>
    <xf numFmtId="3" fontId="47" fillId="3" borderId="1" xfId="0" applyNumberFormat="1" applyFont="1" applyFill="1" applyBorder="1" applyAlignment="1">
      <alignment horizontal="center" vertical="center" wrapText="1"/>
    </xf>
    <xf numFmtId="3" fontId="47" fillId="18" borderId="1" xfId="0" applyNumberFormat="1" applyFont="1" applyFill="1" applyBorder="1" applyAlignment="1">
      <alignment horizontal="center" vertical="center" wrapText="1"/>
    </xf>
    <xf numFmtId="3" fontId="47" fillId="6" borderId="31" xfId="0" applyNumberFormat="1" applyFont="1" applyFill="1" applyBorder="1" applyAlignment="1">
      <alignment horizontal="center" vertical="center" wrapText="1"/>
    </xf>
    <xf numFmtId="3" fontId="47" fillId="0" borderId="23" xfId="0" applyNumberFormat="1" applyFont="1" applyBorder="1" applyAlignment="1">
      <alignment horizontal="center" vertical="center" wrapText="1"/>
    </xf>
    <xf numFmtId="3" fontId="47" fillId="6" borderId="43" xfId="0" applyNumberFormat="1" applyFont="1" applyFill="1" applyBorder="1" applyAlignment="1">
      <alignment horizontal="center" vertical="center" wrapText="1"/>
    </xf>
    <xf numFmtId="172" fontId="46" fillId="7" borderId="25" xfId="8" applyNumberFormat="1" applyFont="1" applyFill="1" applyBorder="1" applyAlignment="1">
      <alignment horizontal="left" vertical="center" wrapText="1"/>
    </xf>
    <xf numFmtId="0" fontId="46" fillId="6" borderId="41" xfId="6" applyNumberFormat="1" applyFont="1" applyFill="1" applyBorder="1" applyAlignment="1">
      <alignment horizontal="center" vertical="center" wrapText="1"/>
    </xf>
    <xf numFmtId="0" fontId="46" fillId="6" borderId="19" xfId="6" applyNumberFormat="1" applyFont="1" applyFill="1" applyBorder="1" applyAlignment="1">
      <alignment horizontal="center" vertical="center" wrapText="1"/>
    </xf>
    <xf numFmtId="166" fontId="46" fillId="3" borderId="19" xfId="6" applyFont="1" applyFill="1" applyBorder="1" applyAlignment="1">
      <alignment horizontal="center" vertical="center" wrapText="1"/>
    </xf>
    <xf numFmtId="166" fontId="44" fillId="6" borderId="19" xfId="6" applyFont="1" applyFill="1" applyBorder="1" applyAlignment="1">
      <alignment horizontal="center" vertical="center" wrapText="1"/>
    </xf>
    <xf numFmtId="7" fontId="47" fillId="6" borderId="19" xfId="6" applyNumberFormat="1" applyFont="1" applyFill="1" applyBorder="1" applyAlignment="1">
      <alignment horizontal="center" vertical="center" wrapText="1"/>
    </xf>
    <xf numFmtId="0" fontId="46" fillId="6" borderId="12" xfId="6" applyNumberFormat="1" applyFont="1" applyFill="1" applyBorder="1" applyAlignment="1">
      <alignment horizontal="center" vertical="center" wrapText="1"/>
    </xf>
    <xf numFmtId="0" fontId="46" fillId="6" borderId="1" xfId="6" applyNumberFormat="1" applyFont="1" applyFill="1" applyBorder="1" applyAlignment="1">
      <alignment horizontal="center" vertical="center" wrapText="1"/>
    </xf>
    <xf numFmtId="3" fontId="47" fillId="3" borderId="1" xfId="0" applyNumberFormat="1" applyFont="1" applyFill="1" applyBorder="1" applyAlignment="1">
      <alignment horizontal="center" vertical="center"/>
    </xf>
    <xf numFmtId="3" fontId="47" fillId="18" borderId="1" xfId="0" applyNumberFormat="1" applyFont="1" applyFill="1" applyBorder="1" applyAlignment="1">
      <alignment horizontal="center" vertical="center"/>
    </xf>
    <xf numFmtId="166" fontId="44" fillId="6" borderId="1" xfId="6" applyFont="1" applyFill="1" applyBorder="1" applyAlignment="1">
      <alignment horizontal="center" vertical="center" wrapText="1"/>
    </xf>
    <xf numFmtId="7" fontId="47" fillId="6" borderId="1" xfId="6" applyNumberFormat="1" applyFont="1" applyFill="1" applyBorder="1" applyAlignment="1">
      <alignment horizontal="center" vertical="center" wrapText="1"/>
    </xf>
    <xf numFmtId="7" fontId="47" fillId="6" borderId="3" xfId="6" applyNumberFormat="1" applyFont="1" applyFill="1" applyBorder="1" applyAlignment="1">
      <alignment horizontal="center" vertical="center" wrapText="1"/>
    </xf>
    <xf numFmtId="166" fontId="46" fillId="6" borderId="3" xfId="6" applyFont="1" applyFill="1" applyBorder="1" applyAlignment="1">
      <alignment horizontal="center" vertical="center" wrapText="1"/>
    </xf>
    <xf numFmtId="0" fontId="46" fillId="0" borderId="1" xfId="0" applyFont="1" applyBorder="1" applyAlignment="1">
      <alignment horizontal="left" vertical="center" wrapText="1"/>
    </xf>
    <xf numFmtId="166" fontId="46" fillId="6" borderId="30" xfId="6" applyFont="1" applyFill="1" applyBorder="1" applyAlignment="1">
      <alignment horizontal="center" vertical="center" wrapText="1"/>
    </xf>
    <xf numFmtId="3" fontId="46" fillId="18" borderId="1" xfId="8" applyNumberFormat="1" applyFont="1" applyFill="1" applyBorder="1" applyAlignment="1">
      <alignment horizontal="center" vertical="center" wrapText="1"/>
    </xf>
    <xf numFmtId="3" fontId="46" fillId="6" borderId="12" xfId="6" applyNumberFormat="1" applyFont="1" applyFill="1" applyBorder="1" applyAlignment="1">
      <alignment horizontal="center" vertical="center" wrapText="1"/>
    </xf>
    <xf numFmtId="3" fontId="46" fillId="3" borderId="12" xfId="8" applyNumberFormat="1" applyFont="1" applyFill="1" applyBorder="1" applyAlignment="1">
      <alignment horizontal="center" vertical="center" wrapText="1"/>
    </xf>
    <xf numFmtId="0" fontId="46" fillId="6" borderId="40" xfId="6" applyNumberFormat="1" applyFont="1" applyFill="1" applyBorder="1" applyAlignment="1">
      <alignment horizontal="center" vertical="center" wrapText="1"/>
    </xf>
    <xf numFmtId="0" fontId="46" fillId="6" borderId="23" xfId="6" applyNumberFormat="1" applyFont="1" applyFill="1" applyBorder="1" applyAlignment="1">
      <alignment horizontal="center" vertical="center" wrapText="1"/>
    </xf>
    <xf numFmtId="166" fontId="46" fillId="3" borderId="23" xfId="6" applyFont="1" applyFill="1" applyBorder="1" applyAlignment="1">
      <alignment horizontal="center" vertical="center" wrapText="1"/>
    </xf>
    <xf numFmtId="7" fontId="47" fillId="6" borderId="23" xfId="6" applyNumberFormat="1" applyFont="1" applyFill="1" applyBorder="1" applyAlignment="1">
      <alignment horizontal="center" vertical="center" wrapText="1"/>
    </xf>
    <xf numFmtId="0" fontId="46" fillId="0" borderId="39" xfId="6" applyNumberFormat="1" applyFont="1" applyFill="1" applyBorder="1" applyAlignment="1">
      <alignment horizontal="center" vertical="center" wrapText="1"/>
    </xf>
    <xf numFmtId="0" fontId="46" fillId="0" borderId="19" xfId="6" applyNumberFormat="1" applyFont="1" applyFill="1" applyBorder="1" applyAlignment="1">
      <alignment horizontal="center" vertical="center" wrapText="1"/>
    </xf>
    <xf numFmtId="3" fontId="46" fillId="18" borderId="12" xfId="8" applyNumberFormat="1" applyFont="1" applyFill="1" applyBorder="1" applyAlignment="1">
      <alignment horizontal="center" vertical="center" wrapText="1"/>
    </xf>
    <xf numFmtId="169" fontId="46" fillId="0" borderId="12" xfId="6" applyNumberFormat="1" applyFont="1" applyFill="1" applyBorder="1" applyAlignment="1">
      <alignment horizontal="center" vertical="center" wrapText="1"/>
    </xf>
    <xf numFmtId="169" fontId="46" fillId="0" borderId="1" xfId="6" applyNumberFormat="1" applyFont="1" applyFill="1" applyBorder="1" applyAlignment="1">
      <alignment horizontal="center" vertical="center" wrapText="1"/>
    </xf>
    <xf numFmtId="172" fontId="46" fillId="3" borderId="12" xfId="8" applyNumberFormat="1" applyFont="1" applyFill="1" applyBorder="1" applyAlignment="1">
      <alignment horizontal="left" vertical="top" wrapText="1"/>
    </xf>
    <xf numFmtId="172" fontId="46" fillId="18" borderId="12" xfId="8" applyNumberFormat="1" applyFont="1" applyFill="1" applyBorder="1" applyAlignment="1">
      <alignment horizontal="left" vertical="top" wrapText="1"/>
    </xf>
    <xf numFmtId="7" fontId="47" fillId="0" borderId="1" xfId="6" applyNumberFormat="1" applyFont="1" applyFill="1" applyBorder="1" applyAlignment="1">
      <alignment horizontal="center" vertical="center" wrapText="1"/>
    </xf>
    <xf numFmtId="172" fontId="46" fillId="0" borderId="1" xfId="8" applyNumberFormat="1" applyFont="1" applyFill="1" applyBorder="1" applyAlignment="1">
      <alignment horizontal="center" vertical="center" wrapText="1"/>
    </xf>
    <xf numFmtId="0" fontId="46" fillId="0" borderId="31" xfId="6" applyNumberFormat="1" applyFont="1" applyFill="1" applyBorder="1" applyAlignment="1">
      <alignment horizontal="center" vertical="center" wrapText="1"/>
    </xf>
    <xf numFmtId="0" fontId="46" fillId="0" borderId="1" xfId="6" applyNumberFormat="1" applyFont="1" applyFill="1" applyBorder="1" applyAlignment="1">
      <alignment horizontal="center" vertical="center" wrapText="1"/>
    </xf>
    <xf numFmtId="166" fontId="46" fillId="0" borderId="31" xfId="6" applyFont="1" applyFill="1" applyBorder="1" applyAlignment="1">
      <alignment horizontal="center" vertical="center" wrapText="1"/>
    </xf>
    <xf numFmtId="0" fontId="47" fillId="0" borderId="30" xfId="0" applyFont="1" applyBorder="1" applyAlignment="1">
      <alignment horizontal="left" vertical="center" wrapText="1"/>
    </xf>
    <xf numFmtId="169" fontId="46" fillId="0" borderId="25" xfId="6" applyNumberFormat="1" applyFont="1" applyFill="1" applyBorder="1" applyAlignment="1">
      <alignment horizontal="center" vertical="center" wrapText="1"/>
    </xf>
    <xf numFmtId="169" fontId="46" fillId="0" borderId="23" xfId="6" applyNumberFormat="1" applyFont="1" applyFill="1" applyBorder="1" applyAlignment="1">
      <alignment horizontal="center" vertical="center" wrapText="1"/>
    </xf>
    <xf numFmtId="0" fontId="52" fillId="0" borderId="1" xfId="0" applyFont="1" applyBorder="1" applyAlignment="1">
      <alignment wrapText="1"/>
    </xf>
    <xf numFmtId="0" fontId="46" fillId="0" borderId="51" xfId="0" applyFont="1" applyBorder="1" applyAlignment="1">
      <alignment horizontal="center" vertical="center"/>
    </xf>
    <xf numFmtId="0" fontId="46" fillId="3" borderId="1" xfId="6" applyNumberFormat="1" applyFont="1" applyFill="1" applyBorder="1" applyAlignment="1">
      <alignment horizontal="center" vertical="center" wrapText="1"/>
    </xf>
    <xf numFmtId="0" fontId="46" fillId="18" borderId="1" xfId="6" applyNumberFormat="1" applyFont="1" applyFill="1" applyBorder="1" applyAlignment="1">
      <alignment horizontal="center" vertical="center" wrapText="1"/>
    </xf>
    <xf numFmtId="0" fontId="46" fillId="0" borderId="0" xfId="0" applyFont="1" applyAlignment="1">
      <alignment horizontal="center" vertical="center" wrapText="1"/>
    </xf>
    <xf numFmtId="0" fontId="46" fillId="6" borderId="31" xfId="6" applyNumberFormat="1" applyFont="1" applyFill="1" applyBorder="1" applyAlignment="1">
      <alignment horizontal="center" vertical="center" wrapText="1"/>
    </xf>
    <xf numFmtId="3" fontId="47" fillId="6" borderId="30" xfId="0" applyNumberFormat="1" applyFont="1" applyFill="1" applyBorder="1" applyAlignment="1">
      <alignment horizontal="center" vertical="center" wrapText="1"/>
    </xf>
    <xf numFmtId="0" fontId="40" fillId="0" borderId="31" xfId="8" applyNumberFormat="1" applyFont="1" applyFill="1" applyBorder="1" applyAlignment="1">
      <alignment horizontal="center" vertical="center"/>
    </xf>
    <xf numFmtId="10" fontId="46" fillId="6" borderId="19" xfId="8" applyNumberFormat="1" applyFont="1" applyFill="1" applyBorder="1" applyAlignment="1">
      <alignment horizontal="center" vertical="center" wrapText="1"/>
    </xf>
    <xf numFmtId="14" fontId="46" fillId="6" borderId="19" xfId="7" applyNumberFormat="1" applyFont="1" applyFill="1" applyBorder="1" applyAlignment="1">
      <alignment horizontal="center" vertical="center" wrapText="1"/>
    </xf>
    <xf numFmtId="169" fontId="46" fillId="0" borderId="19" xfId="7" applyNumberFormat="1" applyFont="1" applyFill="1" applyBorder="1" applyAlignment="1">
      <alignment horizontal="center" vertical="center" wrapText="1"/>
    </xf>
    <xf numFmtId="0" fontId="46" fillId="6" borderId="19" xfId="7" applyNumberFormat="1" applyFont="1" applyFill="1" applyBorder="1" applyAlignment="1">
      <alignment horizontal="center" vertical="center" wrapText="1"/>
    </xf>
    <xf numFmtId="165" fontId="46" fillId="6" borderId="19" xfId="7" applyFont="1" applyFill="1" applyBorder="1" applyAlignment="1">
      <alignment horizontal="center" vertical="center" wrapText="1"/>
    </xf>
    <xf numFmtId="0" fontId="52" fillId="6" borderId="41" xfId="0" applyFont="1" applyFill="1" applyBorder="1" applyAlignment="1">
      <alignment horizontal="left" vertical="center" wrapText="1"/>
    </xf>
    <xf numFmtId="14" fontId="46" fillId="6" borderId="19" xfId="8" applyNumberFormat="1" applyFont="1" applyFill="1" applyBorder="1" applyAlignment="1">
      <alignment horizontal="center" vertical="center" wrapText="1"/>
    </xf>
    <xf numFmtId="173" fontId="46" fillId="7" borderId="41" xfId="8" applyNumberFormat="1" applyFont="1" applyFill="1" applyBorder="1" applyAlignment="1">
      <alignment horizontal="justify" vertical="center" wrapText="1"/>
    </xf>
    <xf numFmtId="173" fontId="46" fillId="3" borderId="5" xfId="8" applyNumberFormat="1" applyFont="1" applyFill="1" applyBorder="1" applyAlignment="1">
      <alignment horizontal="justify" vertical="center" wrapText="1"/>
    </xf>
    <xf numFmtId="173" fontId="46" fillId="18" borderId="5" xfId="8" applyNumberFormat="1" applyFont="1" applyFill="1" applyBorder="1" applyAlignment="1">
      <alignment horizontal="justify" vertical="center" wrapText="1"/>
    </xf>
    <xf numFmtId="0" fontId="52" fillId="0" borderId="1" xfId="0" applyFont="1" applyBorder="1" applyAlignment="1">
      <alignment horizontal="left" vertical="center" wrapText="1"/>
    </xf>
    <xf numFmtId="10" fontId="46" fillId="6" borderId="1" xfId="8" applyNumberFormat="1" applyFont="1" applyFill="1" applyBorder="1" applyAlignment="1">
      <alignment horizontal="center" vertical="center" wrapText="1"/>
    </xf>
    <xf numFmtId="14" fontId="46" fillId="6" borderId="1" xfId="7" applyNumberFormat="1" applyFont="1" applyFill="1" applyBorder="1" applyAlignment="1">
      <alignment horizontal="center" vertical="center" wrapText="1"/>
    </xf>
    <xf numFmtId="169" fontId="46" fillId="0" borderId="1" xfId="7" applyNumberFormat="1" applyFont="1" applyFill="1" applyBorder="1" applyAlignment="1">
      <alignment horizontal="center" vertical="center" wrapText="1"/>
    </xf>
    <xf numFmtId="0" fontId="46" fillId="6" borderId="1" xfId="7" applyNumberFormat="1" applyFont="1" applyFill="1" applyBorder="1" applyAlignment="1">
      <alignment horizontal="center" vertical="center" wrapText="1"/>
    </xf>
    <xf numFmtId="165" fontId="46" fillId="6" borderId="1" xfId="7" applyFont="1" applyFill="1" applyBorder="1" applyAlignment="1">
      <alignment horizontal="center" vertical="center" wrapText="1"/>
    </xf>
    <xf numFmtId="0" fontId="52" fillId="6" borderId="12" xfId="0" applyFont="1" applyFill="1" applyBorder="1" applyAlignment="1">
      <alignment horizontal="left" vertical="center" wrapText="1"/>
    </xf>
    <xf numFmtId="14" fontId="46" fillId="6" borderId="1" xfId="8" applyNumberFormat="1" applyFont="1" applyFill="1" applyBorder="1" applyAlignment="1">
      <alignment horizontal="center" vertical="center" wrapText="1"/>
    </xf>
    <xf numFmtId="173" fontId="46" fillId="7" borderId="12" xfId="8" applyNumberFormat="1" applyFont="1" applyFill="1" applyBorder="1" applyAlignment="1">
      <alignment horizontal="justify" vertical="center" wrapText="1"/>
    </xf>
    <xf numFmtId="173" fontId="46" fillId="3" borderId="12" xfId="8" applyNumberFormat="1" applyFont="1" applyFill="1" applyBorder="1" applyAlignment="1">
      <alignment horizontal="justify" vertical="center" wrapText="1"/>
    </xf>
    <xf numFmtId="173" fontId="46" fillId="18" borderId="12" xfId="8" applyNumberFormat="1" applyFont="1" applyFill="1" applyBorder="1" applyAlignment="1">
      <alignment horizontal="justify" vertical="center" wrapText="1"/>
    </xf>
    <xf numFmtId="0" fontId="47" fillId="0" borderId="3" xfId="0" applyFont="1" applyBorder="1" applyAlignment="1">
      <alignment horizontal="center" vertical="center"/>
    </xf>
    <xf numFmtId="10" fontId="44" fillId="0" borderId="3" xfId="8" applyNumberFormat="1" applyFont="1" applyFill="1" applyBorder="1" applyAlignment="1">
      <alignment horizontal="center" vertical="center"/>
    </xf>
    <xf numFmtId="165" fontId="46" fillId="6" borderId="30" xfId="7" applyFont="1" applyFill="1" applyBorder="1" applyAlignment="1">
      <alignment horizontal="center" vertical="center" wrapText="1"/>
    </xf>
    <xf numFmtId="0" fontId="52" fillId="6" borderId="31" xfId="0" applyFont="1" applyFill="1" applyBorder="1" applyAlignment="1">
      <alignment horizontal="left" vertical="center" wrapText="1"/>
    </xf>
    <xf numFmtId="0" fontId="46" fillId="6" borderId="30" xfId="0" applyFont="1" applyFill="1" applyBorder="1" applyAlignment="1">
      <alignment horizontal="center" vertical="center" wrapText="1"/>
    </xf>
    <xf numFmtId="14" fontId="46" fillId="6" borderId="30" xfId="8" applyNumberFormat="1" applyFont="1" applyFill="1" applyBorder="1" applyAlignment="1">
      <alignment horizontal="center" vertical="center" wrapText="1"/>
    </xf>
    <xf numFmtId="173" fontId="46" fillId="7" borderId="31" xfId="8" applyNumberFormat="1" applyFont="1" applyFill="1" applyBorder="1" applyAlignment="1">
      <alignment horizontal="justify" vertical="center" wrapText="1"/>
    </xf>
    <xf numFmtId="0" fontId="52" fillId="0" borderId="1" xfId="0" applyFont="1" applyBorder="1" applyAlignment="1">
      <alignment vertical="center" wrapText="1"/>
    </xf>
    <xf numFmtId="0" fontId="52" fillId="6" borderId="1" xfId="0" applyFont="1" applyFill="1" applyBorder="1" applyAlignment="1">
      <alignment horizontal="left" vertical="center" wrapText="1"/>
    </xf>
    <xf numFmtId="0" fontId="47" fillId="0" borderId="1" xfId="0" applyFont="1" applyBorder="1" applyAlignment="1">
      <alignment horizontal="center"/>
    </xf>
    <xf numFmtId="14" fontId="47" fillId="0" borderId="1" xfId="0" applyNumberFormat="1" applyFont="1" applyBorder="1" applyAlignment="1">
      <alignment horizontal="center"/>
    </xf>
    <xf numFmtId="0" fontId="52" fillId="0" borderId="3" xfId="0" applyFont="1" applyBorder="1" applyAlignment="1">
      <alignment horizontal="center"/>
    </xf>
    <xf numFmtId="0" fontId="52" fillId="0" borderId="30" xfId="0" applyFont="1" applyBorder="1" applyAlignment="1">
      <alignment vertical="center" wrapText="1"/>
    </xf>
    <xf numFmtId="0" fontId="52" fillId="0" borderId="30" xfId="0" applyFont="1" applyBorder="1" applyAlignment="1">
      <alignment horizontal="left" vertical="center" wrapText="1"/>
    </xf>
    <xf numFmtId="10" fontId="46" fillId="6" borderId="30" xfId="8" applyNumberFormat="1" applyFont="1" applyFill="1" applyBorder="1" applyAlignment="1">
      <alignment horizontal="center" vertical="center" wrapText="1"/>
    </xf>
    <xf numFmtId="14" fontId="46" fillId="6" borderId="23" xfId="8" applyNumberFormat="1" applyFont="1" applyFill="1" applyBorder="1" applyAlignment="1">
      <alignment horizontal="center" vertical="center" wrapText="1"/>
    </xf>
    <xf numFmtId="14" fontId="46" fillId="6" borderId="23" xfId="7" applyNumberFormat="1" applyFont="1" applyFill="1" applyBorder="1" applyAlignment="1">
      <alignment horizontal="center" vertical="center" wrapText="1"/>
    </xf>
    <xf numFmtId="169" fontId="46" fillId="0" borderId="23" xfId="7" applyNumberFormat="1" applyFont="1" applyFill="1" applyBorder="1" applyAlignment="1">
      <alignment horizontal="center" vertical="center" wrapText="1"/>
    </xf>
    <xf numFmtId="0" fontId="46" fillId="6" borderId="23" xfId="7" applyNumberFormat="1" applyFont="1" applyFill="1" applyBorder="1" applyAlignment="1">
      <alignment horizontal="center" vertical="center" wrapText="1"/>
    </xf>
    <xf numFmtId="0" fontId="52" fillId="3" borderId="23" xfId="0" applyFont="1" applyFill="1" applyBorder="1" applyAlignment="1">
      <alignment horizontal="center" vertical="center"/>
    </xf>
    <xf numFmtId="173" fontId="46" fillId="7" borderId="25" xfId="8" applyNumberFormat="1" applyFont="1" applyFill="1" applyBorder="1" applyAlignment="1">
      <alignment horizontal="justify" vertical="center" wrapText="1"/>
    </xf>
    <xf numFmtId="173" fontId="46" fillId="3" borderId="31" xfId="8" applyNumberFormat="1" applyFont="1" applyFill="1" applyBorder="1" applyAlignment="1">
      <alignment horizontal="justify" vertical="center" wrapText="1"/>
    </xf>
    <xf numFmtId="173" fontId="46" fillId="18" borderId="31" xfId="8" applyNumberFormat="1" applyFont="1" applyFill="1" applyBorder="1" applyAlignment="1">
      <alignment horizontal="justify" vertical="center" wrapText="1"/>
    </xf>
    <xf numFmtId="10" fontId="40" fillId="0" borderId="4" xfId="8" applyNumberFormat="1" applyFont="1" applyFill="1" applyBorder="1" applyAlignment="1">
      <alignment horizontal="center" vertical="center"/>
    </xf>
    <xf numFmtId="0" fontId="58" fillId="0" borderId="9" xfId="0" applyFont="1" applyBorder="1" applyAlignment="1">
      <alignment horizontal="center" vertical="center" wrapText="1"/>
    </xf>
    <xf numFmtId="10" fontId="40" fillId="0" borderId="56" xfId="8" applyNumberFormat="1" applyFont="1" applyFill="1" applyBorder="1" applyAlignment="1">
      <alignment horizontal="center" vertical="center" wrapText="1"/>
    </xf>
    <xf numFmtId="14" fontId="46" fillId="6" borderId="0" xfId="8" applyNumberFormat="1" applyFont="1" applyFill="1" applyBorder="1" applyAlignment="1">
      <alignment horizontal="center" vertical="center" wrapText="1"/>
    </xf>
    <xf numFmtId="14" fontId="46" fillId="6" borderId="4" xfId="7" applyNumberFormat="1" applyFont="1" applyFill="1" applyBorder="1" applyAlignment="1">
      <alignment horizontal="center" vertical="center" wrapText="1"/>
    </xf>
    <xf numFmtId="169" fontId="46" fillId="0" borderId="4" xfId="7" applyNumberFormat="1" applyFont="1" applyFill="1" applyBorder="1" applyAlignment="1">
      <alignment horizontal="center" vertical="center" wrapText="1"/>
    </xf>
    <xf numFmtId="0" fontId="46" fillId="6" borderId="4" xfId="7" applyNumberFormat="1" applyFont="1" applyFill="1" applyBorder="1" applyAlignment="1">
      <alignment horizontal="center" vertical="center" wrapText="1"/>
    </xf>
    <xf numFmtId="0" fontId="52" fillId="3" borderId="3" xfId="0" applyFont="1" applyFill="1" applyBorder="1"/>
    <xf numFmtId="0" fontId="52" fillId="6" borderId="23" xfId="0" applyFont="1" applyFill="1" applyBorder="1"/>
    <xf numFmtId="0" fontId="46" fillId="6" borderId="4" xfId="0" applyFont="1" applyFill="1" applyBorder="1" applyAlignment="1">
      <alignment horizontal="center" vertical="center" wrapText="1"/>
    </xf>
    <xf numFmtId="14" fontId="46" fillId="6" borderId="4" xfId="8" applyNumberFormat="1" applyFont="1" applyFill="1" applyBorder="1" applyAlignment="1">
      <alignment horizontal="center" vertical="center" wrapText="1"/>
    </xf>
    <xf numFmtId="0" fontId="47" fillId="6" borderId="3" xfId="0" applyFont="1" applyFill="1" applyBorder="1" applyAlignment="1">
      <alignment horizontal="left" vertical="center" wrapText="1"/>
    </xf>
    <xf numFmtId="3" fontId="47" fillId="6" borderId="3" xfId="0" applyNumberFormat="1" applyFont="1" applyFill="1" applyBorder="1" applyAlignment="1">
      <alignment horizontal="center" vertical="center" wrapText="1"/>
    </xf>
    <xf numFmtId="9" fontId="47" fillId="6" borderId="3" xfId="8" applyFont="1" applyFill="1" applyBorder="1" applyAlignment="1">
      <alignment horizontal="center" vertical="center" wrapText="1"/>
    </xf>
    <xf numFmtId="166" fontId="47" fillId="6" borderId="41" xfId="6" applyFont="1" applyFill="1" applyBorder="1" applyAlignment="1">
      <alignment horizontal="center" vertical="center" wrapText="1"/>
    </xf>
    <xf numFmtId="3" fontId="46" fillId="6" borderId="19" xfId="6" applyNumberFormat="1" applyFont="1" applyFill="1" applyBorder="1" applyAlignment="1">
      <alignment horizontal="center" vertical="center"/>
    </xf>
    <xf numFmtId="3" fontId="46" fillId="3" borderId="19" xfId="6" applyNumberFormat="1" applyFont="1" applyFill="1" applyBorder="1" applyAlignment="1">
      <alignment horizontal="center" vertical="center"/>
    </xf>
    <xf numFmtId="3" fontId="46" fillId="18" borderId="3" xfId="6" applyNumberFormat="1" applyFont="1" applyFill="1" applyBorder="1" applyAlignment="1">
      <alignment horizontal="center" vertical="center"/>
    </xf>
    <xf numFmtId="166" fontId="47" fillId="6" borderId="19" xfId="6" applyFont="1" applyFill="1" applyBorder="1" applyAlignment="1">
      <alignment horizontal="center" vertical="center"/>
    </xf>
    <xf numFmtId="0" fontId="47" fillId="6" borderId="4" xfId="0" applyFont="1" applyFill="1" applyBorder="1" applyAlignment="1">
      <alignment vertical="center" wrapText="1"/>
    </xf>
    <xf numFmtId="0" fontId="47" fillId="6" borderId="1" xfId="0" applyFont="1" applyFill="1" applyBorder="1" applyAlignment="1">
      <alignment horizontal="left" vertical="center" wrapText="1"/>
    </xf>
    <xf numFmtId="166" fontId="47" fillId="6" borderId="12" xfId="6" applyFont="1" applyFill="1" applyBorder="1" applyAlignment="1">
      <alignment horizontal="center" vertical="center" wrapText="1"/>
    </xf>
    <xf numFmtId="3" fontId="46" fillId="6" borderId="1" xfId="6" applyNumberFormat="1" applyFont="1" applyFill="1" applyBorder="1" applyAlignment="1">
      <alignment horizontal="center" vertical="center"/>
    </xf>
    <xf numFmtId="166" fontId="47" fillId="6" borderId="1" xfId="6" applyFont="1" applyFill="1" applyBorder="1" applyAlignment="1">
      <alignment horizontal="center" vertical="center"/>
    </xf>
    <xf numFmtId="0" fontId="47" fillId="6" borderId="12" xfId="6" applyNumberFormat="1" applyFont="1" applyFill="1" applyBorder="1" applyAlignment="1">
      <alignment horizontal="center" vertical="center" wrapText="1"/>
    </xf>
    <xf numFmtId="0" fontId="47" fillId="6" borderId="1" xfId="6" applyNumberFormat="1" applyFont="1" applyFill="1" applyBorder="1" applyAlignment="1">
      <alignment horizontal="center" vertical="center" wrapText="1"/>
    </xf>
    <xf numFmtId="0" fontId="46" fillId="6" borderId="1" xfId="0" applyFont="1" applyFill="1" applyBorder="1" applyAlignment="1">
      <alignment horizontal="left" vertical="center" wrapText="1"/>
    </xf>
    <xf numFmtId="0" fontId="46" fillId="6" borderId="23" xfId="0" applyFont="1" applyFill="1" applyBorder="1" applyAlignment="1">
      <alignment horizontal="left" vertical="center" wrapText="1"/>
    </xf>
    <xf numFmtId="166" fontId="47" fillId="6" borderId="25" xfId="6" applyFont="1" applyFill="1" applyBorder="1" applyAlignment="1">
      <alignment horizontal="center" vertical="center" wrapText="1"/>
    </xf>
    <xf numFmtId="3" fontId="46" fillId="6" borderId="23" xfId="6" applyNumberFormat="1" applyFont="1" applyFill="1" applyBorder="1" applyAlignment="1">
      <alignment horizontal="center" vertical="center"/>
    </xf>
    <xf numFmtId="166" fontId="47" fillId="6" borderId="23" xfId="6" applyFont="1" applyFill="1" applyBorder="1" applyAlignment="1">
      <alignment horizontal="center" vertical="center"/>
    </xf>
    <xf numFmtId="1" fontId="46" fillId="3" borderId="1" xfId="6" applyNumberFormat="1" applyFont="1" applyFill="1" applyBorder="1" applyAlignment="1">
      <alignment horizontal="center" vertical="center" wrapText="1"/>
    </xf>
    <xf numFmtId="1" fontId="46" fillId="18" borderId="1" xfId="6" applyNumberFormat="1" applyFont="1" applyFill="1" applyBorder="1" applyAlignment="1">
      <alignment horizontal="center" vertical="center" wrapText="1"/>
    </xf>
    <xf numFmtId="1" fontId="47" fillId="6" borderId="12" xfId="6" applyNumberFormat="1" applyFont="1" applyFill="1" applyBorder="1" applyAlignment="1">
      <alignment horizontal="center" vertical="center" wrapText="1"/>
    </xf>
    <xf numFmtId="1" fontId="47" fillId="6" borderId="1" xfId="6" applyNumberFormat="1" applyFont="1" applyFill="1" applyBorder="1" applyAlignment="1">
      <alignment horizontal="center" vertical="center" wrapText="1"/>
    </xf>
    <xf numFmtId="166" fontId="46" fillId="6" borderId="3" xfId="6" applyFont="1" applyFill="1" applyBorder="1" applyAlignment="1">
      <alignment horizontal="center" vertical="center"/>
    </xf>
    <xf numFmtId="166" fontId="46" fillId="3" borderId="30" xfId="6" applyFont="1" applyFill="1" applyBorder="1" applyAlignment="1">
      <alignment horizontal="center" vertical="center" wrapText="1"/>
    </xf>
    <xf numFmtId="9" fontId="46" fillId="6" borderId="3" xfId="8" applyFont="1" applyFill="1" applyBorder="1" applyAlignment="1">
      <alignment horizontal="center" vertical="center" wrapText="1"/>
    </xf>
    <xf numFmtId="3" fontId="46" fillId="6" borderId="5" xfId="0" applyNumberFormat="1" applyFont="1" applyFill="1" applyBorder="1" applyAlignment="1">
      <alignment horizontal="center" vertical="center" wrapText="1"/>
    </xf>
    <xf numFmtId="3" fontId="46" fillId="6" borderId="3" xfId="0" applyNumberFormat="1" applyFont="1" applyFill="1" applyBorder="1" applyAlignment="1">
      <alignment horizontal="center" vertical="center" wrapText="1"/>
    </xf>
    <xf numFmtId="3" fontId="46" fillId="6" borderId="3" xfId="6" applyNumberFormat="1" applyFont="1" applyFill="1" applyBorder="1" applyAlignment="1">
      <alignment horizontal="center" vertical="center"/>
    </xf>
    <xf numFmtId="166" fontId="47" fillId="6" borderId="3" xfId="6" applyFont="1" applyFill="1" applyBorder="1" applyAlignment="1">
      <alignment horizontal="center" vertical="center"/>
    </xf>
    <xf numFmtId="172" fontId="46" fillId="6" borderId="3" xfId="8" applyNumberFormat="1" applyFont="1" applyFill="1" applyBorder="1" applyAlignment="1">
      <alignment horizontal="center" vertical="center" wrapText="1"/>
    </xf>
    <xf numFmtId="3" fontId="47" fillId="6" borderId="4" xfId="0" applyNumberFormat="1" applyFont="1" applyFill="1" applyBorder="1" applyAlignment="1">
      <alignment horizontal="center" vertical="center" wrapText="1"/>
    </xf>
    <xf numFmtId="9" fontId="46" fillId="6" borderId="4" xfId="8" applyFont="1" applyFill="1" applyBorder="1" applyAlignment="1">
      <alignment horizontal="center" vertical="center" wrapText="1"/>
    </xf>
    <xf numFmtId="3" fontId="46" fillId="6" borderId="12" xfId="0" applyNumberFormat="1" applyFont="1" applyFill="1" applyBorder="1" applyAlignment="1">
      <alignment horizontal="center" vertical="center" wrapText="1"/>
    </xf>
    <xf numFmtId="3" fontId="46" fillId="6" borderId="1" xfId="0" applyNumberFormat="1" applyFont="1" applyFill="1" applyBorder="1" applyAlignment="1">
      <alignment horizontal="center" vertical="center" wrapText="1"/>
    </xf>
    <xf numFmtId="9" fontId="46" fillId="6" borderId="30" xfId="8" applyFont="1" applyFill="1" applyBorder="1" applyAlignment="1">
      <alignment horizontal="center" vertical="center" wrapText="1"/>
    </xf>
    <xf numFmtId="4" fontId="46" fillId="6" borderId="31" xfId="0" applyNumberFormat="1" applyFont="1" applyFill="1" applyBorder="1" applyAlignment="1">
      <alignment horizontal="center" vertical="center" wrapText="1"/>
    </xf>
    <xf numFmtId="4" fontId="46" fillId="6" borderId="1" xfId="0" applyNumberFormat="1" applyFont="1" applyFill="1" applyBorder="1" applyAlignment="1">
      <alignment horizontal="center" vertical="center" wrapText="1"/>
    </xf>
    <xf numFmtId="167" fontId="47" fillId="0" borderId="3" xfId="0" applyNumberFormat="1" applyFont="1" applyBorder="1" applyAlignment="1">
      <alignment horizontal="center" vertical="center" textRotation="90" wrapText="1"/>
    </xf>
    <xf numFmtId="0" fontId="47" fillId="6" borderId="23" xfId="0" applyFont="1" applyFill="1" applyBorder="1" applyAlignment="1">
      <alignment horizontal="left" vertical="center" wrapText="1"/>
    </xf>
    <xf numFmtId="3" fontId="46" fillId="6" borderId="25" xfId="0" applyNumberFormat="1" applyFont="1" applyFill="1" applyBorder="1" applyAlignment="1">
      <alignment horizontal="center" vertical="center" wrapText="1"/>
    </xf>
    <xf numFmtId="3" fontId="46" fillId="6" borderId="23" xfId="0" applyNumberFormat="1" applyFont="1" applyFill="1" applyBorder="1" applyAlignment="1">
      <alignment horizontal="center" vertical="center" wrapText="1"/>
    </xf>
    <xf numFmtId="0" fontId="58" fillId="0" borderId="5" xfId="0" applyFont="1" applyBorder="1" applyAlignment="1">
      <alignment horizontal="center" vertical="center" wrapText="1"/>
    </xf>
    <xf numFmtId="3" fontId="46" fillId="6" borderId="0" xfId="0" applyNumberFormat="1" applyFont="1" applyFill="1" applyAlignment="1">
      <alignment horizontal="center" vertical="center" wrapText="1"/>
    </xf>
    <xf numFmtId="3" fontId="46" fillId="6" borderId="4" xfId="0" applyNumberFormat="1" applyFont="1" applyFill="1" applyBorder="1" applyAlignment="1">
      <alignment horizontal="center" vertical="center" wrapText="1"/>
    </xf>
    <xf numFmtId="3" fontId="46" fillId="6" borderId="30" xfId="6" applyNumberFormat="1" applyFont="1" applyFill="1" applyBorder="1" applyAlignment="1">
      <alignment horizontal="center" vertical="center"/>
    </xf>
    <xf numFmtId="3" fontId="46" fillId="6" borderId="4" xfId="6" applyNumberFormat="1" applyFont="1" applyFill="1" applyBorder="1" applyAlignment="1">
      <alignment horizontal="center" vertical="center"/>
    </xf>
    <xf numFmtId="0" fontId="52" fillId="6" borderId="1" xfId="0" applyFont="1" applyFill="1" applyBorder="1"/>
    <xf numFmtId="0" fontId="52" fillId="6" borderId="4" xfId="0" applyFont="1" applyFill="1" applyBorder="1"/>
    <xf numFmtId="166" fontId="47" fillId="6" borderId="4" xfId="6" applyFont="1" applyFill="1" applyBorder="1" applyAlignment="1">
      <alignment horizontal="center" vertical="center"/>
    </xf>
    <xf numFmtId="7" fontId="47" fillId="6" borderId="4" xfId="6" applyNumberFormat="1" applyFont="1" applyFill="1" applyBorder="1" applyAlignment="1">
      <alignment horizontal="center" vertical="center" wrapText="1"/>
    </xf>
    <xf numFmtId="172" fontId="46" fillId="6" borderId="4" xfId="8" applyNumberFormat="1" applyFont="1" applyFill="1" applyBorder="1" applyAlignment="1">
      <alignment horizontal="center" vertical="center" wrapText="1"/>
    </xf>
    <xf numFmtId="172" fontId="46" fillId="7" borderId="5" xfId="8" applyNumberFormat="1" applyFont="1" applyFill="1" applyBorder="1" applyAlignment="1">
      <alignment horizontal="left" vertical="center" wrapText="1"/>
    </xf>
    <xf numFmtId="0" fontId="58" fillId="0" borderId="1" xfId="0" applyFont="1" applyBorder="1" applyAlignment="1">
      <alignment horizontal="center" vertical="center" wrapText="1"/>
    </xf>
    <xf numFmtId="0" fontId="47" fillId="6" borderId="19" xfId="0" applyFont="1" applyFill="1" applyBorder="1" applyAlignment="1">
      <alignment vertical="center" wrapText="1"/>
    </xf>
    <xf numFmtId="0" fontId="47" fillId="0" borderId="46" xfId="0" applyFont="1" applyBorder="1" applyAlignment="1">
      <alignment horizontal="center" vertical="center" wrapText="1"/>
    </xf>
    <xf numFmtId="14" fontId="46" fillId="6" borderId="19" xfId="6" applyNumberFormat="1" applyFont="1" applyFill="1" applyBorder="1" applyAlignment="1">
      <alignment horizontal="center" vertical="center" wrapText="1"/>
    </xf>
    <xf numFmtId="6" fontId="47" fillId="0" borderId="19" xfId="0" applyNumberFormat="1" applyFont="1" applyBorder="1" applyAlignment="1">
      <alignment horizontal="center" vertical="center" wrapText="1"/>
    </xf>
    <xf numFmtId="173" fontId="46" fillId="0" borderId="19" xfId="8" applyNumberFormat="1" applyFont="1" applyFill="1" applyBorder="1" applyAlignment="1">
      <alignment horizontal="center" vertical="center" wrapText="1"/>
    </xf>
    <xf numFmtId="0" fontId="45" fillId="14" borderId="41" xfId="0" applyFont="1" applyFill="1" applyBorder="1" applyAlignment="1">
      <alignment wrapText="1"/>
    </xf>
    <xf numFmtId="174" fontId="47" fillId="3" borderId="5" xfId="0" applyNumberFormat="1" applyFont="1" applyFill="1" applyBorder="1" applyAlignment="1">
      <alignment vertical="center" wrapText="1"/>
    </xf>
    <xf numFmtId="174" fontId="47" fillId="18" borderId="5" xfId="0" applyNumberFormat="1" applyFont="1" applyFill="1" applyBorder="1" applyAlignment="1">
      <alignment vertical="center" wrapText="1"/>
    </xf>
    <xf numFmtId="0" fontId="47" fillId="6" borderId="3" xfId="0" applyFont="1" applyFill="1" applyBorder="1" applyAlignment="1">
      <alignment vertical="center" wrapText="1"/>
    </xf>
    <xf numFmtId="0" fontId="47" fillId="0" borderId="47" xfId="0" applyFont="1" applyBorder="1" applyAlignment="1">
      <alignment horizontal="center" vertical="center" wrapText="1"/>
    </xf>
    <xf numFmtId="14" fontId="46" fillId="6" borderId="1" xfId="6" applyNumberFormat="1" applyFont="1" applyFill="1" applyBorder="1" applyAlignment="1">
      <alignment horizontal="center" vertical="center" wrapText="1"/>
    </xf>
    <xf numFmtId="173" fontId="46" fillId="0" borderId="1" xfId="8" applyNumberFormat="1" applyFont="1" applyFill="1" applyBorder="1" applyAlignment="1">
      <alignment horizontal="center" vertical="center" wrapText="1"/>
    </xf>
    <xf numFmtId="0" fontId="46" fillId="7" borderId="12" xfId="0" applyFont="1" applyFill="1" applyBorder="1" applyAlignment="1">
      <alignment vertical="center" wrapText="1"/>
    </xf>
    <xf numFmtId="0" fontId="47" fillId="6" borderId="1" xfId="0" applyFont="1" applyFill="1" applyBorder="1" applyAlignment="1">
      <alignment vertical="center" wrapText="1"/>
    </xf>
    <xf numFmtId="0" fontId="46" fillId="7" borderId="12" xfId="0" applyFont="1" applyFill="1" applyBorder="1" applyAlignment="1">
      <alignment horizontal="left" vertical="top" wrapText="1"/>
    </xf>
    <xf numFmtId="0" fontId="46" fillId="0" borderId="47" xfId="0" applyFont="1" applyBorder="1" applyAlignment="1">
      <alignment horizontal="center" vertical="center" wrapText="1"/>
    </xf>
    <xf numFmtId="0" fontId="46" fillId="7" borderId="12" xfId="0" applyFont="1" applyFill="1" applyBorder="1" applyAlignment="1">
      <alignment wrapText="1"/>
    </xf>
    <xf numFmtId="0" fontId="47" fillId="6" borderId="23" xfId="0" applyFont="1" applyFill="1" applyBorder="1" applyAlignment="1">
      <alignment vertical="center" wrapText="1"/>
    </xf>
    <xf numFmtId="0" fontId="46" fillId="0" borderId="48" xfId="0" applyFont="1" applyBorder="1" applyAlignment="1">
      <alignment horizontal="center" vertical="center" wrapText="1"/>
    </xf>
    <xf numFmtId="14" fontId="46" fillId="6" borderId="23" xfId="6" applyNumberFormat="1" applyFont="1" applyFill="1" applyBorder="1" applyAlignment="1">
      <alignment horizontal="center" vertical="center" wrapText="1"/>
    </xf>
    <xf numFmtId="166" fontId="46" fillId="0" borderId="38" xfId="6" applyFont="1" applyFill="1" applyBorder="1" applyAlignment="1">
      <alignment vertical="center" wrapText="1"/>
    </xf>
    <xf numFmtId="0" fontId="46" fillId="7" borderId="25" xfId="0" applyFont="1" applyFill="1" applyBorder="1" applyAlignment="1">
      <alignment wrapText="1"/>
    </xf>
    <xf numFmtId="0" fontId="46" fillId="0" borderId="30" xfId="0" applyFont="1" applyBorder="1" applyAlignment="1">
      <alignment horizontal="center" vertical="center"/>
    </xf>
    <xf numFmtId="0" fontId="46" fillId="6" borderId="3" xfId="0" applyFont="1" applyFill="1" applyBorder="1" applyAlignment="1">
      <alignment horizontal="center" vertical="center" wrapText="1"/>
    </xf>
    <xf numFmtId="0" fontId="46" fillId="6" borderId="19" xfId="0" applyFont="1" applyFill="1" applyBorder="1" applyAlignment="1">
      <alignment horizontal="left" vertical="center" wrapText="1"/>
    </xf>
    <xf numFmtId="0" fontId="45" fillId="6" borderId="46" xfId="0" applyFont="1" applyFill="1" applyBorder="1" applyAlignment="1">
      <alignment horizontal="center" vertical="center" wrapText="1"/>
    </xf>
    <xf numFmtId="14" fontId="46" fillId="6" borderId="19" xfId="6" applyNumberFormat="1" applyFont="1" applyFill="1" applyBorder="1" applyAlignment="1">
      <alignment horizontal="center" vertical="center"/>
    </xf>
    <xf numFmtId="1" fontId="46" fillId="6" borderId="37" xfId="8" applyNumberFormat="1" applyFont="1" applyFill="1" applyBorder="1" applyAlignment="1">
      <alignment horizontal="center" vertical="center"/>
    </xf>
    <xf numFmtId="1" fontId="46" fillId="6" borderId="19" xfId="6" applyNumberFormat="1" applyFont="1" applyFill="1" applyBorder="1" applyAlignment="1">
      <alignment horizontal="center" vertical="center"/>
    </xf>
    <xf numFmtId="0" fontId="46" fillId="0" borderId="37" xfId="0" applyFont="1" applyBorder="1" applyAlignment="1">
      <alignment horizontal="center" vertical="center" wrapText="1"/>
    </xf>
    <xf numFmtId="174" fontId="47" fillId="7" borderId="41" xfId="0" applyNumberFormat="1" applyFont="1" applyFill="1" applyBorder="1" applyAlignment="1">
      <alignment vertical="center" wrapText="1"/>
    </xf>
    <xf numFmtId="0" fontId="45" fillId="6" borderId="49" xfId="0" applyFont="1" applyFill="1" applyBorder="1" applyAlignment="1">
      <alignment horizontal="center" vertical="center" wrapText="1"/>
    </xf>
    <xf numFmtId="14" fontId="46" fillId="6" borderId="1" xfId="6" applyNumberFormat="1" applyFont="1" applyFill="1" applyBorder="1" applyAlignment="1">
      <alignment horizontal="center" vertical="center"/>
    </xf>
    <xf numFmtId="1" fontId="46" fillId="6" borderId="30" xfId="8" applyNumberFormat="1" applyFont="1" applyFill="1" applyBorder="1" applyAlignment="1">
      <alignment horizontal="center" vertical="center"/>
    </xf>
    <xf numFmtId="1" fontId="46" fillId="6" borderId="1" xfId="6" applyNumberFormat="1" applyFont="1" applyFill="1" applyBorder="1" applyAlignment="1">
      <alignment horizontal="center" vertical="center"/>
    </xf>
    <xf numFmtId="0" fontId="46" fillId="0" borderId="1" xfId="0" applyFont="1" applyBorder="1" applyAlignment="1">
      <alignment horizontal="center" vertical="center"/>
    </xf>
    <xf numFmtId="6" fontId="47" fillId="0" borderId="4" xfId="0" applyNumberFormat="1" applyFont="1" applyBorder="1" applyAlignment="1">
      <alignment horizontal="center" vertical="center" wrapText="1"/>
    </xf>
    <xf numFmtId="49" fontId="46" fillId="0" borderId="4" xfId="0" applyNumberFormat="1" applyFont="1" applyBorder="1" applyAlignment="1">
      <alignment horizontal="center" vertical="center" wrapText="1"/>
    </xf>
    <xf numFmtId="0" fontId="47" fillId="7" borderId="12" xfId="0" applyFont="1" applyFill="1" applyBorder="1" applyAlignment="1">
      <alignment horizontal="left" vertical="center" wrapText="1"/>
    </xf>
    <xf numFmtId="0" fontId="45" fillId="6" borderId="12" xfId="0" applyFont="1" applyFill="1" applyBorder="1" applyAlignment="1">
      <alignment horizontal="center" vertical="center" wrapText="1"/>
    </xf>
    <xf numFmtId="0" fontId="46" fillId="6" borderId="1" xfId="0" applyFont="1" applyFill="1" applyBorder="1" applyAlignment="1">
      <alignment horizontal="left" vertical="top" wrapText="1"/>
    </xf>
    <xf numFmtId="0" fontId="45" fillId="6" borderId="12" xfId="0" applyFont="1" applyFill="1" applyBorder="1" applyAlignment="1">
      <alignment horizontal="center" vertical="center"/>
    </xf>
    <xf numFmtId="0" fontId="47" fillId="6" borderId="38" xfId="0" applyFont="1" applyFill="1" applyBorder="1" applyAlignment="1">
      <alignment vertical="center" wrapText="1"/>
    </xf>
    <xf numFmtId="0" fontId="45" fillId="6" borderId="25" xfId="0" applyFont="1" applyFill="1" applyBorder="1" applyAlignment="1">
      <alignment horizontal="center" vertical="center"/>
    </xf>
    <xf numFmtId="14" fontId="46" fillId="6" borderId="23" xfId="6" applyNumberFormat="1" applyFont="1" applyFill="1" applyBorder="1" applyAlignment="1">
      <alignment horizontal="center" vertical="center"/>
    </xf>
    <xf numFmtId="1" fontId="46" fillId="6" borderId="23" xfId="8" applyNumberFormat="1" applyFont="1" applyFill="1" applyBorder="1" applyAlignment="1">
      <alignment horizontal="center" vertical="center"/>
    </xf>
    <xf numFmtId="1" fontId="46" fillId="6" borderId="23" xfId="6" applyNumberFormat="1" applyFont="1" applyFill="1" applyBorder="1" applyAlignment="1">
      <alignment horizontal="center" vertical="center"/>
    </xf>
    <xf numFmtId="0" fontId="47" fillId="7" borderId="25" xfId="0" applyFont="1" applyFill="1" applyBorder="1" applyAlignment="1">
      <alignment horizontal="left" vertical="center" wrapText="1"/>
    </xf>
    <xf numFmtId="14" fontId="46" fillId="6" borderId="32" xfId="6" applyNumberFormat="1" applyFont="1" applyFill="1" applyBorder="1" applyAlignment="1">
      <alignment horizontal="center" vertical="center"/>
    </xf>
    <xf numFmtId="14" fontId="46" fillId="6" borderId="4" xfId="6" applyNumberFormat="1" applyFont="1" applyFill="1" applyBorder="1" applyAlignment="1">
      <alignment horizontal="center" vertical="center"/>
    </xf>
    <xf numFmtId="1" fontId="46" fillId="6" borderId="4" xfId="6" applyNumberFormat="1" applyFont="1" applyFill="1" applyBorder="1" applyAlignment="1">
      <alignment horizontal="center" vertical="center"/>
    </xf>
    <xf numFmtId="166" fontId="40" fillId="0" borderId="4" xfId="6" applyFont="1" applyFill="1" applyBorder="1" applyAlignment="1">
      <alignment horizontal="center" vertical="center" wrapText="1"/>
    </xf>
    <xf numFmtId="0" fontId="47" fillId="7" borderId="31" xfId="0" applyFont="1" applyFill="1" applyBorder="1" applyAlignment="1">
      <alignment horizontal="left" vertical="center" wrapText="1"/>
    </xf>
    <xf numFmtId="0" fontId="47" fillId="3" borderId="31" xfId="0" applyFont="1" applyFill="1" applyBorder="1" applyAlignment="1">
      <alignment horizontal="left" vertical="center" wrapText="1"/>
    </xf>
    <xf numFmtId="0" fontId="46" fillId="0" borderId="12" xfId="8" applyNumberFormat="1" applyFont="1" applyFill="1" applyBorder="1" applyAlignment="1">
      <alignment horizontal="center" vertical="center" wrapText="1"/>
    </xf>
    <xf numFmtId="0" fontId="47" fillId="6" borderId="19" xfId="0" applyFont="1" applyFill="1" applyBorder="1" applyAlignment="1">
      <alignment horizontal="left" vertical="center" wrapText="1"/>
    </xf>
    <xf numFmtId="1" fontId="46" fillId="6" borderId="19" xfId="0" applyNumberFormat="1" applyFont="1" applyFill="1" applyBorder="1" applyAlignment="1">
      <alignment horizontal="center" vertical="center" wrapText="1"/>
    </xf>
    <xf numFmtId="14" fontId="46" fillId="6" borderId="37" xfId="6" applyNumberFormat="1" applyFont="1" applyFill="1" applyBorder="1" applyAlignment="1">
      <alignment horizontal="center" vertical="center" wrapText="1"/>
    </xf>
    <xf numFmtId="0" fontId="52" fillId="3" borderId="1" xfId="0" applyFont="1" applyFill="1" applyBorder="1"/>
    <xf numFmtId="6" fontId="45" fillId="6" borderId="1" xfId="0" applyNumberFormat="1" applyFont="1" applyFill="1" applyBorder="1" applyAlignment="1">
      <alignment horizontal="center" vertical="center" wrapText="1"/>
    </xf>
    <xf numFmtId="0" fontId="46" fillId="7" borderId="12" xfId="0" applyFont="1" applyFill="1" applyBorder="1" applyAlignment="1">
      <alignment vertical="top" wrapText="1"/>
    </xf>
    <xf numFmtId="1" fontId="46" fillId="6" borderId="1" xfId="0" applyNumberFormat="1" applyFont="1" applyFill="1" applyBorder="1" applyAlignment="1">
      <alignment horizontal="center" vertical="center" wrapText="1"/>
    </xf>
    <xf numFmtId="14" fontId="46" fillId="6" borderId="30" xfId="6" applyNumberFormat="1" applyFont="1" applyFill="1" applyBorder="1" applyAlignment="1">
      <alignment horizontal="center" vertical="center" wrapText="1"/>
    </xf>
    <xf numFmtId="1" fontId="52" fillId="3" borderId="1" xfId="0" applyNumberFormat="1" applyFont="1" applyFill="1" applyBorder="1"/>
    <xf numFmtId="1" fontId="52" fillId="18" borderId="1" xfId="0" applyNumberFormat="1" applyFont="1" applyFill="1" applyBorder="1" applyAlignment="1">
      <alignment horizontal="center"/>
    </xf>
    <xf numFmtId="0" fontId="46" fillId="6" borderId="1" xfId="0" applyFont="1" applyFill="1" applyBorder="1" applyAlignment="1">
      <alignment horizontal="center" vertical="center"/>
    </xf>
    <xf numFmtId="49" fontId="46" fillId="6" borderId="1" xfId="0" applyNumberFormat="1" applyFont="1" applyFill="1" applyBorder="1" applyAlignment="1">
      <alignment horizontal="center" vertical="center" wrapText="1"/>
    </xf>
    <xf numFmtId="0" fontId="47" fillId="3" borderId="1" xfId="0" applyFont="1" applyFill="1" applyBorder="1" applyAlignment="1">
      <alignment horizontal="left" vertical="center" wrapText="1"/>
    </xf>
    <xf numFmtId="174" fontId="47" fillId="18" borderId="12" xfId="0" applyNumberFormat="1" applyFont="1" applyFill="1" applyBorder="1" applyAlignment="1">
      <alignment vertical="center" wrapText="1"/>
    </xf>
    <xf numFmtId="1" fontId="52" fillId="3" borderId="1" xfId="0" applyNumberFormat="1" applyFont="1" applyFill="1" applyBorder="1" applyAlignment="1">
      <alignment horizontal="center" vertical="center"/>
    </xf>
    <xf numFmtId="1" fontId="52" fillId="18" borderId="1" xfId="0" applyNumberFormat="1" applyFont="1" applyFill="1" applyBorder="1" applyAlignment="1">
      <alignment horizontal="center" vertical="center"/>
    </xf>
    <xf numFmtId="174" fontId="47" fillId="7" borderId="12" xfId="0" applyNumberFormat="1" applyFont="1" applyFill="1" applyBorder="1" applyAlignment="1">
      <alignment vertical="center" wrapText="1"/>
    </xf>
    <xf numFmtId="174" fontId="47" fillId="3" borderId="12" xfId="0" applyNumberFormat="1" applyFont="1" applyFill="1" applyBorder="1" applyAlignment="1">
      <alignment vertical="center" wrapText="1"/>
    </xf>
    <xf numFmtId="0" fontId="46" fillId="18" borderId="12" xfId="0" applyFont="1" applyFill="1" applyBorder="1" applyAlignment="1">
      <alignment vertical="center" wrapText="1"/>
    </xf>
    <xf numFmtId="0" fontId="52" fillId="18" borderId="1" xfId="0" applyFont="1" applyFill="1" applyBorder="1" applyAlignment="1">
      <alignment horizontal="center"/>
    </xf>
    <xf numFmtId="14" fontId="46" fillId="6" borderId="1" xfId="0" applyNumberFormat="1" applyFont="1" applyFill="1" applyBorder="1" applyAlignment="1">
      <alignment horizontal="center" vertical="center" wrapText="1"/>
    </xf>
    <xf numFmtId="14" fontId="46" fillId="0" borderId="1" xfId="8" applyNumberFormat="1" applyFont="1" applyFill="1" applyBorder="1" applyAlignment="1">
      <alignment horizontal="center" vertical="center" wrapText="1"/>
    </xf>
    <xf numFmtId="0" fontId="46" fillId="3" borderId="12" xfId="0" applyFont="1" applyFill="1" applyBorder="1" applyAlignment="1">
      <alignment vertical="center" wrapText="1"/>
    </xf>
    <xf numFmtId="0" fontId="47" fillId="18" borderId="31" xfId="0" applyFont="1" applyFill="1" applyBorder="1" applyAlignment="1">
      <alignment horizontal="left" vertical="center" wrapText="1"/>
    </xf>
    <xf numFmtId="0" fontId="47" fillId="6" borderId="4" xfId="0" applyFont="1" applyFill="1" applyBorder="1" applyAlignment="1">
      <alignment horizontal="left" vertical="center" wrapText="1"/>
    </xf>
    <xf numFmtId="1" fontId="46" fillId="6" borderId="30" xfId="6" applyNumberFormat="1" applyFont="1" applyFill="1" applyBorder="1" applyAlignment="1">
      <alignment horizontal="center" vertical="center" wrapText="1"/>
    </xf>
    <xf numFmtId="174" fontId="45" fillId="7" borderId="41" xfId="0" applyNumberFormat="1" applyFont="1" applyFill="1" applyBorder="1" applyAlignment="1">
      <alignment horizontal="left" vertical="center" wrapText="1"/>
    </xf>
    <xf numFmtId="174" fontId="47" fillId="7" borderId="12" xfId="0" applyNumberFormat="1" applyFont="1" applyFill="1" applyBorder="1" applyAlignment="1">
      <alignment horizontal="left" vertical="center" wrapText="1"/>
    </xf>
    <xf numFmtId="174" fontId="47" fillId="7" borderId="25" xfId="0" applyNumberFormat="1" applyFont="1" applyFill="1" applyBorder="1" applyAlignment="1">
      <alignment horizontal="left" vertical="center" wrapText="1"/>
    </xf>
    <xf numFmtId="0" fontId="46" fillId="3" borderId="1" xfId="0" applyFont="1" applyFill="1" applyBorder="1" applyAlignment="1">
      <alignment vertical="center" wrapText="1"/>
    </xf>
    <xf numFmtId="0" fontId="46" fillId="18" borderId="1" xfId="0" applyFont="1" applyFill="1" applyBorder="1" applyAlignment="1">
      <alignment vertical="center" wrapText="1"/>
    </xf>
    <xf numFmtId="0" fontId="52" fillId="0" borderId="14" xfId="0" applyFont="1" applyBorder="1"/>
    <xf numFmtId="10" fontId="60" fillId="0" borderId="1" xfId="8" applyNumberFormat="1" applyFont="1" applyFill="1" applyBorder="1" applyAlignment="1">
      <alignment horizontal="center" vertical="center"/>
    </xf>
    <xf numFmtId="42" fontId="52" fillId="0" borderId="0" xfId="0" applyNumberFormat="1" applyFont="1" applyAlignment="1">
      <alignment horizontal="center" vertical="center" wrapText="1"/>
    </xf>
    <xf numFmtId="0" fontId="52" fillId="0" borderId="0" xfId="0" applyFont="1" applyAlignment="1">
      <alignment horizontal="center"/>
    </xf>
    <xf numFmtId="0" fontId="52" fillId="6" borderId="0" xfId="0" applyFont="1" applyFill="1"/>
    <xf numFmtId="0" fontId="52" fillId="7" borderId="0" xfId="0" applyFont="1" applyFill="1"/>
    <xf numFmtId="0" fontId="52" fillId="18" borderId="1" xfId="0" applyFont="1" applyFill="1" applyBorder="1"/>
    <xf numFmtId="0" fontId="47" fillId="0" borderId="41" xfId="0" applyFont="1" applyBorder="1" applyAlignment="1">
      <alignment horizontal="left" vertical="center" wrapText="1"/>
    </xf>
    <xf numFmtId="0" fontId="47" fillId="6" borderId="39" xfId="0" applyFont="1" applyFill="1" applyBorder="1" applyAlignment="1">
      <alignment horizontal="center" vertical="center" wrapText="1"/>
    </xf>
    <xf numFmtId="0" fontId="46" fillId="7" borderId="41" xfId="0" applyFont="1" applyFill="1" applyBorder="1" applyAlignment="1">
      <alignment vertical="center" wrapText="1"/>
    </xf>
    <xf numFmtId="0" fontId="47" fillId="0" borderId="50" xfId="0" applyFont="1" applyBorder="1" applyAlignment="1">
      <alignment horizontal="left" vertical="center" wrapText="1"/>
    </xf>
    <xf numFmtId="1" fontId="46" fillId="6" borderId="30" xfId="0" applyNumberFormat="1" applyFont="1" applyFill="1" applyBorder="1" applyAlignment="1">
      <alignment horizontal="center" vertical="center" wrapText="1"/>
    </xf>
    <xf numFmtId="0" fontId="46" fillId="6" borderId="1" xfId="8" applyNumberFormat="1" applyFont="1" applyFill="1" applyBorder="1" applyAlignment="1">
      <alignment horizontal="center" vertical="center" wrapText="1"/>
    </xf>
    <xf numFmtId="0" fontId="46" fillId="0" borderId="1" xfId="0" applyFont="1" applyBorder="1" applyAlignment="1">
      <alignment horizontal="left" vertical="top" wrapText="1"/>
    </xf>
    <xf numFmtId="0" fontId="47" fillId="0" borderId="5" xfId="0" applyFont="1" applyBorder="1" applyAlignment="1">
      <alignment horizontal="left" vertical="center" wrapText="1"/>
    </xf>
    <xf numFmtId="0" fontId="47" fillId="6" borderId="5" xfId="0" applyFont="1" applyFill="1" applyBorder="1" applyAlignment="1">
      <alignment horizontal="center" vertical="center" wrapText="1"/>
    </xf>
    <xf numFmtId="49" fontId="46" fillId="6" borderId="1" xfId="6" applyNumberFormat="1" applyFont="1" applyFill="1" applyBorder="1" applyAlignment="1">
      <alignment horizontal="center" vertical="center" wrapText="1"/>
    </xf>
    <xf numFmtId="0" fontId="46" fillId="3" borderId="12" xfId="0" applyFont="1" applyFill="1" applyBorder="1" applyAlignment="1">
      <alignment vertical="top" wrapText="1"/>
    </xf>
    <xf numFmtId="0" fontId="46" fillId="18" borderId="12" xfId="0" applyFont="1" applyFill="1" applyBorder="1" applyAlignment="1">
      <alignment vertical="top" wrapText="1"/>
    </xf>
    <xf numFmtId="0" fontId="47" fillId="0" borderId="25" xfId="0" applyFont="1" applyBorder="1" applyAlignment="1">
      <alignment horizontal="left" vertical="center" wrapText="1"/>
    </xf>
    <xf numFmtId="0" fontId="47" fillId="6" borderId="25" xfId="0" applyFont="1" applyFill="1" applyBorder="1" applyAlignment="1">
      <alignment horizontal="center" vertical="center" wrapText="1"/>
    </xf>
    <xf numFmtId="1" fontId="46" fillId="6" borderId="23" xfId="0" applyNumberFormat="1" applyFont="1" applyFill="1" applyBorder="1" applyAlignment="1">
      <alignment horizontal="center" vertical="center" wrapText="1"/>
    </xf>
    <xf numFmtId="14" fontId="46" fillId="0" borderId="40" xfId="0" applyNumberFormat="1" applyFont="1" applyBorder="1" applyAlignment="1">
      <alignment horizontal="center" vertical="center"/>
    </xf>
    <xf numFmtId="0" fontId="46" fillId="6" borderId="23" xfId="0" applyFont="1" applyFill="1" applyBorder="1" applyAlignment="1">
      <alignment horizontal="center" vertical="center"/>
    </xf>
    <xf numFmtId="49" fontId="46" fillId="6" borderId="23" xfId="6" applyNumberFormat="1" applyFont="1" applyFill="1" applyBorder="1" applyAlignment="1">
      <alignment horizontal="center" vertical="center" wrapText="1"/>
    </xf>
    <xf numFmtId="174" fontId="47" fillId="3" borderId="1" xfId="0" applyNumberFormat="1" applyFont="1" applyFill="1" applyBorder="1" applyAlignment="1">
      <alignment horizontal="left" vertical="center" wrapText="1"/>
    </xf>
    <xf numFmtId="174" fontId="47" fillId="18" borderId="1" xfId="0" applyNumberFormat="1" applyFont="1" applyFill="1" applyBorder="1" applyAlignment="1">
      <alignment horizontal="left" vertical="center" wrapText="1"/>
    </xf>
    <xf numFmtId="0" fontId="45" fillId="6" borderId="19" xfId="0" applyFont="1" applyFill="1" applyBorder="1" applyAlignment="1">
      <alignment horizontal="center" vertical="center" wrapText="1"/>
    </xf>
    <xf numFmtId="1" fontId="52" fillId="18" borderId="1" xfId="0" applyNumberFormat="1" applyFont="1" applyFill="1" applyBorder="1" applyAlignment="1">
      <alignment horizontal="center" vertical="center" wrapText="1"/>
    </xf>
    <xf numFmtId="0" fontId="45" fillId="6" borderId="1" xfId="0" applyFont="1" applyFill="1" applyBorder="1" applyAlignment="1">
      <alignment horizontal="center" vertical="center" wrapText="1"/>
    </xf>
    <xf numFmtId="174" fontId="47" fillId="15" borderId="4" xfId="0" applyNumberFormat="1" applyFont="1" applyFill="1" applyBorder="1" applyAlignment="1">
      <alignment horizontal="left" vertical="top" wrapText="1"/>
    </xf>
    <xf numFmtId="1" fontId="47" fillId="0" borderId="3" xfId="0" applyNumberFormat="1" applyFont="1" applyBorder="1" applyAlignment="1">
      <alignment horizontal="center" vertical="center"/>
    </xf>
    <xf numFmtId="0" fontId="45" fillId="6" borderId="23" xfId="0" applyFont="1" applyFill="1" applyBorder="1" applyAlignment="1">
      <alignment horizontal="center" vertical="center" wrapText="1"/>
    </xf>
    <xf numFmtId="0" fontId="45" fillId="6" borderId="30" xfId="0" applyFont="1" applyFill="1" applyBorder="1" applyAlignment="1">
      <alignment horizontal="center" vertical="center" wrapText="1"/>
    </xf>
    <xf numFmtId="0" fontId="52" fillId="0" borderId="30" xfId="0" applyFont="1" applyBorder="1"/>
    <xf numFmtId="167" fontId="47" fillId="0" borderId="30" xfId="0" applyNumberFormat="1" applyFont="1" applyBorder="1" applyAlignment="1">
      <alignment horizontal="center" vertical="center" textRotation="90"/>
    </xf>
    <xf numFmtId="0" fontId="58" fillId="0" borderId="30" xfId="0" applyFont="1" applyBorder="1" applyAlignment="1">
      <alignment horizontal="center" vertical="center" wrapText="1"/>
    </xf>
    <xf numFmtId="10" fontId="40" fillId="0" borderId="63" xfId="8" applyNumberFormat="1" applyFont="1" applyFill="1" applyBorder="1" applyAlignment="1">
      <alignment horizontal="center" vertical="center" wrapText="1"/>
    </xf>
    <xf numFmtId="14" fontId="46" fillId="6" borderId="13" xfId="6" applyNumberFormat="1" applyFont="1" applyFill="1" applyBorder="1" applyAlignment="1">
      <alignment horizontal="center" vertical="center" wrapText="1"/>
    </xf>
    <xf numFmtId="1" fontId="46" fillId="6" borderId="13" xfId="6" applyNumberFormat="1" applyFont="1" applyFill="1" applyBorder="1" applyAlignment="1">
      <alignment horizontal="center" vertical="center" wrapText="1"/>
    </xf>
    <xf numFmtId="0" fontId="45" fillId="6" borderId="13" xfId="0" applyFont="1" applyFill="1" applyBorder="1" applyAlignment="1">
      <alignment horizontal="center" vertical="center" wrapText="1"/>
    </xf>
    <xf numFmtId="0" fontId="52" fillId="0" borderId="13" xfId="0" applyFont="1" applyBorder="1"/>
    <xf numFmtId="0" fontId="52" fillId="6" borderId="13" xfId="0" applyFont="1" applyFill="1" applyBorder="1"/>
    <xf numFmtId="0" fontId="46" fillId="6" borderId="32" xfId="6" applyNumberFormat="1" applyFont="1" applyFill="1" applyBorder="1" applyAlignment="1">
      <alignment horizontal="center" vertical="center" wrapText="1"/>
    </xf>
    <xf numFmtId="0" fontId="46" fillId="6" borderId="4" xfId="0" applyFont="1" applyFill="1" applyBorder="1" applyAlignment="1">
      <alignment horizontal="center" vertical="center"/>
    </xf>
    <xf numFmtId="0" fontId="45" fillId="6" borderId="4" xfId="0" applyFont="1" applyFill="1" applyBorder="1" applyAlignment="1">
      <alignment horizontal="center" vertical="center" wrapText="1"/>
    </xf>
    <xf numFmtId="174" fontId="47" fillId="3" borderId="4" xfId="0" applyNumberFormat="1" applyFont="1" applyFill="1" applyBorder="1" applyAlignment="1">
      <alignment horizontal="left" vertical="top" wrapText="1"/>
    </xf>
    <xf numFmtId="174" fontId="47" fillId="18" borderId="4" xfId="0" applyNumberFormat="1" applyFont="1" applyFill="1" applyBorder="1" applyAlignment="1">
      <alignment horizontal="left" vertical="top" wrapText="1"/>
    </xf>
    <xf numFmtId="9" fontId="46" fillId="0" borderId="19" xfId="0" applyNumberFormat="1" applyFont="1" applyBorder="1" applyAlignment="1">
      <alignment horizontal="center" vertical="center" wrapText="1"/>
    </xf>
    <xf numFmtId="1" fontId="46" fillId="18" borderId="3" xfId="8" applyNumberFormat="1" applyFont="1" applyFill="1" applyBorder="1" applyAlignment="1">
      <alignment horizontal="center" vertical="center" wrapText="1"/>
    </xf>
    <xf numFmtId="14" fontId="46" fillId="0" borderId="3" xfId="6" applyNumberFormat="1" applyFont="1" applyFill="1" applyBorder="1" applyAlignment="1">
      <alignment horizontal="center" vertical="center"/>
    </xf>
    <xf numFmtId="0" fontId="52" fillId="0" borderId="3" xfId="0" applyFont="1" applyBorder="1"/>
    <xf numFmtId="0" fontId="47" fillId="7" borderId="1" xfId="0" applyFont="1" applyFill="1" applyBorder="1" applyAlignment="1">
      <alignment horizontal="left" vertical="center" wrapText="1"/>
    </xf>
    <xf numFmtId="0" fontId="47" fillId="18" borderId="1" xfId="0" applyFont="1" applyFill="1" applyBorder="1" applyAlignment="1">
      <alignment horizontal="left" vertical="center" wrapText="1"/>
    </xf>
    <xf numFmtId="167" fontId="47" fillId="0" borderId="4" xfId="0" applyNumberFormat="1" applyFont="1" applyBorder="1" applyAlignment="1">
      <alignment horizontal="center" vertical="center" wrapText="1"/>
    </xf>
    <xf numFmtId="9" fontId="46" fillId="0" borderId="1" xfId="0" applyNumberFormat="1" applyFont="1" applyBorder="1" applyAlignment="1">
      <alignment horizontal="center" vertical="center" wrapText="1"/>
    </xf>
    <xf numFmtId="14" fontId="47" fillId="0" borderId="1" xfId="0" applyNumberFormat="1" applyFont="1" applyBorder="1" applyAlignment="1">
      <alignment horizontal="center" vertical="center" wrapText="1"/>
    </xf>
    <xf numFmtId="9" fontId="46" fillId="0" borderId="23" xfId="0" applyNumberFormat="1" applyFont="1" applyBorder="1" applyAlignment="1">
      <alignment horizontal="center" vertical="center" wrapText="1"/>
    </xf>
    <xf numFmtId="14" fontId="46" fillId="0" borderId="38" xfId="6" applyNumberFormat="1" applyFont="1" applyFill="1" applyBorder="1" applyAlignment="1">
      <alignment horizontal="center" vertical="center"/>
    </xf>
    <xf numFmtId="167" fontId="47" fillId="0" borderId="9" xfId="0" applyNumberFormat="1" applyFont="1" applyBorder="1" applyAlignment="1">
      <alignment horizontal="center" vertical="center" wrapText="1"/>
    </xf>
    <xf numFmtId="14" fontId="46" fillId="0" borderId="32" xfId="6" applyNumberFormat="1" applyFont="1" applyFill="1" applyBorder="1" applyAlignment="1">
      <alignment horizontal="center" vertical="center"/>
    </xf>
    <xf numFmtId="14" fontId="46" fillId="0" borderId="4" xfId="6" applyNumberFormat="1" applyFont="1" applyFill="1" applyBorder="1" applyAlignment="1">
      <alignment horizontal="center" vertical="center"/>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47" fillId="7" borderId="5" xfId="0" applyFont="1" applyFill="1" applyBorder="1" applyAlignment="1">
      <alignment horizontal="left" vertical="center" wrapText="1"/>
    </xf>
    <xf numFmtId="0" fontId="47" fillId="3" borderId="5" xfId="0" applyFont="1" applyFill="1" applyBorder="1" applyAlignment="1">
      <alignment horizontal="left" vertical="center" wrapText="1"/>
    </xf>
    <xf numFmtId="0" fontId="47" fillId="18" borderId="5" xfId="0" applyFont="1" applyFill="1" applyBorder="1" applyAlignment="1">
      <alignment horizontal="left" vertical="center" wrapText="1"/>
    </xf>
    <xf numFmtId="9" fontId="47" fillId="0" borderId="37" xfId="0" applyNumberFormat="1" applyFont="1" applyBorder="1" applyAlignment="1">
      <alignment horizontal="center" vertical="center" wrapText="1"/>
    </xf>
    <xf numFmtId="14" fontId="47" fillId="0" borderId="37" xfId="0" applyNumberFormat="1" applyFont="1" applyBorder="1" applyAlignment="1">
      <alignment horizontal="center" vertical="center" wrapText="1"/>
    </xf>
    <xf numFmtId="14" fontId="47" fillId="6" borderId="37" xfId="0" applyNumberFormat="1" applyFont="1" applyFill="1" applyBorder="1" applyAlignment="1">
      <alignment horizontal="center" vertical="center" wrapText="1"/>
    </xf>
    <xf numFmtId="0" fontId="52" fillId="17" borderId="1" xfId="0" applyFont="1" applyFill="1" applyBorder="1" applyAlignment="1">
      <alignment horizontal="center" vertical="center"/>
    </xf>
    <xf numFmtId="0" fontId="47" fillId="7" borderId="41" xfId="0" applyFont="1" applyFill="1" applyBorder="1" applyAlignment="1">
      <alignment horizontal="left" vertical="center" wrapText="1"/>
    </xf>
    <xf numFmtId="0" fontId="47" fillId="17" borderId="5" xfId="0" applyFont="1" applyFill="1" applyBorder="1" applyAlignment="1">
      <alignment horizontal="left" vertical="center" wrapText="1"/>
    </xf>
    <xf numFmtId="0" fontId="45" fillId="19" borderId="5" xfId="0" applyFont="1" applyFill="1" applyBorder="1" applyAlignment="1">
      <alignment vertical="top" wrapText="1"/>
    </xf>
    <xf numFmtId="9" fontId="47" fillId="6" borderId="4" xfId="0" applyNumberFormat="1" applyFont="1" applyFill="1" applyBorder="1" applyAlignment="1">
      <alignment horizontal="center" vertical="center" wrapText="1"/>
    </xf>
    <xf numFmtId="9" fontId="47" fillId="0" borderId="30" xfId="0" applyNumberFormat="1" applyFont="1" applyBorder="1" applyAlignment="1">
      <alignment horizontal="center" vertical="center" wrapText="1"/>
    </xf>
    <xf numFmtId="14" fontId="47" fillId="0" borderId="30" xfId="0" applyNumberFormat="1" applyFont="1" applyBorder="1" applyAlignment="1">
      <alignment horizontal="center" vertical="center" wrapText="1"/>
    </xf>
    <xf numFmtId="14" fontId="47" fillId="6" borderId="30" xfId="0" applyNumberFormat="1" applyFont="1" applyFill="1" applyBorder="1" applyAlignment="1">
      <alignment horizontal="center" vertical="center" wrapText="1"/>
    </xf>
    <xf numFmtId="0" fontId="47" fillId="17" borderId="12" xfId="0" applyFont="1" applyFill="1" applyBorder="1" applyAlignment="1">
      <alignment horizontal="left" vertical="center" wrapText="1"/>
    </xf>
    <xf numFmtId="1" fontId="47" fillId="0" borderId="1" xfId="0" applyNumberFormat="1" applyFont="1" applyBorder="1" applyAlignment="1">
      <alignment horizontal="center" vertical="center" wrapText="1"/>
    </xf>
    <xf numFmtId="1" fontId="47" fillId="17" borderId="1" xfId="0" applyNumberFormat="1" applyFont="1" applyFill="1" applyBorder="1" applyAlignment="1">
      <alignment horizontal="center" vertical="center" wrapText="1"/>
    </xf>
    <xf numFmtId="1" fontId="47" fillId="18" borderId="1" xfId="0" applyNumberFormat="1" applyFont="1" applyFill="1" applyBorder="1" applyAlignment="1">
      <alignment horizontal="center" vertical="center" wrapText="1"/>
    </xf>
    <xf numFmtId="0" fontId="45" fillId="6" borderId="3" xfId="0" applyFont="1" applyFill="1" applyBorder="1" applyAlignment="1">
      <alignment horizontal="center" vertical="center" wrapText="1"/>
    </xf>
    <xf numFmtId="0" fontId="47" fillId="6" borderId="3" xfId="0" applyFont="1" applyFill="1" applyBorder="1" applyAlignment="1">
      <alignment horizontal="center" vertical="center"/>
    </xf>
    <xf numFmtId="0" fontId="47" fillId="0" borderId="3" xfId="0" applyFont="1" applyBorder="1" applyAlignment="1">
      <alignment vertical="center" wrapText="1"/>
    </xf>
    <xf numFmtId="173" fontId="46" fillId="7" borderId="12" xfId="8" applyNumberFormat="1" applyFont="1" applyFill="1" applyBorder="1" applyAlignment="1">
      <alignment horizontal="left" vertical="center" wrapText="1"/>
    </xf>
    <xf numFmtId="173" fontId="46" fillId="17" borderId="12" xfId="8" applyNumberFormat="1" applyFont="1" applyFill="1" applyBorder="1" applyAlignment="1">
      <alignment horizontal="left" vertical="center" wrapText="1"/>
    </xf>
    <xf numFmtId="0" fontId="46" fillId="19" borderId="5" xfId="0" applyFont="1" applyFill="1" applyBorder="1" applyAlignment="1">
      <alignment vertical="top" wrapText="1"/>
    </xf>
    <xf numFmtId="0" fontId="47" fillId="6" borderId="1" xfId="0" applyFont="1" applyFill="1" applyBorder="1" applyAlignment="1">
      <alignment horizontal="center" vertical="center"/>
    </xf>
    <xf numFmtId="0" fontId="45" fillId="6" borderId="38" xfId="0" applyFont="1" applyFill="1" applyBorder="1" applyAlignment="1">
      <alignment horizontal="center" vertical="center" wrapText="1"/>
    </xf>
    <xf numFmtId="9" fontId="47" fillId="0" borderId="23" xfId="0" applyNumberFormat="1" applyFont="1" applyBorder="1" applyAlignment="1">
      <alignment horizontal="center" vertical="center" wrapText="1"/>
    </xf>
    <xf numFmtId="1" fontId="47" fillId="0" borderId="23" xfId="0" applyNumberFormat="1" applyFont="1" applyBorder="1" applyAlignment="1">
      <alignment horizontal="center" vertical="center" wrapText="1"/>
    </xf>
    <xf numFmtId="14" fontId="47" fillId="0" borderId="23" xfId="0" applyNumberFormat="1" applyFont="1" applyBorder="1" applyAlignment="1">
      <alignment horizontal="center" vertical="center" wrapText="1"/>
    </xf>
    <xf numFmtId="14" fontId="47" fillId="6" borderId="23" xfId="0" applyNumberFormat="1" applyFont="1" applyFill="1" applyBorder="1" applyAlignment="1">
      <alignment horizontal="center" vertical="center" wrapText="1"/>
    </xf>
    <xf numFmtId="0" fontId="46" fillId="0" borderId="19" xfId="0" applyFont="1" applyBorder="1" applyAlignment="1">
      <alignment horizontal="left" vertical="center" wrapText="1"/>
    </xf>
    <xf numFmtId="166" fontId="47" fillId="0" borderId="19" xfId="6" applyFont="1" applyFill="1" applyBorder="1" applyAlignment="1">
      <alignment horizontal="center" vertical="center" wrapText="1"/>
    </xf>
    <xf numFmtId="173" fontId="46" fillId="7" borderId="41" xfId="8" applyNumberFormat="1" applyFont="1" applyFill="1" applyBorder="1" applyAlignment="1">
      <alignment horizontal="left" vertical="center" wrapText="1"/>
    </xf>
    <xf numFmtId="173" fontId="46" fillId="17" borderId="5" xfId="8" applyNumberFormat="1" applyFont="1" applyFill="1" applyBorder="1" applyAlignment="1">
      <alignment horizontal="left" vertical="center" wrapText="1"/>
    </xf>
    <xf numFmtId="173" fontId="46" fillId="18" borderId="5" xfId="8" applyNumberFormat="1" applyFont="1" applyFill="1" applyBorder="1" applyAlignment="1">
      <alignment horizontal="left" vertical="top" wrapText="1"/>
    </xf>
    <xf numFmtId="173" fontId="46" fillId="18" borderId="12" xfId="8" applyNumberFormat="1" applyFont="1" applyFill="1" applyBorder="1" applyAlignment="1">
      <alignment horizontal="left" vertical="top" wrapText="1"/>
    </xf>
    <xf numFmtId="0" fontId="46" fillId="0" borderId="23" xfId="0" applyFont="1" applyBorder="1" applyAlignment="1">
      <alignment horizontal="left" vertical="center" wrapText="1"/>
    </xf>
    <xf numFmtId="173" fontId="46" fillId="7" borderId="25" xfId="8" applyNumberFormat="1" applyFont="1" applyFill="1" applyBorder="1" applyAlignment="1">
      <alignment horizontal="left" vertical="center" wrapText="1"/>
    </xf>
    <xf numFmtId="173" fontId="46" fillId="17" borderId="1" xfId="8" applyNumberFormat="1" applyFont="1" applyFill="1" applyBorder="1" applyAlignment="1">
      <alignment horizontal="left" vertical="center" wrapText="1"/>
    </xf>
    <xf numFmtId="173" fontId="46" fillId="18" borderId="1" xfId="8" applyNumberFormat="1" applyFont="1" applyFill="1" applyBorder="1" applyAlignment="1">
      <alignment horizontal="left" vertical="top" wrapText="1"/>
    </xf>
    <xf numFmtId="9" fontId="47" fillId="0" borderId="19" xfId="0" applyNumberFormat="1" applyFont="1" applyBorder="1" applyAlignment="1">
      <alignment horizontal="center" vertical="center" wrapText="1"/>
    </xf>
    <xf numFmtId="14" fontId="46" fillId="0" borderId="19" xfId="0" applyNumberFormat="1" applyFont="1" applyBorder="1" applyAlignment="1">
      <alignment horizontal="center" vertical="center"/>
    </xf>
    <xf numFmtId="10" fontId="46" fillId="7" borderId="41" xfId="8" applyNumberFormat="1" applyFont="1" applyFill="1" applyBorder="1" applyAlignment="1">
      <alignment horizontal="left" vertical="center" wrapText="1"/>
    </xf>
    <xf numFmtId="10" fontId="46" fillId="17" borderId="5" xfId="8" applyNumberFormat="1" applyFont="1" applyFill="1" applyBorder="1" applyAlignment="1">
      <alignment horizontal="left" vertical="center" wrapText="1"/>
    </xf>
    <xf numFmtId="10" fontId="46" fillId="18" borderId="1" xfId="8" applyNumberFormat="1" applyFont="1" applyFill="1" applyBorder="1" applyAlignment="1">
      <alignment vertical="center" wrapText="1"/>
    </xf>
    <xf numFmtId="9" fontId="46" fillId="0" borderId="1" xfId="0" applyNumberFormat="1" applyFont="1" applyBorder="1" applyAlignment="1">
      <alignment horizontal="center" vertical="center"/>
    </xf>
    <xf numFmtId="14" fontId="46" fillId="0" borderId="1" xfId="0" applyNumberFormat="1" applyFont="1" applyBorder="1" applyAlignment="1">
      <alignment horizontal="center" vertical="center"/>
    </xf>
    <xf numFmtId="10" fontId="46" fillId="7" borderId="12" xfId="8" applyNumberFormat="1" applyFont="1" applyFill="1" applyBorder="1" applyAlignment="1">
      <alignment horizontal="left" vertical="center" wrapText="1"/>
    </xf>
    <xf numFmtId="10" fontId="46" fillId="17" borderId="12" xfId="8" applyNumberFormat="1" applyFont="1" applyFill="1" applyBorder="1" applyAlignment="1">
      <alignment horizontal="left" vertical="center" wrapText="1"/>
    </xf>
    <xf numFmtId="0" fontId="47" fillId="18" borderId="0" xfId="0" applyFont="1" applyFill="1" applyAlignment="1">
      <alignment wrapText="1"/>
    </xf>
    <xf numFmtId="10" fontId="46" fillId="17" borderId="1" xfId="8" applyNumberFormat="1" applyFont="1" applyFill="1" applyBorder="1" applyAlignment="1">
      <alignment vertical="center" wrapText="1"/>
    </xf>
    <xf numFmtId="10" fontId="46" fillId="18" borderId="12" xfId="8" applyNumberFormat="1" applyFont="1" applyFill="1" applyBorder="1" applyAlignment="1">
      <alignment horizontal="left" vertical="center" wrapText="1"/>
    </xf>
    <xf numFmtId="10" fontId="46" fillId="18" borderId="1" xfId="8" applyNumberFormat="1" applyFont="1" applyFill="1" applyBorder="1" applyAlignment="1">
      <alignment horizontal="left" vertical="center" wrapText="1"/>
    </xf>
    <xf numFmtId="0" fontId="47" fillId="0" borderId="40" xfId="0" applyFont="1" applyBorder="1" applyAlignment="1">
      <alignment horizontal="left" vertical="center" wrapText="1"/>
    </xf>
    <xf numFmtId="9" fontId="46" fillId="0" borderId="23" xfId="0" applyNumberFormat="1" applyFont="1" applyBorder="1" applyAlignment="1">
      <alignment horizontal="center" vertical="center"/>
    </xf>
    <xf numFmtId="14" fontId="46" fillId="0" borderId="23" xfId="0" applyNumberFormat="1" applyFont="1" applyBorder="1" applyAlignment="1">
      <alignment horizontal="center" vertical="center"/>
    </xf>
    <xf numFmtId="10" fontId="46" fillId="6" borderId="23" xfId="8" applyNumberFormat="1" applyFont="1" applyFill="1" applyBorder="1" applyAlignment="1">
      <alignment horizontal="center" vertical="center" wrapText="1"/>
    </xf>
    <xf numFmtId="10" fontId="46" fillId="7" borderId="25" xfId="8" applyNumberFormat="1" applyFont="1" applyFill="1" applyBorder="1" applyAlignment="1">
      <alignment horizontal="left" vertical="center" wrapText="1"/>
    </xf>
    <xf numFmtId="10" fontId="46" fillId="17" borderId="1" xfId="8" applyNumberFormat="1" applyFont="1" applyFill="1" applyBorder="1" applyAlignment="1">
      <alignment horizontal="left" vertical="center" wrapText="1"/>
    </xf>
    <xf numFmtId="14" fontId="46" fillId="0" borderId="32" xfId="0" applyNumberFormat="1" applyFont="1" applyBorder="1" applyAlignment="1">
      <alignment horizontal="center" vertical="center"/>
    </xf>
    <xf numFmtId="14" fontId="47" fillId="6" borderId="4" xfId="0" applyNumberFormat="1" applyFont="1" applyFill="1" applyBorder="1" applyAlignment="1">
      <alignment horizontal="center" vertical="center" wrapText="1"/>
    </xf>
    <xf numFmtId="10" fontId="46" fillId="6" borderId="4" xfId="8" applyNumberFormat="1" applyFont="1" applyFill="1" applyBorder="1" applyAlignment="1">
      <alignment horizontal="center" vertical="center" wrapText="1"/>
    </xf>
    <xf numFmtId="10" fontId="46" fillId="7" borderId="9" xfId="8" applyNumberFormat="1" applyFont="1" applyFill="1" applyBorder="1" applyAlignment="1">
      <alignment horizontal="left" vertical="center" wrapText="1"/>
    </xf>
    <xf numFmtId="10" fontId="46" fillId="3" borderId="1" xfId="8" applyNumberFormat="1" applyFont="1" applyFill="1" applyBorder="1" applyAlignment="1">
      <alignment horizontal="left" vertical="center" wrapText="1"/>
    </xf>
    <xf numFmtId="0" fontId="47" fillId="0" borderId="3" xfId="0" applyFont="1" applyBorder="1" applyAlignment="1">
      <alignment horizontal="left" vertical="center" wrapText="1"/>
    </xf>
    <xf numFmtId="1" fontId="46" fillId="6" borderId="3" xfId="0" applyNumberFormat="1" applyFont="1" applyFill="1" applyBorder="1" applyAlignment="1">
      <alignment horizontal="center" vertical="center" wrapText="1"/>
    </xf>
    <xf numFmtId="14" fontId="46" fillId="6" borderId="19" xfId="0" applyNumberFormat="1" applyFont="1" applyFill="1" applyBorder="1" applyAlignment="1">
      <alignment horizontal="center" vertical="center" wrapText="1"/>
    </xf>
    <xf numFmtId="0" fontId="47" fillId="0" borderId="19" xfId="0" applyFont="1" applyBorder="1" applyAlignment="1">
      <alignment horizontal="center" vertical="center"/>
    </xf>
    <xf numFmtId="173" fontId="46" fillId="6" borderId="19" xfId="8" applyNumberFormat="1" applyFont="1" applyFill="1" applyBorder="1" applyAlignment="1">
      <alignment horizontal="center" vertical="center" wrapText="1"/>
    </xf>
    <xf numFmtId="173" fontId="46" fillId="3" borderId="1" xfId="8" applyNumberFormat="1" applyFont="1" applyFill="1" applyBorder="1" applyAlignment="1">
      <alignment horizontal="left" vertical="center" wrapText="1"/>
    </xf>
    <xf numFmtId="173" fontId="46" fillId="18" borderId="1" xfId="8" applyNumberFormat="1" applyFont="1" applyFill="1" applyBorder="1" applyAlignment="1">
      <alignment horizontal="left" vertical="center" wrapText="1"/>
    </xf>
    <xf numFmtId="0" fontId="47" fillId="0" borderId="12" xfId="0" applyFont="1" applyBorder="1" applyAlignment="1">
      <alignment horizontal="left" vertical="center" wrapText="1"/>
    </xf>
    <xf numFmtId="173" fontId="46" fillId="3" borderId="12" xfId="8" applyNumberFormat="1" applyFont="1" applyFill="1" applyBorder="1" applyAlignment="1">
      <alignment horizontal="left" vertical="center" wrapText="1"/>
    </xf>
    <xf numFmtId="173" fontId="46" fillId="18" borderId="12" xfId="8" applyNumberFormat="1" applyFont="1" applyFill="1" applyBorder="1" applyAlignment="1">
      <alignment horizontal="left" vertical="center" wrapText="1"/>
    </xf>
    <xf numFmtId="173" fontId="46" fillId="6" borderId="1" xfId="8" applyNumberFormat="1" applyFont="1" applyFill="1" applyBorder="1" applyAlignment="1">
      <alignment horizontal="center" vertical="center" wrapText="1"/>
    </xf>
    <xf numFmtId="14" fontId="46" fillId="6" borderId="3" xfId="0" applyNumberFormat="1" applyFont="1" applyFill="1" applyBorder="1" applyAlignment="1">
      <alignment horizontal="center" vertical="center" wrapText="1"/>
    </xf>
    <xf numFmtId="166" fontId="46" fillId="6" borderId="1" xfId="6" applyFont="1" applyFill="1" applyBorder="1" applyAlignment="1">
      <alignment vertical="center" wrapText="1"/>
    </xf>
    <xf numFmtId="14" fontId="46" fillId="6" borderId="23" xfId="0" applyNumberFormat="1" applyFont="1" applyFill="1" applyBorder="1" applyAlignment="1">
      <alignment horizontal="center" vertical="center" wrapText="1"/>
    </xf>
    <xf numFmtId="0" fontId="47" fillId="0" borderId="23" xfId="0" applyFont="1" applyBorder="1" applyAlignment="1">
      <alignment horizontal="center" vertical="center"/>
    </xf>
    <xf numFmtId="0" fontId="52" fillId="3" borderId="38" xfId="0" applyFont="1" applyFill="1" applyBorder="1" applyAlignment="1">
      <alignment horizontal="center" vertical="center"/>
    </xf>
    <xf numFmtId="173" fontId="46" fillId="3" borderId="25" xfId="8" applyNumberFormat="1" applyFont="1" applyFill="1" applyBorder="1" applyAlignment="1">
      <alignment horizontal="left" vertical="center" wrapText="1"/>
    </xf>
    <xf numFmtId="0" fontId="46" fillId="6" borderId="19" xfId="5" applyNumberFormat="1" applyFont="1" applyFill="1" applyBorder="1" applyAlignment="1">
      <alignment horizontal="center" vertical="center" wrapText="1"/>
    </xf>
    <xf numFmtId="164" fontId="47" fillId="6" borderId="19" xfId="0" applyNumberFormat="1" applyFont="1" applyFill="1" applyBorder="1" applyAlignment="1">
      <alignment horizontal="center" vertical="center" wrapText="1"/>
    </xf>
    <xf numFmtId="173" fontId="47" fillId="6" borderId="19" xfId="8" applyNumberFormat="1" applyFont="1" applyFill="1" applyBorder="1" applyAlignment="1">
      <alignment horizontal="center" vertical="center" wrapText="1"/>
    </xf>
    <xf numFmtId="173" fontId="47" fillId="7" borderId="41" xfId="8" applyNumberFormat="1" applyFont="1" applyFill="1" applyBorder="1" applyAlignment="1">
      <alignment horizontal="left" vertical="top" wrapText="1"/>
    </xf>
    <xf numFmtId="173" fontId="47" fillId="3" borderId="5" xfId="8" applyNumberFormat="1" applyFont="1" applyFill="1" applyBorder="1" applyAlignment="1">
      <alignment horizontal="left" vertical="top" wrapText="1"/>
    </xf>
    <xf numFmtId="167" fontId="47" fillId="0" borderId="4" xfId="0" applyNumberFormat="1" applyFont="1" applyBorder="1" applyAlignment="1">
      <alignment horizontal="center" vertical="center"/>
    </xf>
    <xf numFmtId="0" fontId="46" fillId="6" borderId="1" xfId="5" applyNumberFormat="1" applyFont="1" applyFill="1" applyBorder="1" applyAlignment="1">
      <alignment horizontal="center" vertical="center" wrapText="1"/>
    </xf>
    <xf numFmtId="17" fontId="46" fillId="6" borderId="12" xfId="5" applyNumberFormat="1" applyFont="1" applyFill="1" applyBorder="1" applyAlignment="1">
      <alignment horizontal="center" vertical="center" wrapText="1"/>
    </xf>
    <xf numFmtId="164" fontId="47" fillId="6" borderId="1" xfId="0" applyNumberFormat="1" applyFont="1" applyFill="1" applyBorder="1" applyAlignment="1">
      <alignment horizontal="center" vertical="center" wrapText="1"/>
    </xf>
    <xf numFmtId="173" fontId="47" fillId="6" borderId="1" xfId="8" applyNumberFormat="1" applyFont="1" applyFill="1" applyBorder="1" applyAlignment="1">
      <alignment horizontal="center" vertical="center" wrapText="1"/>
    </xf>
    <xf numFmtId="173" fontId="47" fillId="7" borderId="12" xfId="8" applyNumberFormat="1" applyFont="1" applyFill="1" applyBorder="1" applyAlignment="1">
      <alignment horizontal="left" vertical="top" wrapText="1"/>
    </xf>
    <xf numFmtId="173" fontId="47" fillId="3" borderId="12" xfId="8" applyNumberFormat="1" applyFont="1" applyFill="1" applyBorder="1" applyAlignment="1">
      <alignment horizontal="left" vertical="top" wrapText="1"/>
    </xf>
    <xf numFmtId="173" fontId="47" fillId="18" borderId="12" xfId="8" applyNumberFormat="1" applyFont="1" applyFill="1" applyBorder="1" applyAlignment="1">
      <alignment horizontal="left" vertical="top" wrapText="1"/>
    </xf>
    <xf numFmtId="0" fontId="47" fillId="9" borderId="1" xfId="0" applyFont="1" applyFill="1" applyBorder="1" applyAlignment="1">
      <alignment horizontal="left" vertical="center" wrapText="1"/>
    </xf>
    <xf numFmtId="0" fontId="63" fillId="18" borderId="1" xfId="0" applyFont="1" applyFill="1" applyBorder="1" applyAlignment="1">
      <alignment vertical="center" wrapText="1"/>
    </xf>
    <xf numFmtId="0" fontId="46" fillId="6" borderId="23" xfId="5" applyNumberFormat="1" applyFont="1" applyFill="1" applyBorder="1" applyAlignment="1">
      <alignment horizontal="center" vertical="center" wrapText="1"/>
    </xf>
    <xf numFmtId="17" fontId="46" fillId="6" borderId="25" xfId="5" applyNumberFormat="1" applyFont="1" applyFill="1" applyBorder="1" applyAlignment="1">
      <alignment horizontal="center" vertical="center" wrapText="1"/>
    </xf>
    <xf numFmtId="164" fontId="47" fillId="6" borderId="23" xfId="0" applyNumberFormat="1" applyFont="1" applyFill="1" applyBorder="1" applyAlignment="1">
      <alignment horizontal="center" vertical="center" wrapText="1"/>
    </xf>
    <xf numFmtId="173" fontId="47" fillId="6" borderId="23" xfId="8" applyNumberFormat="1" applyFont="1" applyFill="1" applyBorder="1" applyAlignment="1">
      <alignment vertical="center" wrapText="1"/>
    </xf>
    <xf numFmtId="173" fontId="47" fillId="7" borderId="25" xfId="8" applyNumberFormat="1" applyFont="1" applyFill="1" applyBorder="1" applyAlignment="1">
      <alignment horizontal="left" vertical="top" wrapText="1"/>
    </xf>
    <xf numFmtId="173" fontId="47" fillId="3" borderId="1" xfId="8" applyNumberFormat="1" applyFont="1" applyFill="1" applyBorder="1" applyAlignment="1">
      <alignment horizontal="left" vertical="top" wrapText="1"/>
    </xf>
    <xf numFmtId="14" fontId="46" fillId="0" borderId="19" xfId="0" applyNumberFormat="1" applyFont="1" applyBorder="1" applyAlignment="1">
      <alignment horizontal="center" vertical="center" wrapText="1"/>
    </xf>
    <xf numFmtId="14" fontId="46" fillId="0" borderId="3" xfId="0" applyNumberFormat="1" applyFont="1" applyBorder="1" applyAlignment="1">
      <alignment horizontal="center" vertical="center" wrapText="1"/>
    </xf>
    <xf numFmtId="173" fontId="47" fillId="7" borderId="41" xfId="8" applyNumberFormat="1" applyFont="1" applyFill="1" applyBorder="1" applyAlignment="1">
      <alignment vertical="center" wrapText="1"/>
    </xf>
    <xf numFmtId="173" fontId="47" fillId="3" borderId="5" xfId="8" applyNumberFormat="1" applyFont="1" applyFill="1" applyBorder="1" applyAlignment="1">
      <alignment vertical="center" wrapText="1"/>
    </xf>
    <xf numFmtId="173" fontId="47" fillId="18" borderId="5" xfId="8" applyNumberFormat="1" applyFont="1" applyFill="1" applyBorder="1" applyAlignment="1">
      <alignment vertical="center" wrapText="1"/>
    </xf>
    <xf numFmtId="14" fontId="46" fillId="0" borderId="1" xfId="0" applyNumberFormat="1" applyFont="1" applyBorder="1" applyAlignment="1">
      <alignment horizontal="center" vertical="center" wrapText="1"/>
    </xf>
    <xf numFmtId="173" fontId="47" fillId="7" borderId="12" xfId="8" applyNumberFormat="1" applyFont="1" applyFill="1" applyBorder="1" applyAlignment="1">
      <alignment vertical="center" wrapText="1"/>
    </xf>
    <xf numFmtId="173" fontId="47" fillId="3" borderId="12" xfId="8" applyNumberFormat="1" applyFont="1" applyFill="1" applyBorder="1" applyAlignment="1">
      <alignment vertical="center" wrapText="1"/>
    </xf>
    <xf numFmtId="173" fontId="47" fillId="18" borderId="12" xfId="8" applyNumberFormat="1" applyFont="1" applyFill="1" applyBorder="1" applyAlignment="1">
      <alignment vertical="center" wrapText="1"/>
    </xf>
    <xf numFmtId="164" fontId="47" fillId="0" borderId="1" xfId="0" applyNumberFormat="1" applyFont="1" applyBorder="1" applyAlignment="1">
      <alignment horizontal="center" vertical="center" wrapText="1"/>
    </xf>
    <xf numFmtId="14" fontId="47" fillId="0" borderId="1" xfId="8" applyNumberFormat="1" applyFont="1" applyFill="1" applyBorder="1" applyAlignment="1">
      <alignment vertical="center" wrapText="1"/>
    </xf>
    <xf numFmtId="164" fontId="47" fillId="0" borderId="23" xfId="0" applyNumberFormat="1" applyFont="1" applyBorder="1" applyAlignment="1">
      <alignment horizontal="center" vertical="center" wrapText="1"/>
    </xf>
    <xf numFmtId="173" fontId="47" fillId="7" borderId="25" xfId="8" applyNumberFormat="1" applyFont="1" applyFill="1" applyBorder="1" applyAlignment="1">
      <alignment vertical="center" wrapText="1"/>
    </xf>
    <xf numFmtId="173" fontId="47" fillId="3" borderId="31" xfId="8" applyNumberFormat="1" applyFont="1" applyFill="1" applyBorder="1" applyAlignment="1">
      <alignment vertical="center" wrapText="1"/>
    </xf>
    <xf numFmtId="173" fontId="47" fillId="18" borderId="31" xfId="8" applyNumberFormat="1" applyFont="1" applyFill="1" applyBorder="1" applyAlignment="1">
      <alignment vertical="center" wrapText="1"/>
    </xf>
    <xf numFmtId="10" fontId="40" fillId="0" borderId="9" xfId="8" applyNumberFormat="1" applyFont="1" applyFill="1" applyBorder="1" applyAlignment="1">
      <alignment horizontal="center" vertical="center" wrapText="1"/>
    </xf>
    <xf numFmtId="14" fontId="47" fillId="0" borderId="4" xfId="6" applyNumberFormat="1" applyFont="1" applyFill="1" applyBorder="1" applyAlignment="1">
      <alignment horizontal="center" vertical="center" wrapText="1"/>
    </xf>
    <xf numFmtId="164" fontId="47" fillId="0" borderId="30" xfId="0" applyNumberFormat="1" applyFont="1" applyBorder="1" applyAlignment="1">
      <alignment horizontal="center" vertical="center" wrapText="1"/>
    </xf>
    <xf numFmtId="173" fontId="47" fillId="7" borderId="31" xfId="8" applyNumberFormat="1" applyFont="1" applyFill="1" applyBorder="1" applyAlignment="1">
      <alignment vertical="center" wrapText="1"/>
    </xf>
    <xf numFmtId="0" fontId="47" fillId="0" borderId="30" xfId="0" applyFont="1" applyBorder="1" applyAlignment="1">
      <alignment vertical="center" wrapText="1"/>
    </xf>
    <xf numFmtId="0" fontId="40" fillId="0" borderId="31" xfId="0" applyFont="1" applyBorder="1" applyAlignment="1">
      <alignment horizontal="center" vertical="center" wrapText="1"/>
    </xf>
    <xf numFmtId="0" fontId="52" fillId="7" borderId="1" xfId="0" applyFont="1" applyFill="1" applyBorder="1" applyAlignment="1">
      <alignment horizontal="left" vertical="center" wrapText="1"/>
    </xf>
    <xf numFmtId="0" fontId="52" fillId="3" borderId="1" xfId="0" applyFont="1" applyFill="1" applyBorder="1" applyAlignment="1">
      <alignment horizontal="left" vertical="center" wrapText="1"/>
    </xf>
    <xf numFmtId="0" fontId="52" fillId="18" borderId="1" xfId="0" applyFont="1" applyFill="1" applyBorder="1" applyAlignment="1">
      <alignment horizontal="left" vertical="center" wrapText="1"/>
    </xf>
    <xf numFmtId="10" fontId="40" fillId="0" borderId="31" xfId="8" applyNumberFormat="1" applyFont="1" applyFill="1" applyBorder="1" applyAlignment="1">
      <alignment horizontal="center" vertical="center" wrapText="1"/>
    </xf>
    <xf numFmtId="0" fontId="45" fillId="6" borderId="40" xfId="0" applyFont="1" applyFill="1" applyBorder="1" applyAlignment="1">
      <alignment horizontal="left" vertical="center" wrapText="1"/>
    </xf>
    <xf numFmtId="14" fontId="47" fillId="6" borderId="1" xfId="0" applyNumberFormat="1" applyFont="1" applyFill="1" applyBorder="1" applyAlignment="1">
      <alignment horizontal="center" vertical="center" wrapText="1"/>
    </xf>
    <xf numFmtId="0" fontId="47" fillId="8" borderId="1" xfId="0" applyFont="1" applyFill="1" applyBorder="1" applyAlignment="1">
      <alignment horizontal="center" vertical="center" wrapText="1"/>
    </xf>
    <xf numFmtId="9" fontId="40" fillId="0" borderId="12" xfId="8" applyFont="1" applyFill="1" applyBorder="1" applyAlignment="1">
      <alignment horizontal="center" vertical="center" wrapText="1"/>
    </xf>
    <xf numFmtId="167" fontId="47" fillId="0" borderId="1" xfId="0" applyNumberFormat="1" applyFont="1" applyBorder="1" applyAlignment="1">
      <alignment horizontal="center" vertical="center"/>
    </xf>
    <xf numFmtId="9" fontId="46" fillId="6" borderId="3" xfId="0" applyNumberFormat="1" applyFont="1" applyFill="1" applyBorder="1" applyAlignment="1">
      <alignment horizontal="center" vertical="center"/>
    </xf>
    <xf numFmtId="14" fontId="46" fillId="6" borderId="3" xfId="6" applyNumberFormat="1" applyFont="1" applyFill="1" applyBorder="1" applyAlignment="1">
      <alignment horizontal="center" vertical="center"/>
    </xf>
    <xf numFmtId="0" fontId="52" fillId="18" borderId="3" xfId="0" applyFont="1" applyFill="1" applyBorder="1"/>
    <xf numFmtId="166" fontId="54" fillId="0" borderId="1" xfId="6" applyFont="1" applyBorder="1" applyAlignment="1">
      <alignment vertical="center"/>
    </xf>
    <xf numFmtId="166" fontId="54" fillId="3" borderId="1" xfId="6" applyFont="1" applyFill="1" applyBorder="1" applyAlignment="1">
      <alignment vertical="center"/>
    </xf>
    <xf numFmtId="165" fontId="54" fillId="18" borderId="1" xfId="7" applyFont="1" applyFill="1" applyBorder="1" applyAlignment="1">
      <alignment horizontal="center" vertical="center"/>
    </xf>
    <xf numFmtId="0" fontId="52" fillId="7" borderId="1" xfId="0" applyFont="1" applyFill="1" applyBorder="1"/>
    <xf numFmtId="0" fontId="56" fillId="0" borderId="0" xfId="0" applyFont="1" applyAlignment="1">
      <alignment horizontal="center"/>
    </xf>
    <xf numFmtId="0" fontId="57" fillId="0" borderId="0" xfId="0" applyFont="1" applyAlignment="1">
      <alignment horizontal="center" vertical="center" wrapText="1"/>
    </xf>
    <xf numFmtId="167" fontId="47" fillId="0" borderId="0" xfId="0" applyNumberFormat="1" applyFont="1" applyAlignment="1">
      <alignment horizontal="center" vertical="center"/>
    </xf>
    <xf numFmtId="0" fontId="58" fillId="0" borderId="0" xfId="0" applyFont="1" applyAlignment="1">
      <alignment horizontal="center"/>
    </xf>
    <xf numFmtId="0" fontId="58" fillId="0" borderId="0" xfId="0" applyFont="1" applyAlignment="1">
      <alignment horizontal="center" vertical="center"/>
    </xf>
    <xf numFmtId="0" fontId="52" fillId="0" borderId="0" xfId="0" applyFont="1" applyAlignment="1">
      <alignment horizontal="center" vertical="center" wrapText="1"/>
    </xf>
    <xf numFmtId="10" fontId="54" fillId="0" borderId="0" xfId="8" applyNumberFormat="1" applyFont="1" applyFill="1" applyAlignment="1">
      <alignment horizontal="center" vertical="center" wrapText="1"/>
    </xf>
    <xf numFmtId="0" fontId="52" fillId="0" borderId="0" xfId="0" applyFont="1" applyAlignment="1">
      <alignment horizontal="center" vertical="center"/>
    </xf>
    <xf numFmtId="10" fontId="54" fillId="0" borderId="0" xfId="8" applyNumberFormat="1" applyFont="1" applyFill="1" applyAlignment="1">
      <alignment horizontal="center" vertical="center"/>
    </xf>
    <xf numFmtId="0" fontId="60" fillId="0" borderId="10" xfId="0" applyFont="1" applyBorder="1" applyAlignment="1">
      <alignment horizontal="center" vertical="center"/>
    </xf>
    <xf numFmtId="1" fontId="54" fillId="0" borderId="0" xfId="0" applyNumberFormat="1" applyFont="1" applyAlignment="1">
      <alignment horizontal="center" vertical="center"/>
    </xf>
    <xf numFmtId="10" fontId="64" fillId="0" borderId="4" xfId="8" applyNumberFormat="1" applyFont="1" applyFill="1" applyBorder="1" applyAlignment="1">
      <alignment horizontal="center" vertical="center"/>
    </xf>
    <xf numFmtId="10" fontId="64" fillId="9" borderId="4" xfId="8" applyNumberFormat="1" applyFont="1" applyFill="1" applyBorder="1" applyAlignment="1">
      <alignment horizontal="center" vertical="center"/>
    </xf>
    <xf numFmtId="10" fontId="64" fillId="0" borderId="4" xfId="8" applyNumberFormat="1" applyFont="1" applyFill="1" applyBorder="1" applyAlignment="1">
      <alignment horizontal="center" vertical="center" wrapText="1"/>
    </xf>
    <xf numFmtId="10" fontId="64" fillId="0" borderId="5" xfId="8" applyNumberFormat="1" applyFont="1" applyFill="1" applyBorder="1" applyAlignment="1">
      <alignment horizontal="center" vertical="center" wrapText="1"/>
    </xf>
    <xf numFmtId="10" fontId="65" fillId="0" borderId="1" xfId="8" applyNumberFormat="1" applyFont="1" applyFill="1" applyBorder="1" applyAlignment="1">
      <alignment horizontal="center" vertical="center"/>
    </xf>
    <xf numFmtId="0" fontId="46" fillId="0" borderId="31" xfId="8" applyNumberFormat="1" applyFont="1" applyFill="1" applyBorder="1" applyAlignment="1">
      <alignment horizontal="center" vertical="center" wrapText="1"/>
    </xf>
    <xf numFmtId="0" fontId="46" fillId="0" borderId="3" xfId="8" applyNumberFormat="1" applyFont="1" applyFill="1" applyBorder="1" applyAlignment="1">
      <alignment horizontal="center" vertical="center" wrapText="1"/>
    </xf>
    <xf numFmtId="9" fontId="46" fillId="0" borderId="3" xfId="8" applyFont="1" applyFill="1" applyBorder="1" applyAlignment="1">
      <alignment horizontal="center" vertical="center" wrapText="1"/>
    </xf>
    <xf numFmtId="9" fontId="46" fillId="0" borderId="31" xfId="8" applyFont="1" applyFill="1" applyBorder="1" applyAlignment="1">
      <alignment horizontal="center" vertical="center" wrapText="1"/>
    </xf>
    <xf numFmtId="9" fontId="46" fillId="0" borderId="9" xfId="8" applyFont="1" applyFill="1" applyBorder="1" applyAlignment="1">
      <alignment horizontal="center" vertical="center" wrapText="1"/>
    </xf>
    <xf numFmtId="9" fontId="46" fillId="0" borderId="5" xfId="8" applyFont="1" applyFill="1" applyBorder="1" applyAlignment="1">
      <alignment horizontal="center" vertical="center" wrapText="1"/>
    </xf>
    <xf numFmtId="0" fontId="40" fillId="0" borderId="12" xfId="0" applyFont="1" applyBorder="1" applyAlignment="1">
      <alignment horizontal="center" vertical="center" wrapText="1"/>
    </xf>
    <xf numFmtId="0" fontId="46" fillId="0" borderId="30" xfId="5" applyNumberFormat="1" applyFont="1" applyFill="1" applyBorder="1" applyAlignment="1">
      <alignment horizontal="center" vertical="center" wrapText="1"/>
    </xf>
    <xf numFmtId="0" fontId="1" fillId="0" borderId="10" xfId="0" applyFont="1" applyBorder="1" applyAlignment="1">
      <alignment horizontal="center" vertical="center"/>
    </xf>
    <xf numFmtId="0" fontId="47"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12" xfId="0" applyFont="1" applyBorder="1" applyAlignment="1">
      <alignment horizontal="center" vertical="center" wrapText="1"/>
    </xf>
    <xf numFmtId="1" fontId="52" fillId="0" borderId="0" xfId="0" applyNumberFormat="1" applyFont="1" applyAlignment="1">
      <alignment horizontal="center" vertical="center"/>
    </xf>
    <xf numFmtId="0" fontId="46" fillId="0" borderId="30" xfId="0" applyFont="1" applyBorder="1" applyAlignment="1">
      <alignment horizontal="center" vertical="center" wrapText="1"/>
    </xf>
    <xf numFmtId="0" fontId="47" fillId="0" borderId="30" xfId="0" applyFont="1" applyBorder="1" applyAlignment="1">
      <alignment horizontal="center" vertical="center"/>
    </xf>
    <xf numFmtId="0" fontId="46" fillId="0" borderId="1" xfId="7" applyNumberFormat="1" applyFont="1" applyFill="1" applyBorder="1" applyAlignment="1">
      <alignment horizontal="center" vertical="center" wrapText="1"/>
    </xf>
    <xf numFmtId="3" fontId="47" fillId="0" borderId="3" xfId="0" applyNumberFormat="1" applyFont="1" applyBorder="1" applyAlignment="1">
      <alignment horizontal="center" vertical="center" wrapText="1"/>
    </xf>
    <xf numFmtId="1" fontId="47" fillId="0" borderId="30" xfId="0" applyNumberFormat="1" applyFont="1" applyBorder="1" applyAlignment="1">
      <alignment horizontal="center" vertical="center" wrapText="1"/>
    </xf>
    <xf numFmtId="1" fontId="47" fillId="0" borderId="4" xfId="0" applyNumberFormat="1" applyFont="1" applyBorder="1" applyAlignment="1">
      <alignment horizontal="center" vertical="center" wrapText="1"/>
    </xf>
    <xf numFmtId="0" fontId="47" fillId="0" borderId="5" xfId="0" applyFont="1" applyBorder="1" applyAlignment="1">
      <alignment horizontal="center" vertical="center" wrapText="1"/>
    </xf>
    <xf numFmtId="1" fontId="47" fillId="0" borderId="37" xfId="0" applyNumberFormat="1" applyFont="1" applyBorder="1" applyAlignment="1">
      <alignment horizontal="center" vertical="center" wrapText="1"/>
    </xf>
    <xf numFmtId="1" fontId="46" fillId="0" borderId="19" xfId="0" applyNumberFormat="1" applyFont="1" applyBorder="1" applyAlignment="1">
      <alignment horizontal="center" vertical="center" wrapText="1"/>
    </xf>
    <xf numFmtId="176" fontId="47" fillId="0" borderId="19" xfId="8" applyNumberFormat="1" applyFont="1" applyFill="1" applyBorder="1" applyAlignment="1">
      <alignment horizontal="center" vertical="center" wrapText="1"/>
    </xf>
    <xf numFmtId="2" fontId="47" fillId="0" borderId="1" xfId="8" applyNumberFormat="1" applyFont="1" applyFill="1" applyBorder="1" applyAlignment="1">
      <alignment horizontal="center" vertical="center" wrapText="1"/>
    </xf>
    <xf numFmtId="9" fontId="47" fillId="0" borderId="1" xfId="8" applyFont="1" applyFill="1" applyBorder="1" applyAlignment="1">
      <alignment horizontal="center" vertical="center" wrapText="1"/>
    </xf>
    <xf numFmtId="3" fontId="47" fillId="0" borderId="1" xfId="8" applyNumberFormat="1" applyFont="1" applyFill="1" applyBorder="1" applyAlignment="1">
      <alignment horizontal="center" vertical="center" wrapText="1"/>
    </xf>
    <xf numFmtId="1" fontId="46" fillId="0" borderId="1" xfId="8" applyNumberFormat="1" applyFont="1" applyFill="1" applyBorder="1" applyAlignment="1">
      <alignment horizontal="center" vertical="center" wrapText="1"/>
    </xf>
    <xf numFmtId="9" fontId="46" fillId="0" borderId="12" xfId="8" applyFont="1" applyFill="1" applyBorder="1" applyAlignment="1">
      <alignment horizontal="center" vertical="center" wrapText="1"/>
    </xf>
    <xf numFmtId="1" fontId="46" fillId="0" borderId="12" xfId="8" applyNumberFormat="1" applyFont="1" applyFill="1" applyBorder="1" applyAlignment="1">
      <alignment horizontal="center" vertical="center" wrapText="1"/>
    </xf>
    <xf numFmtId="1" fontId="44" fillId="0" borderId="37" xfId="8" applyNumberFormat="1" applyFont="1" applyFill="1" applyBorder="1" applyAlignment="1">
      <alignment horizontal="center" vertical="center" wrapText="1"/>
    </xf>
    <xf numFmtId="1" fontId="46" fillId="0" borderId="30" xfId="8" applyNumberFormat="1" applyFont="1" applyFill="1" applyBorder="1" applyAlignment="1">
      <alignment horizontal="center" vertical="center" wrapText="1"/>
    </xf>
    <xf numFmtId="1" fontId="44" fillId="0" borderId="1" xfId="8" applyNumberFormat="1" applyFont="1" applyFill="1" applyBorder="1" applyAlignment="1">
      <alignment horizontal="center" vertical="center" wrapText="1"/>
    </xf>
    <xf numFmtId="1" fontId="44" fillId="0" borderId="30" xfId="8" applyNumberFormat="1" applyFont="1" applyFill="1" applyBorder="1" applyAlignment="1">
      <alignment horizontal="center" vertical="center" wrapText="1"/>
    </xf>
    <xf numFmtId="1" fontId="44" fillId="0" borderId="23" xfId="8" applyNumberFormat="1" applyFont="1" applyFill="1" applyBorder="1" applyAlignment="1">
      <alignment horizontal="center" vertical="center" wrapText="1"/>
    </xf>
    <xf numFmtId="1" fontId="44" fillId="0" borderId="41" xfId="8" applyNumberFormat="1" applyFont="1" applyFill="1" applyBorder="1" applyAlignment="1">
      <alignment horizontal="center" vertical="center" wrapText="1"/>
    </xf>
    <xf numFmtId="1" fontId="44" fillId="0" borderId="12" xfId="8" applyNumberFormat="1" applyFont="1" applyFill="1" applyBorder="1" applyAlignment="1">
      <alignment horizontal="center" vertical="center" wrapText="1"/>
    </xf>
    <xf numFmtId="0" fontId="46" fillId="0" borderId="1" xfId="8" applyNumberFormat="1" applyFont="1" applyFill="1" applyBorder="1" applyAlignment="1">
      <alignment horizontal="center" vertical="center" wrapText="1"/>
    </xf>
    <xf numFmtId="1" fontId="44" fillId="0" borderId="5" xfId="8" applyNumberFormat="1" applyFont="1" applyFill="1" applyBorder="1" applyAlignment="1">
      <alignment horizontal="center" vertical="center" wrapText="1"/>
    </xf>
    <xf numFmtId="0" fontId="44" fillId="0" borderId="9" xfId="8" applyNumberFormat="1" applyFont="1" applyFill="1" applyBorder="1" applyAlignment="1">
      <alignment horizontal="center" vertical="center" wrapText="1"/>
    </xf>
    <xf numFmtId="0" fontId="44" fillId="0" borderId="12" xfId="8" applyNumberFormat="1" applyFont="1" applyFill="1" applyBorder="1" applyAlignment="1">
      <alignment horizontal="center" vertical="center" wrapText="1"/>
    </xf>
    <xf numFmtId="0" fontId="44" fillId="0" borderId="25" xfId="8" applyNumberFormat="1" applyFont="1" applyFill="1" applyBorder="1" applyAlignment="1">
      <alignment horizontal="center" vertical="center" wrapText="1"/>
    </xf>
    <xf numFmtId="9" fontId="46" fillId="0" borderId="39" xfId="8" applyFont="1" applyFill="1" applyBorder="1" applyAlignment="1">
      <alignment horizontal="center" vertical="center" wrapText="1"/>
    </xf>
    <xf numFmtId="3" fontId="46" fillId="0" borderId="12" xfId="8" applyNumberFormat="1" applyFont="1" applyFill="1" applyBorder="1" applyAlignment="1">
      <alignment horizontal="center" vertical="center" wrapText="1"/>
    </xf>
    <xf numFmtId="3" fontId="46" fillId="0" borderId="1" xfId="8" applyNumberFormat="1" applyFont="1" applyFill="1" applyBorder="1" applyAlignment="1">
      <alignment horizontal="center" vertical="center" wrapText="1"/>
    </xf>
    <xf numFmtId="9" fontId="46" fillId="0" borderId="40" xfId="8" applyFont="1" applyFill="1" applyBorder="1" applyAlignment="1">
      <alignment horizontal="center" vertical="center" wrapText="1"/>
    </xf>
    <xf numFmtId="1" fontId="46" fillId="0" borderId="41" xfId="8" applyNumberFormat="1" applyFont="1" applyFill="1" applyBorder="1" applyAlignment="1">
      <alignment horizontal="center" vertical="center" wrapText="1"/>
    </xf>
    <xf numFmtId="9" fontId="47" fillId="0" borderId="5" xfId="8" applyFont="1" applyFill="1" applyBorder="1" applyAlignment="1">
      <alignment horizontal="center" vertical="center" wrapText="1"/>
    </xf>
    <xf numFmtId="9" fontId="47" fillId="0" borderId="12" xfId="8" applyFont="1" applyFill="1" applyBorder="1" applyAlignment="1">
      <alignment horizontal="center" vertical="center" wrapText="1"/>
    </xf>
    <xf numFmtId="1" fontId="47" fillId="0" borderId="12" xfId="8" applyNumberFormat="1" applyFont="1" applyFill="1" applyBorder="1" applyAlignment="1">
      <alignment horizontal="center" vertical="center" wrapText="1"/>
    </xf>
    <xf numFmtId="9" fontId="47" fillId="0" borderId="25" xfId="8" applyFont="1" applyFill="1" applyBorder="1" applyAlignment="1">
      <alignment horizontal="center" vertical="center" wrapText="1"/>
    </xf>
    <xf numFmtId="9" fontId="47" fillId="0" borderId="23" xfId="8" applyFont="1" applyFill="1" applyBorder="1" applyAlignment="1">
      <alignment horizontal="center" vertical="center" wrapText="1"/>
    </xf>
    <xf numFmtId="2" fontId="46" fillId="0" borderId="12" xfId="8" applyNumberFormat="1" applyFont="1" applyFill="1" applyBorder="1" applyAlignment="1">
      <alignment horizontal="center" vertical="center" wrapText="1"/>
    </xf>
    <xf numFmtId="1" fontId="46" fillId="0" borderId="31" xfId="8" applyNumberFormat="1" applyFont="1" applyFill="1" applyBorder="1" applyAlignment="1">
      <alignment horizontal="center" vertical="center" wrapText="1"/>
    </xf>
    <xf numFmtId="9" fontId="46" fillId="0" borderId="41" xfId="8" applyFont="1" applyFill="1" applyBorder="1" applyAlignment="1">
      <alignment horizontal="center" vertical="center" wrapText="1"/>
    </xf>
    <xf numFmtId="2" fontId="46" fillId="0" borderId="1" xfId="8" applyNumberFormat="1" applyFont="1" applyFill="1" applyBorder="1" applyAlignment="1">
      <alignment horizontal="center" vertical="center" wrapText="1"/>
    </xf>
    <xf numFmtId="0" fontId="47" fillId="0" borderId="50" xfId="0" applyFont="1" applyBorder="1" applyAlignment="1">
      <alignment horizontal="center" vertical="center" wrapText="1"/>
    </xf>
    <xf numFmtId="9" fontId="47" fillId="0" borderId="50" xfId="0" applyNumberFormat="1" applyFont="1" applyBorder="1" applyAlignment="1">
      <alignment horizontal="center" vertical="center" wrapText="1"/>
    </xf>
    <xf numFmtId="0" fontId="46" fillId="0" borderId="50" xfId="0" applyFont="1" applyBorder="1" applyAlignment="1">
      <alignment horizontal="center" vertical="center" wrapText="1"/>
    </xf>
    <xf numFmtId="0" fontId="46" fillId="0" borderId="55"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50" xfId="0" applyFont="1" applyBorder="1" applyAlignment="1">
      <alignment horizontal="center" vertical="center"/>
    </xf>
    <xf numFmtId="1" fontId="46" fillId="0" borderId="50" xfId="0" applyNumberFormat="1" applyFont="1" applyBorder="1" applyAlignment="1">
      <alignment horizontal="center" vertical="center" wrapText="1"/>
    </xf>
    <xf numFmtId="1" fontId="46" fillId="0" borderId="3" xfId="0" applyNumberFormat="1" applyFont="1" applyBorder="1" applyAlignment="1">
      <alignment horizontal="center" vertical="center" wrapText="1"/>
    </xf>
    <xf numFmtId="1" fontId="46" fillId="0" borderId="30" xfId="0" applyNumberFormat="1" applyFont="1" applyBorder="1" applyAlignment="1">
      <alignment horizontal="center" vertical="center" wrapText="1"/>
    </xf>
    <xf numFmtId="1" fontId="46" fillId="0" borderId="19" xfId="8" applyNumberFormat="1" applyFont="1" applyFill="1" applyBorder="1" applyAlignment="1">
      <alignment horizontal="center" vertical="center" wrapText="1"/>
    </xf>
    <xf numFmtId="1" fontId="46" fillId="0" borderId="3" xfId="8" applyNumberFormat="1" applyFont="1" applyFill="1" applyBorder="1" applyAlignment="1">
      <alignment horizontal="center" vertical="center" wrapText="1"/>
    </xf>
    <xf numFmtId="1" fontId="46" fillId="0" borderId="38" xfId="8" applyNumberFormat="1" applyFont="1" applyFill="1" applyBorder="1" applyAlignment="1">
      <alignment horizontal="center" vertical="center" wrapText="1"/>
    </xf>
    <xf numFmtId="1" fontId="46" fillId="0" borderId="4" xfId="8" applyNumberFormat="1" applyFont="1" applyFill="1" applyBorder="1" applyAlignment="1">
      <alignment horizontal="center" vertical="center" wrapText="1"/>
    </xf>
    <xf numFmtId="2" fontId="46" fillId="0" borderId="3" xfId="0" applyNumberFormat="1" applyFont="1" applyBorder="1" applyAlignment="1">
      <alignment horizontal="center" vertical="center" wrapText="1"/>
    </xf>
    <xf numFmtId="175" fontId="46" fillId="0" borderId="1" xfId="0" applyNumberFormat="1" applyFont="1" applyBorder="1" applyAlignment="1">
      <alignment horizontal="center" vertical="center" wrapText="1"/>
    </xf>
    <xf numFmtId="2" fontId="46" fillId="0" borderId="1" xfId="0" applyNumberFormat="1" applyFont="1" applyBorder="1" applyAlignment="1">
      <alignment horizontal="center" vertical="center" wrapText="1"/>
    </xf>
    <xf numFmtId="2" fontId="46" fillId="0" borderId="23" xfId="0" applyNumberFormat="1" applyFont="1" applyBorder="1" applyAlignment="1">
      <alignment horizontal="center" vertical="center" wrapText="1"/>
    </xf>
    <xf numFmtId="0" fontId="46" fillId="0" borderId="41" xfId="5" applyNumberFormat="1" applyFont="1" applyFill="1" applyBorder="1" applyAlignment="1">
      <alignment horizontal="center" vertical="center" wrapText="1"/>
    </xf>
    <xf numFmtId="0" fontId="46" fillId="0" borderId="12" xfId="5" applyNumberFormat="1" applyFont="1" applyFill="1" applyBorder="1" applyAlignment="1">
      <alignment horizontal="center" vertical="center" wrapText="1"/>
    </xf>
    <xf numFmtId="0" fontId="46" fillId="0" borderId="25" xfId="5" applyNumberFormat="1" applyFont="1" applyFill="1" applyBorder="1" applyAlignment="1">
      <alignment horizontal="center" vertical="center" wrapText="1"/>
    </xf>
    <xf numFmtId="1" fontId="46" fillId="0" borderId="3" xfId="0" applyNumberFormat="1" applyFont="1" applyBorder="1" applyAlignment="1">
      <alignment horizontal="center" vertical="center"/>
    </xf>
    <xf numFmtId="165" fontId="40" fillId="0" borderId="1" xfId="7" applyFont="1" applyFill="1" applyBorder="1" applyAlignment="1">
      <alignment horizontal="center" vertical="center" wrapText="1"/>
    </xf>
    <xf numFmtId="165" fontId="40" fillId="0" borderId="1" xfId="7" applyFont="1" applyFill="1" applyBorder="1" applyAlignment="1">
      <alignment vertical="center" wrapText="1"/>
    </xf>
    <xf numFmtId="0" fontId="53" fillId="0" borderId="1" xfId="0" applyFont="1" applyBorder="1" applyAlignment="1">
      <alignment horizontal="center" vertical="center"/>
    </xf>
    <xf numFmtId="166" fontId="54" fillId="0" borderId="19" xfId="6" applyFont="1" applyFill="1" applyBorder="1" applyAlignment="1">
      <alignment horizontal="center" vertical="center" wrapText="1"/>
    </xf>
    <xf numFmtId="166" fontId="40" fillId="0" borderId="4" xfId="6" applyFont="1" applyFill="1" applyBorder="1" applyAlignment="1">
      <alignment horizontal="center" vertical="center"/>
    </xf>
    <xf numFmtId="165" fontId="54" fillId="0" borderId="30" xfId="7" applyFont="1" applyFill="1" applyBorder="1" applyAlignment="1">
      <alignment horizontal="center" vertical="center"/>
    </xf>
    <xf numFmtId="165" fontId="54" fillId="0" borderId="1" xfId="7" applyFont="1" applyFill="1" applyBorder="1" applyAlignment="1">
      <alignment horizontal="center" vertical="center"/>
    </xf>
    <xf numFmtId="166" fontId="54" fillId="0" borderId="1" xfId="6" applyFont="1" applyFill="1" applyBorder="1" applyAlignment="1">
      <alignment vertical="center"/>
    </xf>
    <xf numFmtId="9" fontId="44" fillId="0" borderId="1" xfId="8" applyFont="1" applyFill="1" applyBorder="1" applyAlignment="1">
      <alignment vertical="center"/>
    </xf>
    <xf numFmtId="10" fontId="40" fillId="0" borderId="1" xfId="8" applyNumberFormat="1" applyFont="1" applyFill="1" applyBorder="1" applyAlignment="1">
      <alignment horizontal="center" vertical="center" wrapText="1"/>
    </xf>
    <xf numFmtId="0" fontId="48" fillId="6" borderId="0" xfId="0" applyFont="1" applyFill="1" applyAlignment="1">
      <alignment vertical="center" wrapText="1"/>
    </xf>
    <xf numFmtId="165" fontId="48" fillId="6" borderId="0" xfId="0" applyNumberFormat="1" applyFont="1" applyFill="1" applyAlignment="1">
      <alignment vertical="center" wrapText="1"/>
    </xf>
    <xf numFmtId="165" fontId="40" fillId="0" borderId="0" xfId="0" applyNumberFormat="1" applyFont="1" applyAlignment="1">
      <alignment vertical="center" wrapText="1"/>
    </xf>
    <xf numFmtId="0" fontId="52" fillId="0" borderId="30" xfId="0" applyFont="1" applyBorder="1" applyAlignment="1">
      <alignment horizontal="center" vertical="center"/>
    </xf>
    <xf numFmtId="165" fontId="40" fillId="0" borderId="62" xfId="7" applyFont="1" applyFill="1" applyBorder="1" applyAlignment="1">
      <alignment vertical="center" wrapText="1"/>
    </xf>
    <xf numFmtId="14" fontId="46" fillId="0" borderId="30" xfId="0" applyNumberFormat="1" applyFont="1" applyBorder="1" applyAlignment="1">
      <alignment horizontal="center" vertical="center" wrapText="1"/>
    </xf>
    <xf numFmtId="14" fontId="47" fillId="0" borderId="1" xfId="6" applyNumberFormat="1" applyFont="1" applyFill="1" applyBorder="1" applyAlignment="1">
      <alignment horizontal="center" vertical="center" wrapText="1"/>
    </xf>
    <xf numFmtId="166" fontId="40" fillId="0" borderId="1" xfId="6" applyFont="1" applyFill="1" applyBorder="1" applyAlignment="1">
      <alignment horizontal="center" vertical="center" wrapText="1"/>
    </xf>
    <xf numFmtId="0" fontId="52" fillId="17" borderId="30" xfId="0" applyFont="1" applyFill="1" applyBorder="1" applyAlignment="1">
      <alignment horizontal="center" vertical="center"/>
    </xf>
    <xf numFmtId="1" fontId="47" fillId="18" borderId="30" xfId="0" applyNumberFormat="1" applyFont="1" applyFill="1" applyBorder="1" applyAlignment="1">
      <alignment horizontal="center" vertical="center" wrapText="1"/>
    </xf>
    <xf numFmtId="166" fontId="64" fillId="0" borderId="1" xfId="6" applyFont="1" applyFill="1" applyBorder="1" applyAlignment="1">
      <alignment horizontal="center" vertical="center" wrapText="1"/>
    </xf>
    <xf numFmtId="10" fontId="44" fillId="0" borderId="19" xfId="8" applyNumberFormat="1" applyFont="1" applyFill="1" applyBorder="1" applyAlignment="1">
      <alignment horizontal="center" vertical="center" wrapText="1"/>
    </xf>
    <xf numFmtId="165" fontId="40" fillId="0" borderId="14" xfId="7" applyFont="1" applyFill="1" applyBorder="1" applyAlignment="1">
      <alignment horizontal="center" vertical="center" wrapText="1"/>
    </xf>
    <xf numFmtId="0" fontId="46" fillId="20" borderId="3" xfId="8" applyNumberFormat="1" applyFont="1" applyFill="1" applyBorder="1" applyAlignment="1">
      <alignment horizontal="center" vertical="center" wrapText="1"/>
    </xf>
    <xf numFmtId="0" fontId="46" fillId="20" borderId="30" xfId="8" applyNumberFormat="1" applyFont="1" applyFill="1" applyBorder="1" applyAlignment="1">
      <alignment horizontal="center" vertical="center"/>
    </xf>
    <xf numFmtId="0" fontId="46" fillId="20" borderId="4" xfId="8" applyNumberFormat="1" applyFont="1" applyFill="1" applyBorder="1" applyAlignment="1">
      <alignment horizontal="center" vertical="center"/>
    </xf>
    <xf numFmtId="0" fontId="46" fillId="20" borderId="3" xfId="8" applyNumberFormat="1" applyFont="1" applyFill="1" applyBorder="1" applyAlignment="1">
      <alignment horizontal="center" vertical="center"/>
    </xf>
    <xf numFmtId="0" fontId="40" fillId="20" borderId="12" xfId="8" applyNumberFormat="1" applyFont="1" applyFill="1" applyBorder="1" applyAlignment="1">
      <alignment horizontal="center" vertical="center" wrapText="1"/>
    </xf>
    <xf numFmtId="1" fontId="47" fillId="20" borderId="30" xfId="8" applyNumberFormat="1" applyFont="1" applyFill="1" applyBorder="1" applyAlignment="1">
      <alignment horizontal="center" vertical="center" wrapText="1"/>
    </xf>
    <xf numFmtId="0" fontId="46" fillId="20" borderId="31" xfId="0" applyFont="1" applyFill="1" applyBorder="1" applyAlignment="1">
      <alignment horizontal="center" vertical="center" wrapText="1"/>
    </xf>
    <xf numFmtId="0" fontId="46" fillId="20" borderId="12" xfId="0" applyFont="1" applyFill="1" applyBorder="1" applyAlignment="1">
      <alignment horizontal="center" vertical="center" wrapText="1"/>
    </xf>
    <xf numFmtId="3" fontId="47" fillId="20" borderId="1" xfId="8" applyNumberFormat="1" applyFont="1" applyFill="1" applyBorder="1" applyAlignment="1">
      <alignment horizontal="center" vertical="center" wrapText="1"/>
    </xf>
    <xf numFmtId="0" fontId="47" fillId="20" borderId="1" xfId="8" applyNumberFormat="1" applyFont="1" applyFill="1" applyBorder="1" applyAlignment="1">
      <alignment horizontal="center" vertical="center" wrapText="1"/>
    </xf>
    <xf numFmtId="1" fontId="46" fillId="20" borderId="12" xfId="8" applyNumberFormat="1" applyFont="1" applyFill="1" applyBorder="1" applyAlignment="1">
      <alignment horizontal="center" vertical="center" wrapText="1"/>
    </xf>
    <xf numFmtId="1" fontId="47" fillId="20" borderId="4" xfId="8" applyNumberFormat="1" applyFont="1" applyFill="1" applyBorder="1" applyAlignment="1">
      <alignment horizontal="center" vertical="center" wrapText="1"/>
    </xf>
    <xf numFmtId="1" fontId="47" fillId="20" borderId="1" xfId="8" applyNumberFormat="1" applyFont="1" applyFill="1" applyBorder="1" applyAlignment="1">
      <alignment horizontal="center" vertical="center" wrapText="1"/>
    </xf>
    <xf numFmtId="1" fontId="46" fillId="20" borderId="1" xfId="8" applyNumberFormat="1" applyFont="1" applyFill="1" applyBorder="1" applyAlignment="1">
      <alignment horizontal="center" vertical="center" wrapText="1"/>
    </xf>
    <xf numFmtId="0" fontId="46" fillId="20" borderId="1" xfId="8" applyNumberFormat="1" applyFont="1" applyFill="1" applyBorder="1" applyAlignment="1">
      <alignment horizontal="center" vertical="center" wrapText="1"/>
    </xf>
    <xf numFmtId="3" fontId="47" fillId="20" borderId="3" xfId="0" applyNumberFormat="1" applyFont="1" applyFill="1" applyBorder="1" applyAlignment="1">
      <alignment horizontal="center" vertical="center" wrapText="1"/>
    </xf>
    <xf numFmtId="9" fontId="46" fillId="20" borderId="1" xfId="8" applyFont="1" applyFill="1" applyBorder="1" applyAlignment="1">
      <alignment horizontal="center" vertical="center" wrapText="1"/>
    </xf>
    <xf numFmtId="3" fontId="47" fillId="20" borderId="1" xfId="0" applyNumberFormat="1" applyFont="1" applyFill="1" applyBorder="1" applyAlignment="1">
      <alignment horizontal="center" vertical="center" wrapText="1"/>
    </xf>
    <xf numFmtId="3" fontId="46" fillId="20" borderId="1" xfId="8" applyNumberFormat="1" applyFont="1" applyFill="1" applyBorder="1" applyAlignment="1">
      <alignment horizontal="center" vertical="center" wrapText="1"/>
    </xf>
    <xf numFmtId="3" fontId="46" fillId="20" borderId="12" xfId="8" applyNumberFormat="1" applyFont="1" applyFill="1" applyBorder="1" applyAlignment="1">
      <alignment horizontal="center" vertical="center" wrapText="1"/>
    </xf>
    <xf numFmtId="1" fontId="47" fillId="20" borderId="5" xfId="8" applyNumberFormat="1" applyFont="1" applyFill="1" applyBorder="1" applyAlignment="1">
      <alignment horizontal="center" vertical="center" wrapText="1"/>
    </xf>
    <xf numFmtId="1" fontId="46" fillId="20" borderId="5" xfId="8" applyNumberFormat="1" applyFont="1" applyFill="1" applyBorder="1" applyAlignment="1">
      <alignment horizontal="center" vertical="center" wrapText="1"/>
    </xf>
    <xf numFmtId="1" fontId="46" fillId="20" borderId="3" xfId="8" applyNumberFormat="1" applyFont="1" applyFill="1" applyBorder="1" applyAlignment="1">
      <alignment horizontal="center" vertical="center" wrapText="1"/>
    </xf>
    <xf numFmtId="0" fontId="46" fillId="20" borderId="1" xfId="0" applyFont="1" applyFill="1" applyBorder="1" applyAlignment="1">
      <alignment horizontal="center" vertical="center" wrapText="1"/>
    </xf>
    <xf numFmtId="9" fontId="46" fillId="20" borderId="1" xfId="0" applyNumberFormat="1" applyFont="1" applyFill="1" applyBorder="1" applyAlignment="1">
      <alignment horizontal="center" vertical="center" wrapText="1"/>
    </xf>
    <xf numFmtId="1" fontId="46" fillId="20" borderId="1" xfId="0" applyNumberFormat="1" applyFont="1" applyFill="1" applyBorder="1" applyAlignment="1">
      <alignment horizontal="center" vertical="center" wrapText="1"/>
    </xf>
    <xf numFmtId="0" fontId="47" fillId="20" borderId="1" xfId="0" applyFont="1" applyFill="1" applyBorder="1" applyAlignment="1">
      <alignment horizontal="center" vertical="center" wrapText="1"/>
    </xf>
    <xf numFmtId="0" fontId="47" fillId="20" borderId="5" xfId="0" applyFont="1" applyFill="1" applyBorder="1" applyAlignment="1">
      <alignment horizontal="center" vertical="center" wrapText="1"/>
    </xf>
    <xf numFmtId="0" fontId="46" fillId="20" borderId="30" xfId="0" applyFont="1" applyFill="1" applyBorder="1" applyAlignment="1">
      <alignment horizontal="center" vertical="center" wrapText="1"/>
    </xf>
    <xf numFmtId="1" fontId="46" fillId="20" borderId="3" xfId="0" applyNumberFormat="1" applyFont="1" applyFill="1" applyBorder="1" applyAlignment="1">
      <alignment horizontal="center" vertical="center" wrapText="1"/>
    </xf>
    <xf numFmtId="1" fontId="46" fillId="20" borderId="30" xfId="0" applyNumberFormat="1" applyFont="1" applyFill="1" applyBorder="1" applyAlignment="1">
      <alignment horizontal="center" vertical="center" wrapText="1"/>
    </xf>
    <xf numFmtId="1" fontId="46" fillId="20" borderId="4" xfId="8" applyNumberFormat="1" applyFont="1" applyFill="1" applyBorder="1" applyAlignment="1">
      <alignment horizontal="center" vertical="center" wrapText="1"/>
    </xf>
    <xf numFmtId="1" fontId="47" fillId="20" borderId="30" xfId="0" applyNumberFormat="1" applyFont="1" applyFill="1" applyBorder="1" applyAlignment="1">
      <alignment horizontal="center" vertical="center" wrapText="1"/>
    </xf>
    <xf numFmtId="1" fontId="47" fillId="20" borderId="1" xfId="0" applyNumberFormat="1" applyFont="1" applyFill="1" applyBorder="1" applyAlignment="1">
      <alignment horizontal="center" vertical="center" wrapText="1"/>
    </xf>
    <xf numFmtId="2" fontId="46" fillId="20" borderId="3" xfId="0" applyNumberFormat="1" applyFont="1" applyFill="1" applyBorder="1" applyAlignment="1">
      <alignment horizontal="center" vertical="center" wrapText="1"/>
    </xf>
    <xf numFmtId="175" fontId="46" fillId="20" borderId="3" xfId="0" applyNumberFormat="1" applyFont="1" applyFill="1" applyBorder="1" applyAlignment="1">
      <alignment horizontal="center" vertical="center" wrapText="1"/>
    </xf>
    <xf numFmtId="1" fontId="46" fillId="20" borderId="3" xfId="0" applyNumberFormat="1" applyFont="1" applyFill="1" applyBorder="1" applyAlignment="1">
      <alignment horizontal="center" vertical="center"/>
    </xf>
    <xf numFmtId="0" fontId="52" fillId="6" borderId="30" xfId="0" applyFont="1" applyFill="1" applyBorder="1"/>
    <xf numFmtId="169" fontId="46" fillId="20" borderId="1" xfId="6" applyNumberFormat="1" applyFont="1" applyFill="1" applyBorder="1" applyAlignment="1">
      <alignment horizontal="center" vertical="center" wrapText="1"/>
    </xf>
    <xf numFmtId="166" fontId="46" fillId="20" borderId="1" xfId="6" applyFont="1" applyFill="1" applyBorder="1" applyAlignment="1">
      <alignment horizontal="center" vertical="center" wrapText="1"/>
    </xf>
    <xf numFmtId="0" fontId="47" fillId="20" borderId="1" xfId="0" applyFont="1" applyFill="1" applyBorder="1" applyAlignment="1">
      <alignment horizontal="center" vertical="center"/>
    </xf>
    <xf numFmtId="0" fontId="52" fillId="20" borderId="1" xfId="0" applyFont="1" applyFill="1" applyBorder="1" applyAlignment="1">
      <alignment horizontal="center" vertical="center"/>
    </xf>
    <xf numFmtId="3" fontId="47" fillId="20" borderId="1" xfId="0" applyNumberFormat="1" applyFont="1" applyFill="1" applyBorder="1" applyAlignment="1">
      <alignment horizontal="center" vertical="center"/>
    </xf>
    <xf numFmtId="0" fontId="46" fillId="20" borderId="1" xfId="6" applyNumberFormat="1" applyFont="1" applyFill="1" applyBorder="1" applyAlignment="1">
      <alignment horizontal="center" vertical="center" wrapText="1"/>
    </xf>
    <xf numFmtId="0" fontId="52" fillId="20" borderId="30" xfId="0" applyFont="1" applyFill="1" applyBorder="1" applyAlignment="1">
      <alignment horizontal="center" vertical="center"/>
    </xf>
    <xf numFmtId="3" fontId="46" fillId="20" borderId="1" xfId="6" applyNumberFormat="1" applyFont="1" applyFill="1" applyBorder="1" applyAlignment="1">
      <alignment horizontal="center" vertical="center"/>
    </xf>
    <xf numFmtId="1" fontId="46" fillId="20" borderId="1" xfId="6" applyNumberFormat="1" applyFont="1" applyFill="1" applyBorder="1" applyAlignment="1">
      <alignment horizontal="center" vertical="center" wrapText="1"/>
    </xf>
    <xf numFmtId="1" fontId="52" fillId="20" borderId="1" xfId="0" applyNumberFormat="1" applyFont="1" applyFill="1" applyBorder="1" applyAlignment="1">
      <alignment horizontal="center"/>
    </xf>
    <xf numFmtId="1" fontId="52" fillId="20" borderId="1" xfId="0" applyNumberFormat="1" applyFont="1" applyFill="1" applyBorder="1" applyAlignment="1">
      <alignment horizontal="center" vertical="center"/>
    </xf>
    <xf numFmtId="0" fontId="52" fillId="20" borderId="1" xfId="0" applyFont="1" applyFill="1" applyBorder="1" applyAlignment="1">
      <alignment horizontal="center"/>
    </xf>
    <xf numFmtId="1" fontId="52" fillId="20" borderId="1" xfId="0" applyNumberFormat="1" applyFont="1" applyFill="1" applyBorder="1" applyAlignment="1">
      <alignment horizontal="center" vertical="center" wrapText="1"/>
    </xf>
    <xf numFmtId="0" fontId="52" fillId="20" borderId="1" xfId="0" applyFont="1" applyFill="1" applyBorder="1"/>
    <xf numFmtId="0" fontId="52" fillId="20" borderId="3" xfId="0" applyFont="1" applyFill="1" applyBorder="1"/>
    <xf numFmtId="165" fontId="40" fillId="0" borderId="32" xfId="7" applyFont="1" applyFill="1" applyBorder="1" applyAlignment="1">
      <alignment horizontal="center" vertical="center" wrapText="1"/>
    </xf>
    <xf numFmtId="166" fontId="54" fillId="20" borderId="19" xfId="6" applyFont="1" applyFill="1" applyBorder="1" applyAlignment="1">
      <alignment horizontal="center" vertical="center" wrapText="1"/>
    </xf>
    <xf numFmtId="165" fontId="54" fillId="20" borderId="37" xfId="7" applyFont="1" applyFill="1" applyBorder="1" applyAlignment="1">
      <alignment horizontal="center" vertical="center"/>
    </xf>
    <xf numFmtId="165" fontId="54" fillId="20" borderId="4" xfId="7" applyFont="1" applyFill="1" applyBorder="1" applyAlignment="1">
      <alignment horizontal="center" vertical="center"/>
    </xf>
    <xf numFmtId="165" fontId="54" fillId="20" borderId="3" xfId="7" applyFont="1" applyFill="1" applyBorder="1" applyAlignment="1">
      <alignment horizontal="center" vertical="center"/>
    </xf>
    <xf numFmtId="165" fontId="40" fillId="20" borderId="32" xfId="7" applyFont="1" applyFill="1" applyBorder="1" applyAlignment="1">
      <alignment horizontal="center" vertical="center" wrapText="1"/>
    </xf>
    <xf numFmtId="165" fontId="40" fillId="20" borderId="1" xfId="7" applyFont="1" applyFill="1" applyBorder="1" applyAlignment="1">
      <alignment horizontal="center" vertical="center" wrapText="1"/>
    </xf>
    <xf numFmtId="165" fontId="54" fillId="20" borderId="30" xfId="7" applyFont="1" applyFill="1" applyBorder="1" applyAlignment="1">
      <alignment horizontal="center" vertical="center"/>
    </xf>
    <xf numFmtId="165" fontId="54" fillId="20" borderId="1" xfId="7" applyFont="1" applyFill="1" applyBorder="1" applyAlignment="1">
      <alignment horizontal="center" vertical="center"/>
    </xf>
    <xf numFmtId="172" fontId="46" fillId="20" borderId="5" xfId="8" applyNumberFormat="1" applyFont="1" applyFill="1" applyBorder="1" applyAlignment="1">
      <alignment horizontal="left" vertical="center" wrapText="1"/>
    </xf>
    <xf numFmtId="172" fontId="46" fillId="20" borderId="12" xfId="8" applyNumberFormat="1" applyFont="1" applyFill="1" applyBorder="1" applyAlignment="1">
      <alignment horizontal="left" vertical="center" wrapText="1"/>
    </xf>
    <xf numFmtId="0" fontId="52" fillId="20" borderId="12" xfId="0" applyFont="1" applyFill="1" applyBorder="1" applyAlignment="1">
      <alignment wrapText="1"/>
    </xf>
    <xf numFmtId="0" fontId="52" fillId="20" borderId="12" xfId="0" applyFont="1" applyFill="1" applyBorder="1" applyAlignment="1">
      <alignment horizontal="center" wrapText="1"/>
    </xf>
    <xf numFmtId="172" fontId="46" fillId="20" borderId="12" xfId="8" applyNumberFormat="1" applyFont="1" applyFill="1" applyBorder="1" applyAlignment="1">
      <alignment horizontal="left" vertical="top" wrapText="1"/>
    </xf>
    <xf numFmtId="173" fontId="46" fillId="20" borderId="5" xfId="8" applyNumberFormat="1" applyFont="1" applyFill="1" applyBorder="1" applyAlignment="1">
      <alignment horizontal="justify" vertical="center" wrapText="1"/>
    </xf>
    <xf numFmtId="173" fontId="46" fillId="20" borderId="12" xfId="8" applyNumberFormat="1" applyFont="1" applyFill="1" applyBorder="1" applyAlignment="1">
      <alignment horizontal="justify" vertical="center" wrapText="1"/>
    </xf>
    <xf numFmtId="173" fontId="46" fillId="20" borderId="31" xfId="8" applyNumberFormat="1" applyFont="1" applyFill="1" applyBorder="1" applyAlignment="1">
      <alignment horizontal="justify" vertical="center" wrapText="1"/>
    </xf>
    <xf numFmtId="174" fontId="47" fillId="20" borderId="5" xfId="0" applyNumberFormat="1" applyFont="1" applyFill="1" applyBorder="1" applyAlignment="1">
      <alignment vertical="center" wrapText="1"/>
    </xf>
    <xf numFmtId="174" fontId="47" fillId="20" borderId="3" xfId="0" applyNumberFormat="1" applyFont="1" applyFill="1" applyBorder="1" applyAlignment="1">
      <alignment horizontal="left" vertical="center" wrapText="1"/>
    </xf>
    <xf numFmtId="0" fontId="46" fillId="20" borderId="12" xfId="0" applyFont="1" applyFill="1" applyBorder="1" applyAlignment="1">
      <alignment vertical="center" wrapText="1"/>
    </xf>
    <xf numFmtId="0" fontId="47" fillId="20" borderId="31" xfId="0" applyFont="1" applyFill="1" applyBorder="1" applyAlignment="1">
      <alignment horizontal="left" vertical="center" wrapText="1"/>
    </xf>
    <xf numFmtId="0" fontId="46" fillId="20" borderId="30" xfId="0" applyFont="1" applyFill="1" applyBorder="1" applyAlignment="1">
      <alignment horizontal="left" vertical="center" wrapText="1"/>
    </xf>
    <xf numFmtId="0" fontId="46" fillId="20" borderId="14" xfId="0" applyFont="1" applyFill="1" applyBorder="1" applyAlignment="1">
      <alignment vertical="center" wrapText="1"/>
    </xf>
    <xf numFmtId="0" fontId="52" fillId="20" borderId="0" xfId="0" applyFont="1" applyFill="1"/>
    <xf numFmtId="174" fontId="47" fillId="20" borderId="1" xfId="0" applyNumberFormat="1" applyFont="1" applyFill="1" applyBorder="1" applyAlignment="1">
      <alignment horizontal="left" vertical="center" wrapText="1"/>
    </xf>
    <xf numFmtId="174" fontId="47" fillId="20" borderId="4" xfId="0" applyNumberFormat="1" applyFont="1" applyFill="1" applyBorder="1" applyAlignment="1">
      <alignment horizontal="left" vertical="top" wrapText="1"/>
    </xf>
    <xf numFmtId="0" fontId="47" fillId="20" borderId="1" xfId="0" applyFont="1" applyFill="1" applyBorder="1" applyAlignment="1">
      <alignment horizontal="left" vertical="center" wrapText="1"/>
    </xf>
    <xf numFmtId="0" fontId="47" fillId="20" borderId="5" xfId="0" applyFont="1" applyFill="1" applyBorder="1" applyAlignment="1">
      <alignment horizontal="left" vertical="center" wrapText="1"/>
    </xf>
    <xf numFmtId="0" fontId="45" fillId="21" borderId="5" xfId="0" applyFont="1" applyFill="1" applyBorder="1" applyAlignment="1">
      <alignment vertical="top" wrapText="1"/>
    </xf>
    <xf numFmtId="0" fontId="46" fillId="21" borderId="5" xfId="0" applyFont="1" applyFill="1" applyBorder="1" applyAlignment="1">
      <alignment vertical="top" wrapText="1"/>
    </xf>
    <xf numFmtId="173" fontId="46" fillId="20" borderId="12" xfId="8" applyNumberFormat="1" applyFont="1" applyFill="1" applyBorder="1" applyAlignment="1">
      <alignment horizontal="left" vertical="top" wrapText="1"/>
    </xf>
    <xf numFmtId="173" fontId="46" fillId="20" borderId="1" xfId="8" applyNumberFormat="1" applyFont="1" applyFill="1" applyBorder="1" applyAlignment="1">
      <alignment horizontal="left" vertical="top" wrapText="1"/>
    </xf>
    <xf numFmtId="10" fontId="46" fillId="20" borderId="1" xfId="8" applyNumberFormat="1" applyFont="1" applyFill="1" applyBorder="1" applyAlignment="1">
      <alignment vertical="center" wrapText="1"/>
    </xf>
    <xf numFmtId="10" fontId="46" fillId="20" borderId="12" xfId="8" applyNumberFormat="1" applyFont="1" applyFill="1" applyBorder="1" applyAlignment="1">
      <alignment horizontal="left" vertical="center" wrapText="1"/>
    </xf>
    <xf numFmtId="10" fontId="46" fillId="20" borderId="1" xfId="8" applyNumberFormat="1" applyFont="1" applyFill="1" applyBorder="1" applyAlignment="1">
      <alignment horizontal="left" vertical="center" wrapText="1"/>
    </xf>
    <xf numFmtId="173" fontId="46" fillId="20" borderId="1" xfId="8" applyNumberFormat="1" applyFont="1" applyFill="1" applyBorder="1" applyAlignment="1">
      <alignment horizontal="left" vertical="center" wrapText="1"/>
    </xf>
    <xf numFmtId="173" fontId="46" fillId="20" borderId="12" xfId="8" applyNumberFormat="1" applyFont="1" applyFill="1" applyBorder="1" applyAlignment="1">
      <alignment horizontal="left" vertical="center" wrapText="1"/>
    </xf>
    <xf numFmtId="0" fontId="63" fillId="20" borderId="1" xfId="0" applyFont="1" applyFill="1" applyBorder="1" applyAlignment="1">
      <alignment vertical="center" wrapText="1"/>
    </xf>
    <xf numFmtId="173" fontId="47" fillId="20" borderId="5" xfId="8" applyNumberFormat="1" applyFont="1" applyFill="1" applyBorder="1" applyAlignment="1">
      <alignment vertical="center" wrapText="1"/>
    </xf>
    <xf numFmtId="173" fontId="47" fillId="20" borderId="12" xfId="8" applyNumberFormat="1" applyFont="1" applyFill="1" applyBorder="1" applyAlignment="1">
      <alignment vertical="center" wrapText="1"/>
    </xf>
    <xf numFmtId="173" fontId="47" fillId="20" borderId="31" xfId="8" applyNumberFormat="1" applyFont="1" applyFill="1" applyBorder="1" applyAlignment="1">
      <alignment vertical="center" wrapText="1"/>
    </xf>
    <xf numFmtId="0" fontId="52" fillId="20" borderId="1" xfId="0" applyFont="1" applyFill="1" applyBorder="1" applyAlignment="1">
      <alignment horizontal="left" vertical="center" wrapText="1"/>
    </xf>
    <xf numFmtId="166" fontId="46" fillId="0" borderId="5" xfId="6" applyFont="1" applyFill="1" applyBorder="1" applyAlignment="1">
      <alignment horizontal="center" vertical="center" wrapText="1"/>
    </xf>
    <xf numFmtId="165" fontId="44" fillId="20" borderId="4" xfId="7" applyFont="1" applyFill="1" applyBorder="1" applyAlignment="1">
      <alignment horizontal="center" vertical="center" wrapText="1"/>
    </xf>
    <xf numFmtId="165" fontId="44" fillId="20" borderId="30" xfId="7" applyFont="1" applyFill="1" applyBorder="1" applyAlignment="1">
      <alignment horizontal="center" vertical="center" wrapText="1"/>
    </xf>
    <xf numFmtId="10" fontId="46" fillId="6" borderId="3" xfId="8" applyNumberFormat="1" applyFont="1" applyFill="1" applyBorder="1" applyAlignment="1">
      <alignment horizontal="center" vertical="center" wrapText="1"/>
    </xf>
    <xf numFmtId="0" fontId="46" fillId="20" borderId="23" xfId="8" applyNumberFormat="1" applyFont="1" applyFill="1" applyBorder="1" applyAlignment="1">
      <alignment horizontal="center" vertical="center" wrapText="1"/>
    </xf>
    <xf numFmtId="166" fontId="46" fillId="20" borderId="23" xfId="6" applyFont="1" applyFill="1" applyBorder="1" applyAlignment="1">
      <alignment horizontal="center" vertical="center" wrapText="1"/>
    </xf>
    <xf numFmtId="0" fontId="46" fillId="0" borderId="3" xfId="5" applyNumberFormat="1" applyFont="1" applyFill="1" applyBorder="1" applyAlignment="1">
      <alignment horizontal="center" vertical="center" wrapText="1"/>
    </xf>
    <xf numFmtId="1" fontId="46" fillId="20" borderId="23" xfId="0" applyNumberFormat="1" applyFont="1" applyFill="1" applyBorder="1" applyAlignment="1">
      <alignment horizontal="center" vertical="center" wrapText="1"/>
    </xf>
    <xf numFmtId="0" fontId="52" fillId="20" borderId="3" xfId="0" applyFont="1" applyFill="1" applyBorder="1" applyAlignment="1">
      <alignment horizontal="center" vertical="center"/>
    </xf>
    <xf numFmtId="0" fontId="52" fillId="18" borderId="23" xfId="0" applyFont="1" applyFill="1" applyBorder="1" applyAlignment="1">
      <alignment horizontal="center" vertical="center"/>
    </xf>
    <xf numFmtId="0" fontId="52" fillId="20" borderId="23" xfId="0" applyFont="1" applyFill="1" applyBorder="1" applyAlignment="1">
      <alignment horizontal="center" vertical="center"/>
    </xf>
    <xf numFmtId="0" fontId="47" fillId="20" borderId="3" xfId="0" applyFont="1" applyFill="1" applyBorder="1" applyAlignment="1">
      <alignment horizontal="center" vertical="center" wrapText="1"/>
    </xf>
    <xf numFmtId="165" fontId="44" fillId="20" borderId="30" xfId="7" applyFont="1" applyFill="1" applyBorder="1" applyAlignment="1">
      <alignment vertical="center" wrapText="1"/>
    </xf>
    <xf numFmtId="165" fontId="44" fillId="20" borderId="4" xfId="7" applyFont="1" applyFill="1" applyBorder="1" applyAlignment="1">
      <alignment vertical="center" wrapText="1"/>
    </xf>
    <xf numFmtId="165" fontId="44" fillId="20" borderId="3" xfId="7" applyFont="1" applyFill="1" applyBorder="1" applyAlignment="1">
      <alignment vertical="center" wrapText="1"/>
    </xf>
    <xf numFmtId="0" fontId="47" fillId="20" borderId="1" xfId="0" applyFont="1" applyFill="1" applyBorder="1" applyAlignment="1">
      <alignment wrapText="1"/>
    </xf>
    <xf numFmtId="165" fontId="44" fillId="20" borderId="37" xfId="7" applyFont="1" applyFill="1" applyBorder="1" applyAlignment="1">
      <alignment horizontal="center" vertical="center" wrapText="1"/>
    </xf>
    <xf numFmtId="0" fontId="46" fillId="20" borderId="4" xfId="8" applyNumberFormat="1" applyFont="1" applyFill="1" applyBorder="1" applyAlignment="1">
      <alignment horizontal="center" vertical="center" wrapText="1"/>
    </xf>
    <xf numFmtId="0" fontId="52" fillId="0" borderId="23" xfId="0" applyFont="1" applyBorder="1"/>
    <xf numFmtId="173" fontId="46" fillId="20" borderId="23" xfId="8" applyNumberFormat="1" applyFont="1" applyFill="1" applyBorder="1" applyAlignment="1">
      <alignment horizontal="left" vertical="center" wrapText="1"/>
    </xf>
    <xf numFmtId="173" fontId="46" fillId="18" borderId="30" xfId="8" applyNumberFormat="1" applyFont="1" applyFill="1" applyBorder="1" applyAlignment="1">
      <alignment horizontal="left" vertical="center" wrapText="1"/>
    </xf>
    <xf numFmtId="0" fontId="62" fillId="18" borderId="1" xfId="0" applyFont="1" applyFill="1" applyBorder="1" applyAlignment="1">
      <alignment horizontal="justify" vertical="center" wrapText="1"/>
    </xf>
    <xf numFmtId="2" fontId="46" fillId="20" borderId="1" xfId="8" applyNumberFormat="1" applyFont="1" applyFill="1" applyBorder="1" applyAlignment="1">
      <alignment horizontal="center" vertical="center" wrapText="1"/>
    </xf>
    <xf numFmtId="175" fontId="46" fillId="20" borderId="1" xfId="8" applyNumberFormat="1" applyFont="1" applyFill="1" applyBorder="1" applyAlignment="1">
      <alignment horizontal="center" vertical="center" wrapText="1"/>
    </xf>
    <xf numFmtId="4" fontId="47" fillId="20" borderId="1" xfId="8" applyNumberFormat="1" applyFont="1" applyFill="1" applyBorder="1" applyAlignment="1">
      <alignment horizontal="center" vertical="center" wrapText="1"/>
    </xf>
    <xf numFmtId="3" fontId="47" fillId="20" borderId="23" xfId="8" applyNumberFormat="1" applyFont="1" applyFill="1" applyBorder="1" applyAlignment="1">
      <alignment horizontal="center" vertical="center" wrapText="1"/>
    </xf>
    <xf numFmtId="0" fontId="47" fillId="20" borderId="3" xfId="8" applyNumberFormat="1" applyFont="1" applyFill="1" applyBorder="1" applyAlignment="1">
      <alignment horizontal="center" vertical="center" wrapText="1"/>
    </xf>
    <xf numFmtId="1" fontId="46" fillId="20" borderId="25" xfId="8"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20" borderId="25" xfId="8" applyNumberFormat="1" applyFont="1" applyFill="1" applyBorder="1" applyAlignment="1">
      <alignment horizontal="center" vertical="center" wrapText="1"/>
    </xf>
    <xf numFmtId="1" fontId="47" fillId="20" borderId="25" xfId="8" applyNumberFormat="1" applyFont="1" applyFill="1" applyBorder="1" applyAlignment="1">
      <alignment horizontal="center" vertical="center" wrapText="1"/>
    </xf>
    <xf numFmtId="169" fontId="46" fillId="20" borderId="23" xfId="6" applyNumberFormat="1" applyFont="1" applyFill="1" applyBorder="1" applyAlignment="1">
      <alignment horizontal="center" vertical="center" wrapText="1"/>
    </xf>
    <xf numFmtId="0" fontId="47" fillId="20" borderId="3" xfId="0" applyFont="1" applyFill="1" applyBorder="1" applyAlignment="1">
      <alignment horizontal="center" vertical="center"/>
    </xf>
    <xf numFmtId="0" fontId="47" fillId="20" borderId="23" xfId="0" applyFont="1" applyFill="1" applyBorder="1" applyAlignment="1">
      <alignment horizontal="center" vertical="center"/>
    </xf>
    <xf numFmtId="166" fontId="46" fillId="20" borderId="3" xfId="6" applyFont="1" applyFill="1" applyBorder="1" applyAlignment="1">
      <alignment horizontal="center" vertical="center" wrapText="1"/>
    </xf>
    <xf numFmtId="3" fontId="46" fillId="20" borderId="23" xfId="6" applyNumberFormat="1" applyFont="1" applyFill="1" applyBorder="1" applyAlignment="1">
      <alignment horizontal="center" vertical="center"/>
    </xf>
    <xf numFmtId="0" fontId="47" fillId="9" borderId="30" xfId="0" applyFont="1" applyFill="1" applyBorder="1" applyAlignment="1">
      <alignment horizontal="center" vertical="center" wrapText="1"/>
    </xf>
    <xf numFmtId="0" fontId="46" fillId="20" borderId="3" xfId="5" applyNumberFormat="1" applyFont="1" applyFill="1" applyBorder="1" applyAlignment="1">
      <alignment horizontal="center" vertical="center" wrapText="1"/>
    </xf>
    <xf numFmtId="173" fontId="47" fillId="20" borderId="12" xfId="8" applyNumberFormat="1" applyFont="1" applyFill="1" applyBorder="1" applyAlignment="1">
      <alignment horizontal="left" vertical="top" wrapText="1"/>
    </xf>
    <xf numFmtId="0" fontId="47" fillId="9" borderId="1" xfId="0" applyFont="1" applyFill="1" applyBorder="1" applyAlignment="1">
      <alignment horizontal="center" vertical="center" wrapText="1"/>
    </xf>
    <xf numFmtId="0" fontId="61" fillId="9" borderId="0" xfId="0" applyFont="1" applyFill="1" applyAlignment="1">
      <alignment horizontal="center" vertical="center"/>
    </xf>
    <xf numFmtId="0" fontId="46" fillId="9" borderId="1" xfId="0" applyFont="1" applyFill="1" applyBorder="1" applyAlignment="1">
      <alignment horizontal="center" vertical="center"/>
    </xf>
    <xf numFmtId="9" fontId="46" fillId="9" borderId="1" xfId="0" applyNumberFormat="1" applyFont="1" applyFill="1" applyBorder="1" applyAlignment="1">
      <alignment horizontal="center" vertical="center"/>
    </xf>
    <xf numFmtId="0" fontId="56" fillId="9" borderId="0" xfId="0" applyFont="1" applyFill="1" applyAlignment="1">
      <alignment horizontal="center"/>
    </xf>
    <xf numFmtId="1" fontId="52" fillId="9" borderId="0" xfId="0" applyNumberFormat="1" applyFont="1" applyFill="1" applyAlignment="1">
      <alignment horizontal="center" vertical="center"/>
    </xf>
    <xf numFmtId="0" fontId="48" fillId="9" borderId="0" xfId="0" applyFont="1" applyFill="1" applyAlignment="1">
      <alignment horizontal="center" vertical="center" wrapText="1"/>
    </xf>
    <xf numFmtId="10" fontId="44" fillId="0" borderId="12" xfId="8" applyNumberFormat="1" applyFont="1" applyFill="1" applyBorder="1" applyAlignment="1">
      <alignment horizontal="center" vertical="center" wrapText="1"/>
    </xf>
    <xf numFmtId="0" fontId="44" fillId="0" borderId="31" xfId="8" applyNumberFormat="1" applyFont="1" applyFill="1" applyBorder="1" applyAlignment="1">
      <alignment horizontal="center" vertical="center"/>
    </xf>
    <xf numFmtId="10" fontId="44" fillId="0" borderId="31" xfId="8" applyNumberFormat="1" applyFont="1" applyFill="1" applyBorder="1" applyAlignment="1">
      <alignment horizontal="center" vertical="center"/>
    </xf>
    <xf numFmtId="0" fontId="44" fillId="0" borderId="31" xfId="0" applyFont="1" applyBorder="1" applyAlignment="1">
      <alignment horizontal="center" vertical="center" wrapText="1"/>
    </xf>
    <xf numFmtId="10" fontId="44" fillId="0" borderId="31" xfId="8" applyNumberFormat="1" applyFont="1" applyFill="1" applyBorder="1" applyAlignment="1">
      <alignment horizontal="center" vertical="center" wrapText="1"/>
    </xf>
    <xf numFmtId="0" fontId="44" fillId="0" borderId="12" xfId="0" applyFont="1" applyBorder="1" applyAlignment="1">
      <alignment horizontal="center" vertical="center" wrapText="1"/>
    </xf>
    <xf numFmtId="1" fontId="46" fillId="0" borderId="9" xfId="8" applyNumberFormat="1" applyFont="1" applyFill="1" applyBorder="1" applyAlignment="1">
      <alignment horizontal="center" vertical="center" wrapText="1"/>
    </xf>
    <xf numFmtId="165" fontId="54" fillId="0" borderId="4" xfId="7" applyFont="1" applyFill="1" applyBorder="1" applyAlignment="1">
      <alignment horizontal="center" vertical="center"/>
    </xf>
    <xf numFmtId="166" fontId="46" fillId="0" borderId="38" xfId="6" applyFont="1" applyFill="1" applyBorder="1" applyAlignment="1">
      <alignment horizontal="center" vertical="center" wrapText="1"/>
    </xf>
    <xf numFmtId="10" fontId="44" fillId="0" borderId="1" xfId="8" applyNumberFormat="1" applyFont="1" applyFill="1" applyBorder="1" applyAlignment="1">
      <alignment horizontal="center" vertical="center"/>
    </xf>
    <xf numFmtId="166" fontId="44" fillId="6" borderId="30" xfId="6" applyFont="1" applyFill="1" applyBorder="1" applyAlignment="1">
      <alignment horizontal="center" vertical="center" wrapText="1"/>
    </xf>
    <xf numFmtId="10" fontId="44" fillId="0" borderId="30" xfId="8" applyNumberFormat="1" applyFont="1" applyFill="1" applyBorder="1" applyAlignment="1">
      <alignment horizontal="center" vertical="center"/>
    </xf>
    <xf numFmtId="166" fontId="46" fillId="0" borderId="1" xfId="6" applyFont="1" applyFill="1" applyBorder="1" applyAlignment="1">
      <alignment vertical="center" wrapText="1"/>
    </xf>
    <xf numFmtId="9" fontId="44" fillId="0" borderId="1" xfId="8" applyFont="1" applyFill="1" applyBorder="1" applyAlignment="1">
      <alignment horizontal="center" vertical="center" wrapText="1"/>
    </xf>
    <xf numFmtId="0" fontId="46" fillId="0" borderId="4" xfId="5" applyNumberFormat="1" applyFont="1" applyFill="1" applyBorder="1" applyAlignment="1">
      <alignment vertical="center" wrapText="1"/>
    </xf>
    <xf numFmtId="0" fontId="46" fillId="0" borderId="1" xfId="5" applyNumberFormat="1" applyFont="1" applyFill="1" applyBorder="1" applyAlignment="1">
      <alignment vertical="center" wrapText="1"/>
    </xf>
    <xf numFmtId="0" fontId="46" fillId="0" borderId="3" xfId="5" applyNumberFormat="1" applyFont="1" applyFill="1" applyBorder="1" applyAlignment="1">
      <alignment vertical="center" wrapText="1"/>
    </xf>
    <xf numFmtId="166" fontId="46" fillId="0" borderId="3" xfId="6" applyFont="1" applyFill="1" applyBorder="1" applyAlignment="1">
      <alignment horizontal="center" wrapText="1"/>
    </xf>
    <xf numFmtId="166" fontId="46" fillId="0" borderId="1" xfId="6" applyFont="1" applyFill="1" applyBorder="1" applyAlignment="1">
      <alignment horizontal="center" wrapText="1"/>
    </xf>
    <xf numFmtId="165" fontId="46" fillId="0" borderId="1" xfId="7" applyFont="1" applyFill="1" applyBorder="1" applyAlignment="1">
      <alignment vertical="center" wrapText="1"/>
    </xf>
    <xf numFmtId="166" fontId="54" fillId="0" borderId="3" xfId="6" applyFont="1" applyFill="1" applyBorder="1" applyAlignment="1">
      <alignment horizontal="center" vertical="center" wrapText="1"/>
    </xf>
    <xf numFmtId="166" fontId="54" fillId="0" borderId="30" xfId="6" applyFont="1" applyFill="1" applyBorder="1" applyAlignment="1">
      <alignment vertical="center"/>
    </xf>
    <xf numFmtId="166" fontId="44" fillId="0" borderId="1" xfId="6" applyFont="1" applyFill="1" applyBorder="1" applyAlignment="1">
      <alignment vertical="center" wrapText="1"/>
    </xf>
    <xf numFmtId="165" fontId="44" fillId="0" borderId="1" xfId="7" applyFont="1" applyFill="1" applyBorder="1" applyAlignment="1">
      <alignment vertical="center" wrapText="1"/>
    </xf>
    <xf numFmtId="165" fontId="48" fillId="0" borderId="1" xfId="0" applyNumberFormat="1" applyFont="1" applyBorder="1" applyAlignment="1">
      <alignment horizontal="center" vertical="center" wrapText="1"/>
    </xf>
    <xf numFmtId="165" fontId="48" fillId="0" borderId="0" xfId="0" applyNumberFormat="1" applyFont="1" applyAlignment="1">
      <alignment vertical="center" wrapText="1"/>
    </xf>
    <xf numFmtId="168" fontId="52" fillId="0" borderId="0" xfId="5" applyNumberFormat="1" applyFont="1" applyFill="1"/>
    <xf numFmtId="168" fontId="52" fillId="0" borderId="0" xfId="0" applyNumberFormat="1" applyFont="1"/>
    <xf numFmtId="0" fontId="47" fillId="0" borderId="36" xfId="0" applyFont="1" applyBorder="1" applyAlignment="1">
      <alignment vertical="center" wrapText="1"/>
    </xf>
    <xf numFmtId="171" fontId="46" fillId="0" borderId="1" xfId="6" applyNumberFormat="1" applyFont="1" applyFill="1" applyBorder="1" applyAlignment="1">
      <alignment horizontal="center" vertical="center" wrapText="1"/>
    </xf>
    <xf numFmtId="171" fontId="46" fillId="0" borderId="41" xfId="6" applyNumberFormat="1" applyFont="1" applyFill="1" applyBorder="1" applyAlignment="1">
      <alignment horizontal="center" vertical="center" wrapText="1"/>
    </xf>
    <xf numFmtId="171" fontId="46" fillId="0" borderId="19" xfId="6" applyNumberFormat="1" applyFont="1" applyFill="1" applyBorder="1" applyAlignment="1">
      <alignment vertical="center" wrapText="1"/>
    </xf>
    <xf numFmtId="171" fontId="46" fillId="0" borderId="1" xfId="6" applyNumberFormat="1" applyFont="1" applyFill="1" applyBorder="1" applyAlignment="1">
      <alignment vertical="center" wrapText="1"/>
    </xf>
    <xf numFmtId="0" fontId="48" fillId="0" borderId="0" xfId="0" applyFont="1" applyAlignment="1">
      <alignment vertical="center" wrapText="1"/>
    </xf>
    <xf numFmtId="171" fontId="52" fillId="0" borderId="0" xfId="0" applyNumberFormat="1" applyFont="1"/>
    <xf numFmtId="0" fontId="41" fillId="9" borderId="1" xfId="0" applyFont="1" applyFill="1" applyBorder="1"/>
    <xf numFmtId="0" fontId="41" fillId="9" borderId="1" xfId="0" applyFont="1" applyFill="1" applyBorder="1" applyAlignment="1">
      <alignment horizontal="center"/>
    </xf>
    <xf numFmtId="10" fontId="48" fillId="0" borderId="1" xfId="8" applyNumberFormat="1" applyFont="1"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9" fillId="0" borderId="1" xfId="0" applyFont="1" applyBorder="1" applyAlignment="1">
      <alignment horizontal="left" vertical="center" wrapText="1"/>
    </xf>
    <xf numFmtId="0" fontId="15" fillId="0" borderId="12"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17" fillId="0" borderId="1" xfId="0" applyFont="1" applyBorder="1" applyAlignment="1">
      <alignment horizontal="center" vertical="center"/>
    </xf>
    <xf numFmtId="0" fontId="0" fillId="0" borderId="10" xfId="0" applyBorder="1" applyAlignment="1">
      <alignment horizontal="center"/>
    </xf>
    <xf numFmtId="0" fontId="15" fillId="0" borderId="1" xfId="0" applyFont="1" applyBorder="1" applyAlignment="1">
      <alignment horizontal="center" vertical="center" wrapText="1"/>
    </xf>
    <xf numFmtId="0" fontId="5" fillId="0" borderId="1" xfId="0" applyFont="1" applyBorder="1" applyAlignment="1">
      <alignment vertical="center" wrapText="1"/>
    </xf>
    <xf numFmtId="0" fontId="16" fillId="0" borderId="0" xfId="0" applyFont="1" applyAlignment="1">
      <alignment horizontal="center" vertical="center"/>
    </xf>
    <xf numFmtId="0" fontId="3" fillId="0" borderId="1" xfId="0" applyFont="1" applyBorder="1" applyAlignment="1">
      <alignment horizontal="left" vertical="center" wrapText="1"/>
    </xf>
    <xf numFmtId="168" fontId="46" fillId="20" borderId="30" xfId="5" applyNumberFormat="1" applyFont="1" applyFill="1" applyBorder="1" applyAlignment="1">
      <alignment horizontal="center" vertical="center" wrapText="1"/>
    </xf>
    <xf numFmtId="168" fontId="46" fillId="20" borderId="4" xfId="5" applyNumberFormat="1" applyFont="1" applyFill="1" applyBorder="1" applyAlignment="1">
      <alignment horizontal="center" vertical="center" wrapText="1"/>
    </xf>
    <xf numFmtId="10" fontId="46" fillId="20" borderId="30" xfId="8" applyNumberFormat="1" applyFont="1" applyFill="1" applyBorder="1" applyAlignment="1">
      <alignment horizontal="center" vertical="center" wrapText="1"/>
    </xf>
    <xf numFmtId="0" fontId="46" fillId="20" borderId="4" xfId="8" applyNumberFormat="1" applyFont="1" applyFill="1" applyBorder="1" applyAlignment="1">
      <alignment horizontal="center" vertical="center" wrapText="1"/>
    </xf>
    <xf numFmtId="0" fontId="46" fillId="20" borderId="3" xfId="8" applyNumberFormat="1" applyFont="1" applyFill="1" applyBorder="1" applyAlignment="1">
      <alignment horizontal="center" vertical="center" wrapText="1"/>
    </xf>
    <xf numFmtId="0" fontId="46" fillId="20" borderId="30" xfId="8" applyNumberFormat="1" applyFont="1" applyFill="1" applyBorder="1" applyAlignment="1">
      <alignment horizontal="center" vertical="center" wrapText="1"/>
    </xf>
    <xf numFmtId="0" fontId="44" fillId="20" borderId="30" xfId="8" applyNumberFormat="1" applyFont="1" applyFill="1" applyBorder="1" applyAlignment="1">
      <alignment horizontal="center" vertical="center" wrapText="1"/>
    </xf>
    <xf numFmtId="0" fontId="44" fillId="20" borderId="4" xfId="8" applyNumberFormat="1" applyFont="1" applyFill="1" applyBorder="1" applyAlignment="1">
      <alignment horizontal="center" vertical="center" wrapText="1"/>
    </xf>
    <xf numFmtId="0" fontId="44" fillId="20" borderId="3" xfId="8" applyNumberFormat="1" applyFont="1" applyFill="1" applyBorder="1" applyAlignment="1">
      <alignment horizontal="center" vertical="center" wrapText="1"/>
    </xf>
    <xf numFmtId="9" fontId="44" fillId="20" borderId="30" xfId="8" applyFont="1" applyFill="1" applyBorder="1" applyAlignment="1">
      <alignment horizontal="center" vertical="center" wrapText="1"/>
    </xf>
    <xf numFmtId="9" fontId="44" fillId="20" borderId="4" xfId="8" applyFont="1" applyFill="1" applyBorder="1" applyAlignment="1">
      <alignment horizontal="center" vertical="center" wrapText="1"/>
    </xf>
    <xf numFmtId="9" fontId="44" fillId="20" borderId="3" xfId="8" applyFont="1" applyFill="1" applyBorder="1" applyAlignment="1">
      <alignment horizontal="center" vertical="center" wrapText="1"/>
    </xf>
    <xf numFmtId="0" fontId="52" fillId="0" borderId="1" xfId="0" applyFont="1" applyBorder="1" applyAlignment="1">
      <alignment horizontal="center"/>
    </xf>
    <xf numFmtId="10" fontId="44" fillId="0" borderId="30" xfId="8" applyNumberFormat="1" applyFont="1" applyFill="1" applyBorder="1" applyAlignment="1">
      <alignment horizontal="center" vertical="center" wrapText="1"/>
    </xf>
    <xf numFmtId="10" fontId="44" fillId="0" borderId="4" xfId="8" applyNumberFormat="1" applyFont="1" applyFill="1" applyBorder="1" applyAlignment="1">
      <alignment horizontal="center" vertical="center" wrapText="1"/>
    </xf>
    <xf numFmtId="10" fontId="44" fillId="0" borderId="3" xfId="8" applyNumberFormat="1" applyFont="1" applyFill="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35" xfId="0" applyFont="1" applyBorder="1" applyAlignment="1">
      <alignment horizontal="center" vertical="center" wrapText="1"/>
    </xf>
    <xf numFmtId="10" fontId="44" fillId="0" borderId="30" xfId="8" applyNumberFormat="1" applyFont="1" applyFill="1" applyBorder="1" applyAlignment="1">
      <alignment horizontal="center" vertical="center"/>
    </xf>
    <xf numFmtId="10" fontId="44" fillId="0" borderId="4" xfId="8" applyNumberFormat="1" applyFont="1" applyFill="1" applyBorder="1" applyAlignment="1">
      <alignment horizontal="center" vertical="center"/>
    </xf>
    <xf numFmtId="10" fontId="44" fillId="0" borderId="3" xfId="8" applyNumberFormat="1" applyFont="1" applyFill="1" applyBorder="1" applyAlignment="1">
      <alignment horizontal="center" vertical="center"/>
    </xf>
    <xf numFmtId="1" fontId="46" fillId="6" borderId="37" xfId="6" applyNumberFormat="1" applyFont="1" applyFill="1" applyBorder="1" applyAlignment="1">
      <alignment horizontal="center" vertical="center" wrapText="1"/>
    </xf>
    <xf numFmtId="1" fontId="46" fillId="6" borderId="4" xfId="6" applyNumberFormat="1" applyFont="1" applyFill="1" applyBorder="1" applyAlignment="1">
      <alignment horizontal="center" vertical="center" wrapText="1"/>
    </xf>
    <xf numFmtId="1" fontId="46" fillId="6" borderId="38" xfId="6" applyNumberFormat="1" applyFont="1" applyFill="1" applyBorder="1" applyAlignment="1">
      <alignment horizontal="center" vertical="center" wrapText="1"/>
    </xf>
    <xf numFmtId="166" fontId="46" fillId="6" borderId="37" xfId="6" applyFont="1" applyFill="1" applyBorder="1" applyAlignment="1">
      <alignment horizontal="center" vertical="center" wrapText="1"/>
    </xf>
    <xf numFmtId="166" fontId="46" fillId="6" borderId="4" xfId="6" applyFont="1" applyFill="1" applyBorder="1" applyAlignment="1">
      <alignment horizontal="center" vertical="center" wrapText="1"/>
    </xf>
    <xf numFmtId="166" fontId="46" fillId="6" borderId="38" xfId="6" applyFont="1" applyFill="1" applyBorder="1" applyAlignment="1">
      <alignment horizontal="center" vertical="center" wrapText="1"/>
    </xf>
    <xf numFmtId="166" fontId="46" fillId="6" borderId="19" xfId="6" applyFont="1" applyFill="1" applyBorder="1" applyAlignment="1">
      <alignment horizontal="center" vertical="center" wrapText="1"/>
    </xf>
    <xf numFmtId="166" fontId="46" fillId="6" borderId="1" xfId="6" applyFont="1" applyFill="1" applyBorder="1" applyAlignment="1">
      <alignment horizontal="center" vertical="center" wrapText="1"/>
    </xf>
    <xf numFmtId="166" fontId="46" fillId="6" borderId="23" xfId="6" applyFont="1" applyFill="1" applyBorder="1" applyAlignment="1">
      <alignment horizontal="center" vertical="center" wrapText="1"/>
    </xf>
    <xf numFmtId="0" fontId="47" fillId="6" borderId="37"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38" xfId="0" applyFont="1" applyFill="1" applyBorder="1" applyAlignment="1">
      <alignment horizontal="center" vertical="center" wrapText="1"/>
    </xf>
    <xf numFmtId="167" fontId="47" fillId="0" borderId="30" xfId="0" applyNumberFormat="1" applyFont="1" applyBorder="1" applyAlignment="1">
      <alignment horizontal="center" vertical="center" textRotation="90" wrapText="1"/>
    </xf>
    <xf numFmtId="167" fontId="47" fillId="0" borderId="4" xfId="0" applyNumberFormat="1" applyFont="1" applyBorder="1" applyAlignment="1">
      <alignment horizontal="center" vertical="center" textRotation="90" wrapText="1"/>
    </xf>
    <xf numFmtId="167" fontId="47" fillId="0" borderId="3" xfId="0" applyNumberFormat="1" applyFont="1" applyBorder="1" applyAlignment="1">
      <alignment horizontal="center" vertical="center" textRotation="90" wrapText="1"/>
    </xf>
    <xf numFmtId="1" fontId="47" fillId="0" borderId="37" xfId="8" applyNumberFormat="1" applyFont="1" applyFill="1" applyBorder="1" applyAlignment="1">
      <alignment horizontal="center" vertical="center" wrapText="1"/>
    </xf>
    <xf numFmtId="1" fontId="47" fillId="0" borderId="4" xfId="8" applyNumberFormat="1" applyFont="1" applyFill="1" applyBorder="1" applyAlignment="1">
      <alignment horizontal="center" vertical="center" wrapText="1"/>
    </xf>
    <xf numFmtId="1" fontId="47" fillId="0" borderId="3" xfId="8" applyNumberFormat="1" applyFont="1" applyFill="1" applyBorder="1" applyAlignment="1">
      <alignment horizontal="center" vertical="center" wrapText="1"/>
    </xf>
    <xf numFmtId="173" fontId="46" fillId="20" borderId="30" xfId="8" applyNumberFormat="1" applyFont="1" applyFill="1" applyBorder="1" applyAlignment="1">
      <alignment vertical="center" wrapText="1"/>
    </xf>
    <xf numFmtId="173" fontId="46" fillId="20" borderId="3" xfId="8" applyNumberFormat="1" applyFont="1" applyFill="1" applyBorder="1" applyAlignment="1">
      <alignment vertical="center" wrapText="1"/>
    </xf>
    <xf numFmtId="1" fontId="46" fillId="20" borderId="37" xfId="8" applyNumberFormat="1" applyFont="1" applyFill="1" applyBorder="1" applyAlignment="1">
      <alignment horizontal="center" vertical="center" wrapText="1"/>
    </xf>
    <xf numFmtId="1" fontId="46" fillId="20" borderId="3" xfId="8" applyNumberFormat="1" applyFont="1" applyFill="1" applyBorder="1" applyAlignment="1">
      <alignment horizontal="center" vertical="center" wrapText="1"/>
    </xf>
    <xf numFmtId="1" fontId="46" fillId="20" borderId="30" xfId="8" applyNumberFormat="1" applyFont="1" applyFill="1" applyBorder="1" applyAlignment="1">
      <alignment horizontal="center" vertical="center" wrapText="1"/>
    </xf>
    <xf numFmtId="165" fontId="44" fillId="20" borderId="30" xfId="7" applyFont="1" applyFill="1" applyBorder="1" applyAlignment="1">
      <alignment horizontal="center" vertical="center" wrapText="1"/>
    </xf>
    <xf numFmtId="165" fontId="44" fillId="20" borderId="4" xfId="7" applyFont="1" applyFill="1" applyBorder="1" applyAlignment="1">
      <alignment horizontal="center" vertical="center" wrapText="1"/>
    </xf>
    <xf numFmtId="165" fontId="44" fillId="20" borderId="38" xfId="7" applyFont="1" applyFill="1" applyBorder="1" applyAlignment="1">
      <alignment horizontal="center" vertical="center" wrapText="1"/>
    </xf>
    <xf numFmtId="165" fontId="44" fillId="20" borderId="37" xfId="7" applyFont="1" applyFill="1" applyBorder="1" applyAlignment="1">
      <alignment horizontal="center" vertical="center" wrapText="1"/>
    </xf>
    <xf numFmtId="165" fontId="44" fillId="20" borderId="3" xfId="7" applyFont="1" applyFill="1" applyBorder="1" applyAlignment="1">
      <alignment horizontal="center" vertical="center" wrapText="1"/>
    </xf>
    <xf numFmtId="10" fontId="44" fillId="0" borderId="37" xfId="8" applyNumberFormat="1" applyFont="1" applyFill="1" applyBorder="1" applyAlignment="1">
      <alignment horizontal="center" vertical="center" wrapText="1"/>
    </xf>
    <xf numFmtId="10" fontId="44" fillId="0" borderId="38" xfId="8" applyNumberFormat="1" applyFont="1" applyFill="1" applyBorder="1" applyAlignment="1">
      <alignment horizontal="center" vertical="center" wrapText="1"/>
    </xf>
    <xf numFmtId="0" fontId="47" fillId="20" borderId="30" xfId="0" applyFont="1" applyFill="1" applyBorder="1" applyAlignment="1">
      <alignment horizontal="center" vertical="center" wrapText="1"/>
    </xf>
    <xf numFmtId="0" fontId="47" fillId="20" borderId="4" xfId="0" applyFont="1" applyFill="1" applyBorder="1" applyAlignment="1">
      <alignment horizontal="center" vertical="center" wrapText="1"/>
    </xf>
    <xf numFmtId="0" fontId="47" fillId="20" borderId="3" xfId="0" applyFont="1" applyFill="1" applyBorder="1" applyAlignment="1">
      <alignment horizontal="center" vertical="center" wrapText="1"/>
    </xf>
    <xf numFmtId="0" fontId="40" fillId="20" borderId="30" xfId="0" applyFont="1" applyFill="1" applyBorder="1" applyAlignment="1">
      <alignment horizontal="center" vertical="center" wrapText="1"/>
    </xf>
    <xf numFmtId="0" fontId="40" fillId="20" borderId="4" xfId="0" applyFont="1" applyFill="1" applyBorder="1" applyAlignment="1">
      <alignment horizontal="center" vertical="center" wrapText="1"/>
    </xf>
    <xf numFmtId="0" fontId="40" fillId="20" borderId="3" xfId="0" applyFont="1" applyFill="1" applyBorder="1" applyAlignment="1">
      <alignment horizontal="center" vertical="center" wrapText="1"/>
    </xf>
    <xf numFmtId="1" fontId="47" fillId="20" borderId="30" xfId="8" applyNumberFormat="1" applyFont="1" applyFill="1" applyBorder="1" applyAlignment="1">
      <alignment horizontal="center" vertical="center" wrapText="1"/>
    </xf>
    <xf numFmtId="1" fontId="47" fillId="20" borderId="3" xfId="8" applyNumberFormat="1" applyFont="1" applyFill="1" applyBorder="1" applyAlignment="1">
      <alignment horizontal="center" vertical="center" wrapText="1"/>
    </xf>
    <xf numFmtId="166" fontId="44" fillId="20" borderId="37" xfId="6" applyFont="1" applyFill="1" applyBorder="1" applyAlignment="1">
      <alignment horizontal="center" vertical="center" wrapText="1"/>
    </xf>
    <xf numFmtId="166" fontId="44" fillId="20" borderId="4" xfId="6" applyFont="1" applyFill="1" applyBorder="1" applyAlignment="1">
      <alignment horizontal="center" vertical="center" wrapText="1"/>
    </xf>
    <xf numFmtId="166" fontId="44" fillId="20" borderId="3" xfId="6" applyFont="1" applyFill="1" applyBorder="1" applyAlignment="1">
      <alignment horizontal="center" vertical="center" wrapText="1"/>
    </xf>
    <xf numFmtId="166" fontId="44" fillId="20" borderId="30" xfId="6" applyFont="1" applyFill="1" applyBorder="1" applyAlignment="1">
      <alignment horizontal="center" vertical="center" wrapText="1"/>
    </xf>
    <xf numFmtId="166" fontId="44" fillId="20" borderId="38" xfId="6" applyFont="1" applyFill="1" applyBorder="1" applyAlignment="1">
      <alignment horizontal="center" vertical="center" wrapText="1"/>
    </xf>
    <xf numFmtId="10" fontId="46" fillId="0" borderId="30" xfId="8" applyNumberFormat="1" applyFont="1" applyFill="1" applyBorder="1" applyAlignment="1">
      <alignment horizontal="center" vertical="center" wrapText="1"/>
    </xf>
    <xf numFmtId="10" fontId="46" fillId="0" borderId="4" xfId="8" applyNumberFormat="1" applyFont="1" applyFill="1" applyBorder="1" applyAlignment="1">
      <alignment horizontal="center" vertical="center" wrapText="1"/>
    </xf>
    <xf numFmtId="10" fontId="46" fillId="0" borderId="3" xfId="8" applyNumberFormat="1" applyFont="1" applyFill="1" applyBorder="1" applyAlignment="1">
      <alignment horizontal="center" vertical="center" wrapText="1"/>
    </xf>
    <xf numFmtId="0" fontId="40" fillId="0" borderId="30" xfId="8" applyNumberFormat="1" applyFont="1" applyFill="1" applyBorder="1" applyAlignment="1">
      <alignment horizontal="center" vertical="center"/>
    </xf>
    <xf numFmtId="0" fontId="40" fillId="0" borderId="4" xfId="8" applyNumberFormat="1" applyFont="1" applyFill="1" applyBorder="1" applyAlignment="1">
      <alignment horizontal="center" vertical="center"/>
    </xf>
    <xf numFmtId="0" fontId="40" fillId="0" borderId="3" xfId="8" applyNumberFormat="1" applyFont="1" applyFill="1" applyBorder="1" applyAlignment="1">
      <alignment horizontal="center" vertical="center"/>
    </xf>
    <xf numFmtId="0" fontId="40" fillId="0" borderId="30" xfId="8" applyNumberFormat="1" applyFont="1" applyFill="1" applyBorder="1" applyAlignment="1">
      <alignment horizontal="center" vertical="center" wrapText="1"/>
    </xf>
    <xf numFmtId="0" fontId="40" fillId="0" borderId="3" xfId="8" applyNumberFormat="1" applyFont="1" applyFill="1" applyBorder="1" applyAlignment="1">
      <alignment horizontal="center" vertical="center" wrapText="1"/>
    </xf>
    <xf numFmtId="0" fontId="47" fillId="0" borderId="3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3"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1" fontId="47" fillId="0" borderId="30" xfId="8" applyNumberFormat="1" applyFont="1" applyFill="1" applyBorder="1" applyAlignment="1">
      <alignment horizontal="center" vertical="center" wrapText="1"/>
    </xf>
    <xf numFmtId="10" fontId="47" fillId="0" borderId="30" xfId="0" applyNumberFormat="1" applyFont="1" applyBorder="1" applyAlignment="1">
      <alignment horizontal="center" vertical="center" wrapText="1"/>
    </xf>
    <xf numFmtId="10" fontId="47" fillId="0" borderId="4" xfId="0" applyNumberFormat="1" applyFont="1" applyBorder="1" applyAlignment="1">
      <alignment horizontal="center" vertical="center" wrapText="1"/>
    </xf>
    <xf numFmtId="10" fontId="47" fillId="0" borderId="3" xfId="0" applyNumberFormat="1" applyFont="1" applyBorder="1" applyAlignment="1">
      <alignment horizontal="center" vertical="center" wrapText="1"/>
    </xf>
    <xf numFmtId="1" fontId="44" fillId="0" borderId="30" xfId="8" applyNumberFormat="1" applyFont="1" applyFill="1" applyBorder="1" applyAlignment="1">
      <alignment horizontal="center" vertical="center" wrapText="1"/>
    </xf>
    <xf numFmtId="1" fontId="44" fillId="0" borderId="3" xfId="8" applyNumberFormat="1" applyFont="1" applyFill="1" applyBorder="1" applyAlignment="1">
      <alignment horizontal="center" vertical="center" wrapText="1"/>
    </xf>
    <xf numFmtId="0" fontId="44" fillId="0" borderId="30" xfId="8" applyNumberFormat="1" applyFont="1" applyFill="1" applyBorder="1" applyAlignment="1">
      <alignment horizontal="center" vertical="center"/>
    </xf>
    <xf numFmtId="0" fontId="44" fillId="0" borderId="4" xfId="8" applyNumberFormat="1" applyFont="1" applyFill="1" applyBorder="1" applyAlignment="1">
      <alignment horizontal="center" vertical="center"/>
    </xf>
    <xf numFmtId="0" fontId="44" fillId="0" borderId="3" xfId="8" applyNumberFormat="1" applyFont="1" applyFill="1" applyBorder="1" applyAlignment="1">
      <alignment horizontal="center" vertical="center"/>
    </xf>
    <xf numFmtId="9" fontId="46" fillId="20" borderId="30" xfId="8" applyFont="1" applyFill="1" applyBorder="1" applyAlignment="1">
      <alignment horizontal="center" vertical="center"/>
    </xf>
    <xf numFmtId="9" fontId="46" fillId="20" borderId="4" xfId="8" applyFont="1" applyFill="1" applyBorder="1" applyAlignment="1">
      <alignment horizontal="center" vertical="center"/>
    </xf>
    <xf numFmtId="9" fontId="46" fillId="20" borderId="3" xfId="8" applyFont="1" applyFill="1" applyBorder="1" applyAlignment="1">
      <alignment horizontal="center" vertical="center"/>
    </xf>
    <xf numFmtId="0" fontId="53" fillId="0" borderId="1"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38" xfId="0" applyFont="1" applyBorder="1" applyAlignment="1">
      <alignment horizontal="center" vertical="center" wrapText="1"/>
    </xf>
    <xf numFmtId="0" fontId="50" fillId="18" borderId="30" xfId="0" applyFont="1" applyFill="1" applyBorder="1" applyAlignment="1">
      <alignment horizontal="center" vertical="center" wrapText="1"/>
    </xf>
    <xf numFmtId="0" fontId="50" fillId="18" borderId="38" xfId="0" applyFont="1" applyFill="1" applyBorder="1" applyAlignment="1">
      <alignment horizontal="center" vertical="center" wrapText="1"/>
    </xf>
    <xf numFmtId="0" fontId="50" fillId="18" borderId="1" xfId="0" applyFont="1" applyFill="1" applyBorder="1" applyAlignment="1">
      <alignment horizontal="center" vertical="center" wrapText="1"/>
    </xf>
    <xf numFmtId="0" fontId="53" fillId="18" borderId="67" xfId="0" applyFont="1" applyFill="1" applyBorder="1" applyAlignment="1">
      <alignment horizontal="center" vertical="center" wrapText="1"/>
    </xf>
    <xf numFmtId="0" fontId="53" fillId="18" borderId="68" xfId="0" applyFont="1" applyFill="1" applyBorder="1" applyAlignment="1">
      <alignment horizontal="center" vertical="center" wrapText="1"/>
    </xf>
    <xf numFmtId="1" fontId="46" fillId="0" borderId="37" xfId="8" applyNumberFormat="1" applyFont="1" applyFill="1" applyBorder="1" applyAlignment="1">
      <alignment horizontal="center" vertical="center" wrapText="1"/>
    </xf>
    <xf numFmtId="1" fontId="46" fillId="0" borderId="3" xfId="8" applyNumberFormat="1" applyFont="1" applyFill="1" applyBorder="1" applyAlignment="1">
      <alignment horizontal="center" vertical="center" wrapText="1"/>
    </xf>
    <xf numFmtId="165" fontId="44" fillId="18" borderId="30" xfId="7" applyFont="1" applyFill="1" applyBorder="1" applyAlignment="1">
      <alignment horizontal="center" vertical="center" wrapText="1"/>
    </xf>
    <xf numFmtId="165" fontId="44" fillId="18" borderId="4" xfId="7" applyFont="1" applyFill="1" applyBorder="1" applyAlignment="1">
      <alignment horizontal="center" vertical="center" wrapText="1"/>
    </xf>
    <xf numFmtId="165" fontId="44" fillId="18" borderId="3" xfId="7" applyFont="1" applyFill="1" applyBorder="1" applyAlignment="1">
      <alignment horizontal="center" vertical="center" wrapText="1"/>
    </xf>
    <xf numFmtId="165" fontId="44" fillId="18" borderId="38" xfId="7" applyFont="1" applyFill="1" applyBorder="1" applyAlignment="1">
      <alignment horizontal="center" vertical="center" wrapText="1"/>
    </xf>
    <xf numFmtId="165" fontId="44" fillId="18" borderId="37" xfId="7" applyFont="1" applyFill="1" applyBorder="1" applyAlignment="1">
      <alignment horizontal="center" vertical="center" wrapText="1"/>
    </xf>
    <xf numFmtId="166" fontId="44" fillId="18" borderId="37" xfId="6" applyFont="1" applyFill="1" applyBorder="1" applyAlignment="1">
      <alignment horizontal="center" vertical="center" wrapText="1"/>
    </xf>
    <xf numFmtId="166" fontId="44" fillId="18" borderId="4" xfId="6" applyFont="1" applyFill="1" applyBorder="1" applyAlignment="1">
      <alignment horizontal="center" vertical="center" wrapText="1"/>
    </xf>
    <xf numFmtId="166" fontId="44" fillId="18" borderId="3" xfId="6" applyFont="1" applyFill="1" applyBorder="1" applyAlignment="1">
      <alignment horizontal="center" vertical="center" wrapText="1"/>
    </xf>
    <xf numFmtId="166" fontId="44" fillId="18" borderId="30" xfId="6" applyFont="1" applyFill="1" applyBorder="1" applyAlignment="1">
      <alignment horizontal="center" vertical="center" wrapText="1"/>
    </xf>
    <xf numFmtId="166" fontId="44" fillId="18" borderId="38" xfId="6" applyFont="1" applyFill="1" applyBorder="1" applyAlignment="1">
      <alignment horizontal="center" vertical="center" wrapText="1"/>
    </xf>
    <xf numFmtId="165" fontId="54" fillId="18" borderId="37" xfId="7" applyFont="1" applyFill="1" applyBorder="1" applyAlignment="1">
      <alignment horizontal="center" vertical="center"/>
    </xf>
    <xf numFmtId="165" fontId="54" fillId="18" borderId="4" xfId="7" applyFont="1" applyFill="1" applyBorder="1" applyAlignment="1">
      <alignment horizontal="center" vertical="center"/>
    </xf>
    <xf numFmtId="165" fontId="54" fillId="18" borderId="3" xfId="7" applyFont="1" applyFill="1" applyBorder="1" applyAlignment="1">
      <alignment horizontal="center" vertical="center"/>
    </xf>
    <xf numFmtId="165" fontId="44" fillId="18" borderId="37" xfId="7" applyFont="1" applyFill="1" applyBorder="1" applyAlignment="1">
      <alignment horizontal="center" vertical="center"/>
    </xf>
    <xf numFmtId="165" fontId="44" fillId="18" borderId="4" xfId="7" applyFont="1" applyFill="1" applyBorder="1" applyAlignment="1">
      <alignment horizontal="center" vertical="center"/>
    </xf>
    <xf numFmtId="165" fontId="44" fillId="18" borderId="38" xfId="7" applyFont="1" applyFill="1" applyBorder="1" applyAlignment="1">
      <alignment horizontal="center" vertical="center"/>
    </xf>
    <xf numFmtId="1" fontId="40" fillId="20" borderId="30" xfId="8" applyNumberFormat="1" applyFont="1" applyFill="1" applyBorder="1" applyAlignment="1">
      <alignment horizontal="center" vertical="center" wrapText="1"/>
    </xf>
    <xf numFmtId="1" fontId="40" fillId="20" borderId="4" xfId="8" applyNumberFormat="1" applyFont="1" applyFill="1" applyBorder="1" applyAlignment="1">
      <alignment horizontal="center" vertical="center" wrapText="1"/>
    </xf>
    <xf numFmtId="1" fontId="40" fillId="20" borderId="3" xfId="8" applyNumberFormat="1" applyFont="1" applyFill="1" applyBorder="1" applyAlignment="1">
      <alignment horizontal="center" vertical="center" wrapText="1"/>
    </xf>
    <xf numFmtId="165" fontId="44" fillId="20" borderId="69" xfId="7" applyFont="1" applyFill="1" applyBorder="1" applyAlignment="1">
      <alignment horizontal="center" vertical="center" wrapText="1"/>
    </xf>
    <xf numFmtId="165" fontId="44" fillId="20" borderId="70" xfId="7" applyFont="1" applyFill="1" applyBorder="1" applyAlignment="1">
      <alignment horizontal="center" vertical="center" wrapText="1"/>
    </xf>
    <xf numFmtId="165" fontId="44" fillId="20" borderId="65" xfId="7" applyFont="1" applyFill="1" applyBorder="1" applyAlignment="1">
      <alignment horizontal="center" vertical="center" wrapText="1"/>
    </xf>
    <xf numFmtId="165" fontId="44" fillId="20" borderId="66" xfId="7" applyFont="1" applyFill="1" applyBorder="1" applyAlignment="1">
      <alignment horizontal="center" vertical="center" wrapText="1"/>
    </xf>
    <xf numFmtId="10" fontId="47" fillId="20" borderId="30" xfId="8" applyNumberFormat="1" applyFont="1" applyFill="1" applyBorder="1" applyAlignment="1">
      <alignment horizontal="center" vertical="center" wrapText="1"/>
    </xf>
    <xf numFmtId="10" fontId="47" fillId="20" borderId="4" xfId="8" applyNumberFormat="1" applyFont="1" applyFill="1" applyBorder="1" applyAlignment="1">
      <alignment horizontal="center" vertical="center" wrapText="1"/>
    </xf>
    <xf numFmtId="10" fontId="47" fillId="20" borderId="3" xfId="8" applyNumberFormat="1" applyFont="1" applyFill="1" applyBorder="1" applyAlignment="1">
      <alignment horizontal="center" vertical="center" wrapText="1"/>
    </xf>
    <xf numFmtId="10" fontId="47" fillId="0" borderId="30" xfId="8" applyNumberFormat="1" applyFont="1" applyFill="1" applyBorder="1" applyAlignment="1">
      <alignment horizontal="center" vertical="center" wrapText="1"/>
    </xf>
    <xf numFmtId="10" fontId="47" fillId="0" borderId="4" xfId="8" applyNumberFormat="1" applyFont="1" applyFill="1" applyBorder="1" applyAlignment="1">
      <alignment horizontal="center" vertical="center" wrapText="1"/>
    </xf>
    <xf numFmtId="10" fontId="47" fillId="0" borderId="3" xfId="8" applyNumberFormat="1" applyFont="1" applyFill="1" applyBorder="1" applyAlignment="1">
      <alignment horizontal="center" vertical="center" wrapText="1"/>
    </xf>
    <xf numFmtId="0" fontId="46" fillId="0" borderId="30" xfId="8" applyNumberFormat="1" applyFont="1" applyFill="1" applyBorder="1" applyAlignment="1">
      <alignment horizontal="center" vertical="center" wrapText="1"/>
    </xf>
    <xf numFmtId="0" fontId="46" fillId="0" borderId="4" xfId="8" applyNumberFormat="1" applyFont="1" applyFill="1" applyBorder="1" applyAlignment="1">
      <alignment horizontal="center" vertical="center" wrapText="1"/>
    </xf>
    <xf numFmtId="0" fontId="46" fillId="0" borderId="3" xfId="8" applyNumberFormat="1" applyFont="1" applyFill="1" applyBorder="1" applyAlignment="1">
      <alignment horizontal="center" vertical="center" wrapText="1"/>
    </xf>
    <xf numFmtId="169" fontId="46" fillId="0" borderId="37" xfId="6" applyNumberFormat="1" applyFont="1" applyFill="1" applyBorder="1" applyAlignment="1">
      <alignment horizontal="center" vertical="center" wrapText="1"/>
    </xf>
    <xf numFmtId="169" fontId="46" fillId="0" borderId="4" xfId="6" applyNumberFormat="1" applyFont="1" applyFill="1" applyBorder="1" applyAlignment="1">
      <alignment horizontal="center" vertical="center" wrapText="1"/>
    </xf>
    <xf numFmtId="169" fontId="46" fillId="0" borderId="38" xfId="6" applyNumberFormat="1" applyFont="1" applyFill="1" applyBorder="1" applyAlignment="1">
      <alignment horizontal="center" vertical="center" wrapText="1"/>
    </xf>
    <xf numFmtId="0" fontId="47" fillId="0" borderId="37" xfId="0" applyFont="1" applyBorder="1" applyAlignment="1">
      <alignment horizontal="center" vertical="center" wrapText="1"/>
    </xf>
    <xf numFmtId="0" fontId="47" fillId="0" borderId="38" xfId="0" applyFont="1" applyBorder="1" applyAlignment="1">
      <alignment horizontal="center" vertical="center" wrapText="1"/>
    </xf>
    <xf numFmtId="2" fontId="46" fillId="6" borderId="37" xfId="6" applyNumberFormat="1" applyFont="1" applyFill="1" applyBorder="1" applyAlignment="1">
      <alignment horizontal="center" vertical="center" wrapText="1"/>
    </xf>
    <xf numFmtId="2" fontId="46" fillId="6" borderId="4" xfId="6" applyNumberFormat="1" applyFont="1" applyFill="1" applyBorder="1" applyAlignment="1">
      <alignment horizontal="center" vertical="center" wrapText="1"/>
    </xf>
    <xf numFmtId="2" fontId="46" fillId="6" borderId="38" xfId="6" applyNumberFormat="1" applyFont="1" applyFill="1" applyBorder="1" applyAlignment="1">
      <alignment horizontal="center" vertical="center" wrapText="1"/>
    </xf>
    <xf numFmtId="1" fontId="47" fillId="0" borderId="19" xfId="8" applyNumberFormat="1" applyFont="1" applyFill="1" applyBorder="1" applyAlignment="1">
      <alignment horizontal="center" vertical="center" wrapText="1"/>
    </xf>
    <xf numFmtId="1" fontId="47" fillId="0" borderId="1" xfId="8" applyNumberFormat="1" applyFont="1" applyFill="1" applyBorder="1" applyAlignment="1">
      <alignment horizontal="center" vertical="center" wrapText="1"/>
    </xf>
    <xf numFmtId="1" fontId="47" fillId="0" borderId="23" xfId="8" applyNumberFormat="1" applyFont="1" applyFill="1" applyBorder="1" applyAlignment="1">
      <alignment horizontal="center" vertical="center" wrapText="1"/>
    </xf>
    <xf numFmtId="166" fontId="44" fillId="3" borderId="37" xfId="6" applyFont="1" applyFill="1" applyBorder="1" applyAlignment="1">
      <alignment horizontal="center" vertical="center" wrapText="1"/>
    </xf>
    <xf numFmtId="166" fontId="44" fillId="3" borderId="4" xfId="6" applyFont="1" applyFill="1" applyBorder="1" applyAlignment="1">
      <alignment horizontal="center" vertical="center" wrapText="1"/>
    </xf>
    <xf numFmtId="166" fontId="44" fillId="3" borderId="3" xfId="6" applyFont="1" applyFill="1" applyBorder="1" applyAlignment="1">
      <alignment horizontal="center" vertical="center" wrapText="1"/>
    </xf>
    <xf numFmtId="166" fontId="44" fillId="3" borderId="30" xfId="6" applyFont="1" applyFill="1" applyBorder="1" applyAlignment="1">
      <alignment horizontal="center" vertical="center" wrapText="1"/>
    </xf>
    <xf numFmtId="166" fontId="44" fillId="3" borderId="38" xfId="6" applyFont="1" applyFill="1" applyBorder="1" applyAlignment="1">
      <alignment horizontal="center" vertical="center" wrapText="1"/>
    </xf>
    <xf numFmtId="166" fontId="54" fillId="3" borderId="37" xfId="6" applyFont="1" applyFill="1" applyBorder="1" applyAlignment="1">
      <alignment horizontal="center" vertical="center"/>
    </xf>
    <xf numFmtId="166" fontId="54" fillId="3" borderId="4" xfId="6" applyFont="1" applyFill="1" applyBorder="1" applyAlignment="1">
      <alignment horizontal="center" vertical="center"/>
    </xf>
    <xf numFmtId="166" fontId="54" fillId="3" borderId="3" xfId="6" applyFont="1" applyFill="1" applyBorder="1" applyAlignment="1">
      <alignment horizontal="center" vertical="center"/>
    </xf>
    <xf numFmtId="165" fontId="44" fillId="3" borderId="30" xfId="7" applyFont="1" applyFill="1" applyBorder="1" applyAlignment="1">
      <alignment horizontal="center" vertical="center" wrapText="1"/>
    </xf>
    <xf numFmtId="165" fontId="44" fillId="3" borderId="4" xfId="7" applyFont="1" applyFill="1" applyBorder="1" applyAlignment="1">
      <alignment horizontal="center" vertical="center" wrapText="1"/>
    </xf>
    <xf numFmtId="166" fontId="44" fillId="3" borderId="37" xfId="6" applyFont="1" applyFill="1" applyBorder="1" applyAlignment="1">
      <alignment horizontal="center" vertical="center"/>
    </xf>
    <xf numFmtId="166" fontId="44" fillId="3" borderId="4" xfId="6" applyFont="1" applyFill="1" applyBorder="1" applyAlignment="1">
      <alignment horizontal="center" vertical="center"/>
    </xf>
    <xf numFmtId="166" fontId="44" fillId="3" borderId="38" xfId="6" applyFont="1" applyFill="1" applyBorder="1" applyAlignment="1">
      <alignment horizontal="center" vertical="center"/>
    </xf>
    <xf numFmtId="0" fontId="46" fillId="0" borderId="19" xfId="7" applyNumberFormat="1" applyFont="1" applyFill="1" applyBorder="1" applyAlignment="1">
      <alignment horizontal="center" vertical="center" wrapText="1"/>
    </xf>
    <xf numFmtId="0" fontId="46" fillId="0" borderId="1" xfId="7" applyNumberFormat="1" applyFont="1" applyFill="1" applyBorder="1" applyAlignment="1">
      <alignment horizontal="center" vertical="center" wrapText="1"/>
    </xf>
    <xf numFmtId="0" fontId="46" fillId="0" borderId="30" xfId="7" applyNumberFormat="1" applyFont="1" applyFill="1" applyBorder="1" applyAlignment="1">
      <alignment horizontal="center" vertical="center" wrapText="1"/>
    </xf>
    <xf numFmtId="0" fontId="46" fillId="3" borderId="30" xfId="0" applyFont="1" applyFill="1" applyBorder="1" applyAlignment="1">
      <alignment vertical="center" wrapText="1"/>
    </xf>
    <xf numFmtId="0" fontId="46" fillId="3" borderId="3" xfId="0" applyFont="1" applyFill="1" applyBorder="1" applyAlignment="1">
      <alignment vertical="center" wrapText="1"/>
    </xf>
    <xf numFmtId="0" fontId="46" fillId="3" borderId="30" xfId="0" applyFont="1" applyFill="1" applyBorder="1" applyAlignment="1">
      <alignment vertical="top" wrapText="1"/>
    </xf>
    <xf numFmtId="0" fontId="46" fillId="3" borderId="4" xfId="0" applyFont="1" applyFill="1" applyBorder="1" applyAlignment="1">
      <alignment vertical="top" wrapText="1"/>
    </xf>
    <xf numFmtId="0" fontId="46" fillId="3" borderId="3" xfId="0" applyFont="1" applyFill="1" applyBorder="1" applyAlignment="1">
      <alignment vertical="top" wrapText="1"/>
    </xf>
    <xf numFmtId="0" fontId="1" fillId="0" borderId="1" xfId="0" applyFont="1" applyBorder="1" applyAlignment="1">
      <alignment horizontal="center" vertical="center"/>
    </xf>
    <xf numFmtId="0" fontId="40" fillId="0" borderId="31" xfId="0" applyFont="1" applyBorder="1" applyAlignment="1">
      <alignment horizontal="center" vertical="center" wrapText="1"/>
    </xf>
    <xf numFmtId="0" fontId="40" fillId="0" borderId="5" xfId="0" applyFont="1" applyBorder="1" applyAlignment="1">
      <alignment horizontal="center" vertical="center" wrapText="1"/>
    </xf>
    <xf numFmtId="10" fontId="44" fillId="0" borderId="1" xfId="8" applyNumberFormat="1" applyFont="1" applyFill="1" applyBorder="1" applyAlignment="1">
      <alignment horizontal="center" vertical="center" wrapText="1"/>
    </xf>
    <xf numFmtId="10" fontId="40" fillId="0" borderId="4" xfId="8" applyNumberFormat="1" applyFont="1" applyFill="1" applyBorder="1" applyAlignment="1">
      <alignment horizontal="center" vertical="center" wrapText="1"/>
    </xf>
    <xf numFmtId="10" fontId="40" fillId="0" borderId="38" xfId="8" applyNumberFormat="1" applyFont="1" applyFill="1" applyBorder="1" applyAlignment="1">
      <alignment horizontal="center" vertical="center" wrapText="1"/>
    </xf>
    <xf numFmtId="1" fontId="46" fillId="18" borderId="4" xfId="8" applyNumberFormat="1" applyFont="1" applyFill="1" applyBorder="1" applyAlignment="1">
      <alignment horizontal="center" vertical="center" wrapText="1"/>
    </xf>
    <xf numFmtId="1" fontId="46" fillId="18" borderId="3" xfId="8" applyNumberFormat="1" applyFont="1" applyFill="1" applyBorder="1" applyAlignment="1">
      <alignment horizontal="center" vertical="center" wrapText="1"/>
    </xf>
    <xf numFmtId="10" fontId="44" fillId="0" borderId="39" xfId="8" applyNumberFormat="1" applyFont="1" applyFill="1" applyBorder="1" applyAlignment="1">
      <alignment horizontal="center" vertical="center" wrapText="1"/>
    </xf>
    <xf numFmtId="10" fontId="44" fillId="0" borderId="9" xfId="8" applyNumberFormat="1" applyFont="1" applyFill="1" applyBorder="1" applyAlignment="1">
      <alignment horizontal="center" vertical="center" wrapText="1"/>
    </xf>
    <xf numFmtId="10" fontId="44" fillId="0" borderId="40" xfId="8" applyNumberFormat="1" applyFont="1" applyFill="1" applyBorder="1" applyAlignment="1">
      <alignment horizontal="center" vertical="center" wrapText="1"/>
    </xf>
    <xf numFmtId="9" fontId="46" fillId="0" borderId="30" xfId="8" applyFont="1" applyFill="1" applyBorder="1" applyAlignment="1">
      <alignment horizontal="center" vertical="center" wrapText="1"/>
    </xf>
    <xf numFmtId="9" fontId="46" fillId="0" borderId="4" xfId="8" applyFont="1" applyFill="1" applyBorder="1" applyAlignment="1">
      <alignment horizontal="center" vertical="center" wrapText="1"/>
    </xf>
    <xf numFmtId="9" fontId="46" fillId="0" borderId="3" xfId="8" applyFont="1" applyFill="1" applyBorder="1" applyAlignment="1">
      <alignment horizontal="center" vertical="center" wrapText="1"/>
    </xf>
    <xf numFmtId="0" fontId="46" fillId="0" borderId="30" xfId="8" applyNumberFormat="1" applyFont="1" applyFill="1" applyBorder="1" applyAlignment="1">
      <alignment horizontal="center" vertical="center"/>
    </xf>
    <xf numFmtId="0" fontId="46" fillId="0" borderId="4" xfId="8" applyNumberFormat="1" applyFont="1" applyFill="1" applyBorder="1" applyAlignment="1">
      <alignment horizontal="center" vertical="center"/>
    </xf>
    <xf numFmtId="0" fontId="46" fillId="0" borderId="3" xfId="8" applyNumberFormat="1" applyFont="1" applyFill="1" applyBorder="1" applyAlignment="1">
      <alignment horizontal="center" vertical="center"/>
    </xf>
    <xf numFmtId="9" fontId="46" fillId="0" borderId="30" xfId="8" applyFont="1" applyFill="1" applyBorder="1" applyAlignment="1">
      <alignment horizontal="center" vertical="center"/>
    </xf>
    <xf numFmtId="10" fontId="40" fillId="0" borderId="30" xfId="8" applyNumberFormat="1" applyFont="1" applyFill="1" applyBorder="1" applyAlignment="1">
      <alignment horizontal="center" vertical="center" wrapText="1"/>
    </xf>
    <xf numFmtId="10" fontId="40" fillId="0" borderId="3" xfId="8" applyNumberFormat="1" applyFont="1" applyFill="1" applyBorder="1" applyAlignment="1">
      <alignment horizontal="center" vertical="center" wrapText="1"/>
    </xf>
    <xf numFmtId="1" fontId="46" fillId="0" borderId="30" xfId="8" applyNumberFormat="1" applyFont="1" applyFill="1" applyBorder="1" applyAlignment="1">
      <alignment horizontal="center" vertical="center" wrapText="1"/>
    </xf>
    <xf numFmtId="1" fontId="46" fillId="0" borderId="4" xfId="8" applyNumberFormat="1" applyFont="1" applyFill="1" applyBorder="1" applyAlignment="1">
      <alignment horizontal="center" vertical="center" wrapText="1"/>
    </xf>
    <xf numFmtId="1" fontId="47" fillId="0" borderId="37" xfId="0" applyNumberFormat="1" applyFont="1" applyBorder="1" applyAlignment="1">
      <alignment horizontal="center" vertical="center" wrapText="1"/>
    </xf>
    <xf numFmtId="1" fontId="47" fillId="0" borderId="4" xfId="0" applyNumberFormat="1" applyFont="1" applyBorder="1" applyAlignment="1">
      <alignment horizontal="center" vertical="center" wrapText="1"/>
    </xf>
    <xf numFmtId="1" fontId="47" fillId="0" borderId="38" xfId="0" applyNumberFormat="1" applyFont="1" applyBorder="1" applyAlignment="1">
      <alignment horizontal="center" vertical="center" wrapText="1"/>
    </xf>
    <xf numFmtId="0" fontId="47" fillId="6" borderId="30" xfId="0" applyFont="1" applyFill="1" applyBorder="1" applyAlignment="1">
      <alignment horizontal="center" vertical="center" wrapText="1"/>
    </xf>
    <xf numFmtId="0" fontId="47" fillId="6" borderId="3" xfId="0" applyFont="1" applyFill="1" applyBorder="1" applyAlignment="1">
      <alignment horizontal="center" vertical="center" wrapText="1"/>
    </xf>
    <xf numFmtId="49" fontId="47" fillId="0" borderId="37" xfId="0" applyNumberFormat="1" applyFont="1" applyBorder="1" applyAlignment="1">
      <alignment horizontal="center" vertical="center" wrapText="1"/>
    </xf>
    <xf numFmtId="49" fontId="47" fillId="0" borderId="4" xfId="0" applyNumberFormat="1" applyFont="1" applyBorder="1" applyAlignment="1">
      <alignment horizontal="center" vertical="center" wrapText="1"/>
    </xf>
    <xf numFmtId="49" fontId="47" fillId="0" borderId="38" xfId="0" applyNumberFormat="1" applyFont="1" applyBorder="1" applyAlignment="1">
      <alignment horizontal="center" vertical="center" wrapText="1"/>
    </xf>
    <xf numFmtId="1" fontId="47" fillId="0" borderId="37" xfId="0" applyNumberFormat="1" applyFont="1" applyBorder="1" applyAlignment="1">
      <alignment horizontal="center" vertical="center"/>
    </xf>
    <xf numFmtId="1" fontId="47" fillId="0" borderId="4" xfId="0" applyNumberFormat="1" applyFont="1" applyBorder="1" applyAlignment="1">
      <alignment horizontal="center" vertical="center"/>
    </xf>
    <xf numFmtId="1" fontId="47" fillId="0" borderId="38" xfId="0" applyNumberFormat="1" applyFont="1" applyBorder="1" applyAlignment="1">
      <alignment horizontal="center" vertical="center"/>
    </xf>
    <xf numFmtId="0" fontId="40" fillId="20" borderId="30" xfId="8" applyNumberFormat="1" applyFont="1" applyFill="1" applyBorder="1" applyAlignment="1">
      <alignment horizontal="center" vertical="center" wrapText="1"/>
    </xf>
    <xf numFmtId="0" fontId="40" fillId="20" borderId="4" xfId="8" applyNumberFormat="1" applyFont="1" applyFill="1" applyBorder="1" applyAlignment="1">
      <alignment horizontal="center" vertical="center" wrapText="1"/>
    </xf>
    <xf numFmtId="0" fontId="40" fillId="20" borderId="3" xfId="8" applyNumberFormat="1" applyFont="1" applyFill="1" applyBorder="1" applyAlignment="1">
      <alignment horizontal="center" vertical="center" wrapText="1"/>
    </xf>
    <xf numFmtId="0" fontId="40" fillId="20" borderId="30" xfId="8" applyNumberFormat="1" applyFont="1" applyFill="1" applyBorder="1" applyAlignment="1">
      <alignment horizontal="center" vertical="center"/>
    </xf>
    <xf numFmtId="0" fontId="40" fillId="20" borderId="4" xfId="8" applyNumberFormat="1" applyFont="1" applyFill="1" applyBorder="1" applyAlignment="1">
      <alignment horizontal="center" vertical="center"/>
    </xf>
    <xf numFmtId="0" fontId="40" fillId="20" borderId="3" xfId="8" applyNumberFormat="1" applyFont="1" applyFill="1" applyBorder="1" applyAlignment="1">
      <alignment horizontal="center" vertical="center"/>
    </xf>
    <xf numFmtId="10" fontId="47" fillId="20" borderId="30" xfId="0" applyNumberFormat="1" applyFont="1" applyFill="1" applyBorder="1" applyAlignment="1">
      <alignment horizontal="center" vertical="center" wrapText="1"/>
    </xf>
    <xf numFmtId="10" fontId="47" fillId="20" borderId="4" xfId="0" applyNumberFormat="1" applyFont="1" applyFill="1" applyBorder="1" applyAlignment="1">
      <alignment horizontal="center" vertical="center" wrapText="1"/>
    </xf>
    <xf numFmtId="10" fontId="47" fillId="20" borderId="3" xfId="0" applyNumberFormat="1" applyFont="1" applyFill="1" applyBorder="1" applyAlignment="1">
      <alignment horizontal="center" vertical="center" wrapText="1"/>
    </xf>
    <xf numFmtId="2" fontId="46" fillId="20" borderId="30" xfId="8" applyNumberFormat="1" applyFont="1" applyFill="1" applyBorder="1" applyAlignment="1">
      <alignment horizontal="center" vertical="center" wrapText="1"/>
    </xf>
    <xf numFmtId="2" fontId="46" fillId="20" borderId="4" xfId="8" applyNumberFormat="1" applyFont="1" applyFill="1" applyBorder="1" applyAlignment="1">
      <alignment horizontal="center" vertical="center" wrapText="1"/>
    </xf>
    <xf numFmtId="2" fontId="46" fillId="20" borderId="3" xfId="8" applyNumberFormat="1" applyFont="1" applyFill="1" applyBorder="1" applyAlignment="1">
      <alignment horizontal="center" vertical="center" wrapText="1"/>
    </xf>
    <xf numFmtId="0" fontId="47" fillId="0" borderId="53"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42" xfId="0" applyFont="1" applyBorder="1" applyAlignment="1">
      <alignment horizontal="center" vertical="center" wrapText="1"/>
    </xf>
    <xf numFmtId="1" fontId="46" fillId="0" borderId="37" xfId="0" applyNumberFormat="1" applyFont="1" applyBorder="1" applyAlignment="1">
      <alignment horizontal="center" vertical="center"/>
    </xf>
    <xf numFmtId="1" fontId="46" fillId="0" borderId="4" xfId="0" applyNumberFormat="1" applyFont="1" applyBorder="1" applyAlignment="1">
      <alignment horizontal="center" vertical="center"/>
    </xf>
    <xf numFmtId="1" fontId="46" fillId="0" borderId="38" xfId="0" applyNumberFormat="1" applyFont="1" applyBorder="1" applyAlignment="1">
      <alignment horizontal="center" vertical="center"/>
    </xf>
    <xf numFmtId="1" fontId="46" fillId="8" borderId="37" xfId="0" applyNumberFormat="1" applyFont="1" applyFill="1" applyBorder="1" applyAlignment="1">
      <alignment horizontal="center" vertical="center" wrapText="1"/>
    </xf>
    <xf numFmtId="1" fontId="46" fillId="8" borderId="4" xfId="0" applyNumberFormat="1" applyFont="1" applyFill="1" applyBorder="1" applyAlignment="1">
      <alignment horizontal="center" vertical="center" wrapText="1"/>
    </xf>
    <xf numFmtId="1" fontId="46" fillId="8" borderId="38" xfId="0" applyNumberFormat="1" applyFont="1" applyFill="1" applyBorder="1" applyAlignment="1">
      <alignment horizontal="center" vertical="center" wrapText="1"/>
    </xf>
    <xf numFmtId="1" fontId="47" fillId="0" borderId="3" xfId="0" applyNumberFormat="1" applyFont="1" applyBorder="1" applyAlignment="1">
      <alignment horizontal="center" vertical="center"/>
    </xf>
    <xf numFmtId="1" fontId="47" fillId="8" borderId="37" xfId="0" applyNumberFormat="1" applyFont="1" applyFill="1" applyBorder="1" applyAlignment="1">
      <alignment horizontal="center" vertical="center"/>
    </xf>
    <xf numFmtId="1" fontId="47" fillId="8" borderId="4" xfId="0" applyNumberFormat="1" applyFont="1" applyFill="1" applyBorder="1" applyAlignment="1">
      <alignment horizontal="center" vertical="center"/>
    </xf>
    <xf numFmtId="1" fontId="47" fillId="8" borderId="38" xfId="0" applyNumberFormat="1" applyFont="1" applyFill="1" applyBorder="1" applyAlignment="1">
      <alignment horizontal="center" vertical="center"/>
    </xf>
    <xf numFmtId="167" fontId="47" fillId="0" borderId="30" xfId="0" applyNumberFormat="1" applyFont="1" applyBorder="1" applyAlignment="1">
      <alignment horizontal="center" vertical="center" wrapText="1"/>
    </xf>
    <xf numFmtId="167" fontId="47" fillId="0" borderId="4" xfId="0" applyNumberFormat="1" applyFont="1" applyBorder="1" applyAlignment="1">
      <alignment horizontal="center" vertical="center" wrapText="1"/>
    </xf>
    <xf numFmtId="167" fontId="47" fillId="0" borderId="3" xfId="0" applyNumberFormat="1" applyFont="1" applyBorder="1" applyAlignment="1">
      <alignment horizontal="center" vertical="center" wrapText="1"/>
    </xf>
    <xf numFmtId="0" fontId="58" fillId="0" borderId="21"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45" xfId="0" applyFont="1" applyBorder="1" applyAlignment="1">
      <alignment horizontal="center" vertical="center" wrapText="1"/>
    </xf>
    <xf numFmtId="167" fontId="47" fillId="0" borderId="4" xfId="0" applyNumberFormat="1" applyFont="1" applyBorder="1" applyAlignment="1">
      <alignment horizontal="center" vertical="center"/>
    </xf>
    <xf numFmtId="167" fontId="47" fillId="0" borderId="3" xfId="0" applyNumberFormat="1" applyFont="1" applyBorder="1" applyAlignment="1">
      <alignment horizontal="center" vertical="center"/>
    </xf>
    <xf numFmtId="167" fontId="47" fillId="0" borderId="1" xfId="0" applyNumberFormat="1" applyFont="1" applyBorder="1" applyAlignment="1">
      <alignment horizontal="center" vertical="center" textRotation="90"/>
    </xf>
    <xf numFmtId="0" fontId="58" fillId="0" borderId="1" xfId="0" applyFont="1" applyBorder="1" applyAlignment="1">
      <alignment horizontal="center" vertical="center" wrapText="1"/>
    </xf>
    <xf numFmtId="1" fontId="46" fillId="0" borderId="18" xfId="0" applyNumberFormat="1" applyFont="1" applyBorder="1" applyAlignment="1">
      <alignment horizontal="center" vertical="center" wrapText="1"/>
    </xf>
    <xf numFmtId="1" fontId="46" fillId="0" borderId="34" xfId="0" applyNumberFormat="1" applyFont="1" applyBorder="1" applyAlignment="1">
      <alignment horizontal="center" vertical="center" wrapText="1"/>
    </xf>
    <xf numFmtId="1" fontId="46" fillId="0" borderId="22" xfId="0" applyNumberFormat="1" applyFont="1" applyBorder="1" applyAlignment="1">
      <alignment horizontal="center" vertical="center" wrapText="1"/>
    </xf>
    <xf numFmtId="10" fontId="46" fillId="20" borderId="4" xfId="8" applyNumberFormat="1" applyFont="1" applyFill="1" applyBorder="1" applyAlignment="1">
      <alignment horizontal="center" vertical="center" wrapText="1"/>
    </xf>
    <xf numFmtId="10" fontId="46" fillId="20" borderId="3" xfId="8" applyNumberFormat="1" applyFont="1" applyFill="1" applyBorder="1" applyAlignment="1">
      <alignment horizontal="center" vertical="center" wrapText="1"/>
    </xf>
    <xf numFmtId="0" fontId="46" fillId="0" borderId="31" xfId="8" applyNumberFormat="1" applyFont="1" applyFill="1" applyBorder="1" applyAlignment="1">
      <alignment horizontal="center" vertical="center" wrapText="1"/>
    </xf>
    <xf numFmtId="0" fontId="46" fillId="0" borderId="5" xfId="8" applyNumberFormat="1" applyFont="1" applyFill="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6" borderId="12"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14" xfId="0" applyFont="1" applyFill="1" applyBorder="1" applyAlignment="1">
      <alignment horizontal="center" vertical="center" wrapText="1"/>
    </xf>
    <xf numFmtId="9" fontId="46" fillId="0" borderId="31" xfId="8" applyFont="1" applyFill="1" applyBorder="1" applyAlignment="1">
      <alignment horizontal="center" vertical="center"/>
    </xf>
    <xf numFmtId="9" fontId="46" fillId="0" borderId="9" xfId="8" applyFont="1" applyFill="1" applyBorder="1" applyAlignment="1">
      <alignment horizontal="center" vertical="center"/>
    </xf>
    <xf numFmtId="9" fontId="46" fillId="0" borderId="5" xfId="8" applyFont="1" applyFill="1" applyBorder="1" applyAlignment="1">
      <alignment horizontal="center" vertical="center"/>
    </xf>
    <xf numFmtId="0" fontId="47" fillId="9" borderId="30" xfId="0" applyFont="1" applyFill="1" applyBorder="1" applyAlignment="1">
      <alignment horizontal="center" vertical="center" wrapText="1"/>
    </xf>
    <xf numFmtId="0" fontId="47" fillId="9" borderId="4" xfId="0" applyFont="1" applyFill="1" applyBorder="1" applyAlignment="1">
      <alignment horizontal="center" vertical="center" wrapText="1"/>
    </xf>
    <xf numFmtId="0" fontId="47" fillId="9" borderId="3" xfId="0" applyFont="1" applyFill="1" applyBorder="1" applyAlignment="1">
      <alignment horizontal="center" vertical="center" wrapText="1"/>
    </xf>
    <xf numFmtId="0" fontId="46" fillId="0" borderId="9" xfId="8" applyNumberFormat="1" applyFont="1" applyFill="1" applyBorder="1" applyAlignment="1">
      <alignment horizontal="center" vertical="center" wrapText="1"/>
    </xf>
    <xf numFmtId="9" fontId="46" fillId="0" borderId="31" xfId="8" applyFont="1" applyFill="1" applyBorder="1" applyAlignment="1">
      <alignment horizontal="center" vertical="center" wrapText="1"/>
    </xf>
    <xf numFmtId="9" fontId="46" fillId="0" borderId="9" xfId="8" applyFont="1" applyFill="1" applyBorder="1" applyAlignment="1">
      <alignment horizontal="center" vertical="center" wrapText="1"/>
    </xf>
    <xf numFmtId="9" fontId="46" fillId="0" borderId="5" xfId="8"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9" fontId="47" fillId="0" borderId="31" xfId="0" applyNumberFormat="1" applyFont="1" applyBorder="1" applyAlignment="1">
      <alignment horizontal="center" vertical="center" wrapText="1"/>
    </xf>
    <xf numFmtId="0" fontId="46" fillId="0" borderId="30" xfId="0" applyFont="1" applyBorder="1" applyAlignment="1">
      <alignment horizontal="center" vertical="center"/>
    </xf>
    <xf numFmtId="0" fontId="46" fillId="0" borderId="3" xfId="0" applyFont="1" applyBorder="1" applyAlignment="1">
      <alignment horizontal="center" vertical="center"/>
    </xf>
    <xf numFmtId="0" fontId="46" fillId="9" borderId="30" xfId="0" applyFont="1" applyFill="1" applyBorder="1" applyAlignment="1">
      <alignment horizontal="center" vertical="center"/>
    </xf>
    <xf numFmtId="0" fontId="46" fillId="9" borderId="3"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47" fillId="0" borderId="54"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5" xfId="0" applyFont="1" applyBorder="1" applyAlignment="1">
      <alignment horizontal="center" vertical="center" wrapText="1"/>
    </xf>
    <xf numFmtId="0" fontId="46" fillId="0" borderId="31" xfId="8" applyNumberFormat="1" applyFont="1" applyFill="1" applyBorder="1" applyAlignment="1">
      <alignment horizontal="center" vertical="center"/>
    </xf>
    <xf numFmtId="0" fontId="46" fillId="0" borderId="5" xfId="8" applyNumberFormat="1" applyFont="1" applyFill="1" applyBorder="1" applyAlignment="1">
      <alignment horizontal="center" vertical="center"/>
    </xf>
    <xf numFmtId="0" fontId="46" fillId="0" borderId="30"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3" xfId="0" applyFont="1" applyBorder="1" applyAlignment="1">
      <alignment horizontal="center" vertical="center" wrapText="1"/>
    </xf>
    <xf numFmtId="0" fontId="46" fillId="9" borderId="30" xfId="0" applyFont="1" applyFill="1" applyBorder="1" applyAlignment="1">
      <alignment horizontal="center" vertical="center" wrapText="1"/>
    </xf>
    <xf numFmtId="0" fontId="46" fillId="9" borderId="4" xfId="0" applyFont="1" applyFill="1" applyBorder="1" applyAlignment="1">
      <alignment horizontal="center" vertical="center" wrapText="1"/>
    </xf>
    <xf numFmtId="0" fontId="46" fillId="9" borderId="3" xfId="0" applyFont="1" applyFill="1" applyBorder="1" applyAlignment="1">
      <alignment horizontal="center" vertical="center" wrapText="1"/>
    </xf>
    <xf numFmtId="10" fontId="46" fillId="0" borderId="31" xfId="8" applyNumberFormat="1" applyFont="1" applyFill="1" applyBorder="1" applyAlignment="1">
      <alignment horizontal="center" vertical="center" wrapText="1"/>
    </xf>
    <xf numFmtId="10" fontId="46" fillId="0" borderId="9" xfId="8" applyNumberFormat="1" applyFont="1" applyFill="1" applyBorder="1" applyAlignment="1">
      <alignment horizontal="center" vertical="center" wrapText="1"/>
    </xf>
    <xf numFmtId="10" fontId="46" fillId="0" borderId="5" xfId="8" applyNumberFormat="1" applyFont="1" applyFill="1" applyBorder="1" applyAlignment="1">
      <alignment horizontal="center" vertical="center" wrapText="1"/>
    </xf>
    <xf numFmtId="0" fontId="45" fillId="9" borderId="31" xfId="0" applyFont="1" applyFill="1" applyBorder="1" applyAlignment="1">
      <alignment horizontal="center" vertical="center"/>
    </xf>
    <xf numFmtId="0" fontId="45" fillId="9" borderId="9" xfId="0" applyFont="1" applyFill="1" applyBorder="1" applyAlignment="1">
      <alignment horizontal="center" vertical="center"/>
    </xf>
    <xf numFmtId="0" fontId="45" fillId="9" borderId="5" xfId="0" applyFont="1" applyFill="1" applyBorder="1" applyAlignment="1">
      <alignment horizontal="center" vertical="center"/>
    </xf>
    <xf numFmtId="0" fontId="46" fillId="0" borderId="53"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42" xfId="0" applyFont="1" applyBorder="1" applyAlignment="1">
      <alignment horizontal="center" vertical="center" wrapText="1"/>
    </xf>
    <xf numFmtId="0" fontId="47" fillId="0" borderId="11"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42" xfId="0" applyFont="1" applyBorder="1" applyAlignment="1">
      <alignment horizontal="center" vertical="center" wrapText="1"/>
    </xf>
    <xf numFmtId="0" fontId="46" fillId="20" borderId="4" xfId="8" applyNumberFormat="1" applyFont="1" applyFill="1" applyBorder="1" applyAlignment="1">
      <alignment horizontal="center" vertical="center"/>
    </xf>
    <xf numFmtId="0" fontId="46" fillId="20" borderId="3" xfId="8" applyNumberFormat="1" applyFont="1" applyFill="1" applyBorder="1" applyAlignment="1">
      <alignment horizontal="center" vertical="center"/>
    </xf>
    <xf numFmtId="1" fontId="47" fillId="0" borderId="31" xfId="8" applyNumberFormat="1" applyFont="1" applyFill="1" applyBorder="1" applyAlignment="1">
      <alignment horizontal="center" vertical="center" wrapText="1"/>
    </xf>
    <xf numFmtId="1" fontId="47" fillId="0" borderId="5" xfId="8" applyNumberFormat="1" applyFont="1" applyFill="1" applyBorder="1" applyAlignment="1">
      <alignment horizontal="center" vertical="center" wrapText="1"/>
    </xf>
    <xf numFmtId="0" fontId="56" fillId="0" borderId="1" xfId="0" applyFont="1" applyBorder="1" applyAlignment="1">
      <alignment horizontal="center" vertical="center" textRotation="90" wrapText="1"/>
    </xf>
    <xf numFmtId="0" fontId="40" fillId="0" borderId="31" xfId="8" applyNumberFormat="1" applyFont="1" applyFill="1" applyBorder="1" applyAlignment="1">
      <alignment horizontal="center" vertical="center" wrapText="1"/>
    </xf>
    <xf numFmtId="0" fontId="40" fillId="0" borderId="9" xfId="8" applyNumberFormat="1" applyFont="1" applyFill="1" applyBorder="1" applyAlignment="1">
      <alignment horizontal="center" vertical="center" wrapText="1"/>
    </xf>
    <xf numFmtId="0" fontId="40" fillId="0" borderId="5" xfId="8" applyNumberFormat="1" applyFont="1" applyFill="1" applyBorder="1" applyAlignment="1">
      <alignment horizontal="center" vertical="center" wrapText="1"/>
    </xf>
    <xf numFmtId="9" fontId="46" fillId="0" borderId="30" xfId="0" applyNumberFormat="1" applyFont="1" applyBorder="1" applyAlignment="1">
      <alignment horizontal="center" vertical="center" wrapText="1"/>
    </xf>
    <xf numFmtId="9" fontId="46" fillId="0" borderId="4" xfId="0" applyNumberFormat="1" applyFont="1" applyBorder="1" applyAlignment="1">
      <alignment horizontal="center" vertical="center" wrapText="1"/>
    </xf>
    <xf numFmtId="9" fontId="46" fillId="0" borderId="3" xfId="0" applyNumberFormat="1" applyFont="1" applyBorder="1" applyAlignment="1">
      <alignment horizontal="center" vertical="center" wrapText="1"/>
    </xf>
    <xf numFmtId="9" fontId="46" fillId="9" borderId="30" xfId="0" applyNumberFormat="1" applyFont="1" applyFill="1" applyBorder="1" applyAlignment="1">
      <alignment horizontal="center" vertical="center" wrapText="1"/>
    </xf>
    <xf numFmtId="9" fontId="46" fillId="9" borderId="4" xfId="0" applyNumberFormat="1" applyFont="1" applyFill="1" applyBorder="1" applyAlignment="1">
      <alignment horizontal="center" vertical="center" wrapText="1"/>
    </xf>
    <xf numFmtId="9" fontId="46" fillId="9" borderId="3" xfId="0" applyNumberFormat="1" applyFont="1" applyFill="1" applyBorder="1" applyAlignment="1">
      <alignment horizontal="center" vertical="center" wrapText="1"/>
    </xf>
    <xf numFmtId="9" fontId="40" fillId="0" borderId="31" xfId="8" applyFont="1" applyFill="1" applyBorder="1" applyAlignment="1">
      <alignment horizontal="center" vertical="center" wrapText="1"/>
    </xf>
    <xf numFmtId="9" fontId="40" fillId="0" borderId="9" xfId="8" applyFont="1" applyFill="1" applyBorder="1" applyAlignment="1">
      <alignment horizontal="center" vertical="center" wrapText="1"/>
    </xf>
    <xf numFmtId="9" fontId="40" fillId="0" borderId="5" xfId="8" applyFont="1" applyFill="1" applyBorder="1" applyAlignment="1">
      <alignment horizontal="center" vertical="center" wrapText="1"/>
    </xf>
    <xf numFmtId="0" fontId="47" fillId="0" borderId="4" xfId="0" applyFont="1" applyBorder="1" applyAlignment="1">
      <alignment horizontal="center" vertical="center"/>
    </xf>
    <xf numFmtId="0" fontId="47" fillId="0" borderId="3" xfId="0" applyFont="1" applyBorder="1" applyAlignment="1">
      <alignment horizontal="center" vertical="center"/>
    </xf>
    <xf numFmtId="0" fontId="46" fillId="0" borderId="9" xfId="8" applyNumberFormat="1" applyFont="1" applyFill="1" applyBorder="1" applyAlignment="1">
      <alignment horizontal="center" vertical="center"/>
    </xf>
    <xf numFmtId="0" fontId="40" fillId="0" borderId="31" xfId="8" applyNumberFormat="1" applyFont="1" applyFill="1" applyBorder="1" applyAlignment="1">
      <alignment horizontal="center" vertical="center"/>
    </xf>
    <xf numFmtId="0" fontId="40" fillId="0" borderId="9" xfId="8" applyNumberFormat="1" applyFont="1" applyFill="1" applyBorder="1" applyAlignment="1">
      <alignment horizontal="center" vertical="center"/>
    </xf>
    <xf numFmtId="0" fontId="40" fillId="0" borderId="5" xfId="8" applyNumberFormat="1" applyFont="1" applyFill="1" applyBorder="1" applyAlignment="1">
      <alignment horizontal="center" vertical="center"/>
    </xf>
    <xf numFmtId="0" fontId="47" fillId="0" borderId="30" xfId="0" applyFont="1" applyBorder="1" applyAlignment="1">
      <alignment horizontal="center" vertical="center"/>
    </xf>
    <xf numFmtId="0" fontId="47" fillId="9" borderId="30" xfId="0" applyFont="1" applyFill="1" applyBorder="1" applyAlignment="1">
      <alignment horizontal="center" vertical="center"/>
    </xf>
    <xf numFmtId="0" fontId="47" fillId="9" borderId="4" xfId="0" applyFont="1" applyFill="1" applyBorder="1" applyAlignment="1">
      <alignment horizontal="center" vertical="center"/>
    </xf>
    <xf numFmtId="0" fontId="47" fillId="9" borderId="3" xfId="0" applyFont="1" applyFill="1" applyBorder="1" applyAlignment="1">
      <alignment horizontal="center" vertical="center"/>
    </xf>
    <xf numFmtId="168" fontId="47" fillId="9" borderId="30" xfId="5" applyNumberFormat="1" applyFont="1" applyFill="1" applyBorder="1" applyAlignment="1">
      <alignment horizontal="center" vertical="center" wrapText="1"/>
    </xf>
    <xf numFmtId="168" fontId="47" fillId="9" borderId="4" xfId="5" applyNumberFormat="1" applyFont="1" applyFill="1" applyBorder="1" applyAlignment="1">
      <alignment horizontal="center" vertical="center" wrapText="1"/>
    </xf>
    <xf numFmtId="168" fontId="47" fillId="0" borderId="30" xfId="5" applyNumberFormat="1" applyFont="1" applyFill="1" applyBorder="1" applyAlignment="1">
      <alignment horizontal="center" vertical="center" wrapText="1"/>
    </xf>
    <xf numFmtId="168" fontId="47" fillId="0" borderId="4" xfId="5" applyNumberFormat="1" applyFont="1" applyFill="1" applyBorder="1" applyAlignment="1">
      <alignment horizontal="center" vertical="center" wrapText="1"/>
    </xf>
    <xf numFmtId="168" fontId="46" fillId="0" borderId="30" xfId="5" applyNumberFormat="1" applyFont="1" applyFill="1" applyBorder="1" applyAlignment="1">
      <alignment horizontal="center" vertical="center" wrapText="1"/>
    </xf>
    <xf numFmtId="168" fontId="46" fillId="0" borderId="4" xfId="5" applyNumberFormat="1" applyFont="1" applyFill="1" applyBorder="1" applyAlignment="1">
      <alignment horizontal="center" vertical="center" wrapText="1"/>
    </xf>
    <xf numFmtId="0" fontId="46" fillId="0" borderId="1" xfId="8" applyNumberFormat="1" applyFont="1" applyFill="1" applyBorder="1" applyAlignment="1">
      <alignment horizontal="center" vertical="center"/>
    </xf>
    <xf numFmtId="0" fontId="46" fillId="9" borderId="4" xfId="0" applyFont="1" applyFill="1" applyBorder="1" applyAlignment="1">
      <alignment horizontal="center" vertical="center"/>
    </xf>
    <xf numFmtId="0" fontId="45" fillId="0" borderId="30"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3" xfId="0" applyFont="1" applyBorder="1" applyAlignment="1">
      <alignment horizontal="center" vertical="center" wrapText="1"/>
    </xf>
    <xf numFmtId="0" fontId="47" fillId="0" borderId="1"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14" xfId="0" applyFont="1" applyBorder="1" applyAlignment="1">
      <alignment horizontal="center" vertical="center" wrapText="1"/>
    </xf>
    <xf numFmtId="0" fontId="45" fillId="8" borderId="30"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6" borderId="30"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45" fillId="6" borderId="3" xfId="0" applyFont="1" applyFill="1" applyBorder="1" applyAlignment="1">
      <alignment horizontal="center" vertical="center" wrapText="1"/>
    </xf>
    <xf numFmtId="0" fontId="46" fillId="20" borderId="30" xfId="8" applyNumberFormat="1" applyFont="1" applyFill="1" applyBorder="1" applyAlignment="1">
      <alignment horizontal="center" vertical="center"/>
    </xf>
    <xf numFmtId="0" fontId="50" fillId="0" borderId="30"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3" xfId="0" applyFont="1" applyBorder="1" applyAlignment="1">
      <alignment horizontal="center" vertical="center" wrapText="1"/>
    </xf>
    <xf numFmtId="0" fontId="52" fillId="0" borderId="30" xfId="0" applyFont="1" applyBorder="1" applyAlignment="1">
      <alignment horizontal="center"/>
    </xf>
    <xf numFmtId="0" fontId="52" fillId="0" borderId="4" xfId="0" applyFont="1" applyBorder="1" applyAlignment="1">
      <alignment horizontal="center"/>
    </xf>
    <xf numFmtId="9" fontId="45" fillId="6" borderId="30" xfId="0" applyNumberFormat="1" applyFont="1" applyFill="1" applyBorder="1" applyAlignment="1">
      <alignment horizontal="center" vertical="center" wrapText="1"/>
    </xf>
    <xf numFmtId="9" fontId="45" fillId="6" borderId="4" xfId="0" applyNumberFormat="1" applyFont="1" applyFill="1" applyBorder="1" applyAlignment="1">
      <alignment horizontal="center" vertical="center" wrapText="1"/>
    </xf>
    <xf numFmtId="9" fontId="45" fillId="6" borderId="3" xfId="0" applyNumberFormat="1" applyFont="1" applyFill="1" applyBorder="1" applyAlignment="1">
      <alignment horizontal="center" vertical="center" wrapText="1"/>
    </xf>
    <xf numFmtId="0" fontId="53" fillId="9" borderId="4" xfId="0" applyFont="1" applyFill="1" applyBorder="1" applyAlignment="1">
      <alignment horizontal="center" vertical="center" wrapText="1"/>
    </xf>
    <xf numFmtId="0" fontId="53" fillId="9" borderId="3" xfId="0" applyFont="1" applyFill="1" applyBorder="1" applyAlignment="1">
      <alignment horizontal="center"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16" borderId="3" xfId="0" applyFont="1" applyFill="1" applyBorder="1" applyAlignment="1">
      <alignment horizontal="center" vertical="center" wrapText="1"/>
    </xf>
    <xf numFmtId="0" fontId="53" fillId="16" borderId="1" xfId="0" applyFont="1" applyFill="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52" fillId="0" borderId="3" xfId="0" applyFont="1" applyBorder="1" applyAlignment="1">
      <alignment horizontal="center"/>
    </xf>
    <xf numFmtId="9" fontId="47" fillId="6" borderId="30" xfId="0" applyNumberFormat="1" applyFont="1" applyFill="1" applyBorder="1" applyAlignment="1">
      <alignment horizontal="center" vertical="center" wrapText="1"/>
    </xf>
    <xf numFmtId="9" fontId="47" fillId="6" borderId="4" xfId="0" applyNumberFormat="1" applyFont="1" applyFill="1" applyBorder="1" applyAlignment="1">
      <alignment horizontal="center" vertical="center" wrapText="1"/>
    </xf>
    <xf numFmtId="9" fontId="47" fillId="6" borderId="3"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5" xfId="0" applyFont="1" applyBorder="1" applyAlignment="1">
      <alignment horizontal="center" vertical="center" wrapText="1"/>
    </xf>
    <xf numFmtId="0" fontId="55" fillId="16" borderId="4" xfId="0" applyFont="1" applyFill="1" applyBorder="1" applyAlignment="1">
      <alignment horizontal="center" vertical="center" wrapText="1"/>
    </xf>
    <xf numFmtId="0" fontId="55" fillId="16" borderId="3" xfId="0" applyFont="1" applyFill="1" applyBorder="1" applyAlignment="1">
      <alignment horizontal="center" vertical="center" wrapText="1"/>
    </xf>
    <xf numFmtId="0" fontId="52" fillId="3" borderId="30" xfId="0" applyFont="1" applyFill="1" applyBorder="1" applyAlignment="1">
      <alignment horizontal="center" vertical="center"/>
    </xf>
    <xf numFmtId="0" fontId="52" fillId="3" borderId="4" xfId="0" applyFont="1" applyFill="1" applyBorder="1" applyAlignment="1">
      <alignment horizontal="center" vertical="center"/>
    </xf>
    <xf numFmtId="0" fontId="52" fillId="3" borderId="3" xfId="0" applyFont="1" applyFill="1" applyBorder="1" applyAlignment="1">
      <alignment horizontal="center" vertical="center"/>
    </xf>
    <xf numFmtId="0" fontId="53" fillId="16" borderId="1" xfId="0" applyFont="1" applyFill="1" applyBorder="1" applyAlignment="1">
      <alignment horizontal="center" wrapText="1"/>
    </xf>
    <xf numFmtId="0" fontId="53" fillId="5" borderId="29" xfId="0" applyFont="1" applyFill="1" applyBorder="1" applyAlignment="1">
      <alignment horizontal="center" vertical="center" wrapText="1"/>
    </xf>
    <xf numFmtId="0" fontId="53" fillId="5" borderId="24" xfId="0" applyFont="1" applyFill="1" applyBorder="1" applyAlignment="1">
      <alignment horizontal="center" vertical="center" wrapText="1"/>
    </xf>
    <xf numFmtId="0" fontId="53" fillId="16" borderId="28" xfId="0" applyFont="1" applyFill="1" applyBorder="1" applyAlignment="1">
      <alignment horizontal="center" vertical="center" wrapText="1"/>
    </xf>
    <xf numFmtId="0" fontId="53" fillId="16" borderId="8" xfId="0" applyFont="1" applyFill="1" applyBorder="1" applyAlignment="1">
      <alignment horizontal="center" vertical="center" wrapText="1"/>
    </xf>
    <xf numFmtId="0" fontId="53" fillId="16" borderId="27" xfId="0" applyFont="1" applyFill="1" applyBorder="1" applyAlignment="1">
      <alignment horizontal="center" vertical="center" wrapText="1"/>
    </xf>
    <xf numFmtId="0" fontId="53" fillId="16" borderId="7" xfId="0" applyFont="1" applyFill="1" applyBorder="1" applyAlignment="1">
      <alignment horizontal="center" vertical="center" wrapText="1"/>
    </xf>
    <xf numFmtId="0" fontId="53" fillId="16" borderId="26" xfId="0" applyFont="1" applyFill="1" applyBorder="1" applyAlignment="1">
      <alignment horizontal="center" vertical="center" wrapText="1"/>
    </xf>
    <xf numFmtId="0" fontId="53" fillId="16" borderId="6" xfId="0" applyFont="1" applyFill="1" applyBorder="1" applyAlignment="1">
      <alignment horizontal="center" vertical="center" wrapText="1"/>
    </xf>
    <xf numFmtId="0" fontId="53" fillId="7" borderId="67" xfId="0" applyFont="1" applyFill="1" applyBorder="1" applyAlignment="1">
      <alignment horizontal="center" vertical="center" wrapText="1"/>
    </xf>
    <xf numFmtId="0" fontId="53" fillId="7" borderId="68" xfId="0" applyFont="1" applyFill="1" applyBorder="1" applyAlignment="1">
      <alignment horizontal="center" vertical="center" wrapText="1"/>
    </xf>
    <xf numFmtId="0" fontId="53" fillId="16" borderId="4" xfId="0" applyFont="1" applyFill="1" applyBorder="1" applyAlignment="1">
      <alignment horizontal="center" vertical="center" wrapText="1"/>
    </xf>
    <xf numFmtId="0" fontId="47" fillId="8" borderId="30"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7" fillId="16" borderId="1" xfId="0" applyFont="1" applyFill="1" applyBorder="1" applyAlignment="1">
      <alignment horizontal="center" vertical="center" wrapText="1"/>
    </xf>
    <xf numFmtId="0" fontId="53" fillId="6" borderId="30"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47" fillId="22" borderId="4" xfId="0" applyFont="1" applyFill="1" applyBorder="1" applyAlignment="1">
      <alignment horizontal="center" vertical="center" wrapText="1"/>
    </xf>
    <xf numFmtId="0" fontId="47" fillId="22" borderId="3" xfId="0" applyFont="1" applyFill="1" applyBorder="1" applyAlignment="1">
      <alignment horizontal="center" vertical="center" wrapText="1"/>
    </xf>
    <xf numFmtId="10" fontId="47" fillId="0" borderId="31" xfId="8" applyNumberFormat="1" applyFont="1" applyFill="1" applyBorder="1" applyAlignment="1">
      <alignment horizontal="center" vertical="center" wrapText="1"/>
    </xf>
    <xf numFmtId="10" fontId="47" fillId="0" borderId="9" xfId="8" applyNumberFormat="1" applyFont="1" applyFill="1" applyBorder="1" applyAlignment="1">
      <alignment horizontal="center" vertical="center" wrapText="1"/>
    </xf>
    <xf numFmtId="10" fontId="47" fillId="0" borderId="5" xfId="8" applyNumberFormat="1" applyFont="1" applyFill="1" applyBorder="1" applyAlignment="1">
      <alignment horizontal="center" vertical="center" wrapText="1"/>
    </xf>
    <xf numFmtId="3" fontId="47" fillId="9" borderId="30" xfId="0" applyNumberFormat="1" applyFont="1" applyFill="1" applyBorder="1" applyAlignment="1">
      <alignment horizontal="center" vertical="center" wrapText="1"/>
    </xf>
    <xf numFmtId="3" fontId="47" fillId="9" borderId="4" xfId="0" applyNumberFormat="1" applyFont="1" applyFill="1" applyBorder="1" applyAlignment="1">
      <alignment horizontal="center" vertical="center" wrapText="1"/>
    </xf>
    <xf numFmtId="3" fontId="47" fillId="9" borderId="3" xfId="0" applyNumberFormat="1" applyFont="1" applyFill="1" applyBorder="1" applyAlignment="1">
      <alignment horizontal="center" vertical="center" wrapText="1"/>
    </xf>
    <xf numFmtId="1" fontId="47" fillId="9" borderId="30" xfId="0" applyNumberFormat="1" applyFont="1" applyFill="1" applyBorder="1" applyAlignment="1">
      <alignment horizontal="center" vertical="center" wrapText="1"/>
    </xf>
    <xf numFmtId="1" fontId="47" fillId="9" borderId="4" xfId="0" applyNumberFormat="1" applyFont="1" applyFill="1" applyBorder="1" applyAlignment="1">
      <alignment horizontal="center" vertical="center" wrapText="1"/>
    </xf>
    <xf numFmtId="1" fontId="47" fillId="9" borderId="3" xfId="0" applyNumberFormat="1" applyFont="1" applyFill="1" applyBorder="1" applyAlignment="1">
      <alignment horizontal="center" vertical="center" wrapText="1"/>
    </xf>
    <xf numFmtId="178" fontId="44" fillId="20" borderId="30" xfId="7" applyNumberFormat="1" applyFont="1" applyFill="1" applyBorder="1" applyAlignment="1">
      <alignment horizontal="center" vertical="center" wrapText="1"/>
    </xf>
    <xf numFmtId="178" fontId="44" fillId="20" borderId="4" xfId="7" applyNumberFormat="1" applyFont="1" applyFill="1" applyBorder="1" applyAlignment="1">
      <alignment horizontal="center" vertical="center" wrapText="1"/>
    </xf>
    <xf numFmtId="178" fontId="44" fillId="20" borderId="38" xfId="7" applyNumberFormat="1" applyFont="1" applyFill="1" applyBorder="1" applyAlignment="1">
      <alignment horizontal="center" vertical="center" wrapText="1"/>
    </xf>
    <xf numFmtId="178" fontId="44" fillId="20" borderId="37" xfId="7" applyNumberFormat="1" applyFont="1" applyFill="1" applyBorder="1" applyAlignment="1">
      <alignment horizontal="center" vertical="center" wrapText="1"/>
    </xf>
    <xf numFmtId="0" fontId="50" fillId="6" borderId="30" xfId="0" applyFont="1" applyFill="1" applyBorder="1" applyAlignment="1">
      <alignment horizontal="center" vertical="center" textRotation="90" wrapText="1"/>
    </xf>
    <xf numFmtId="0" fontId="50" fillId="6" borderId="4" xfId="0" applyFont="1" applyFill="1" applyBorder="1" applyAlignment="1">
      <alignment horizontal="center" vertical="center" textRotation="90" wrapText="1"/>
    </xf>
    <xf numFmtId="0" fontId="47" fillId="0" borderId="1" xfId="0" applyFont="1" applyBorder="1" applyAlignment="1">
      <alignment horizontal="center" vertical="center"/>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35" xfId="0" applyFont="1" applyBorder="1" applyAlignment="1">
      <alignment horizontal="center" vertical="center" wrapText="1"/>
    </xf>
    <xf numFmtId="10" fontId="47" fillId="9" borderId="30" xfId="8" applyNumberFormat="1" applyFont="1" applyFill="1" applyBorder="1" applyAlignment="1">
      <alignment horizontal="center" vertical="center" wrapText="1"/>
    </xf>
    <xf numFmtId="10" fontId="47" fillId="9" borderId="4" xfId="8" applyNumberFormat="1" applyFont="1" applyFill="1" applyBorder="1" applyAlignment="1">
      <alignment horizontal="center" vertical="center" wrapText="1"/>
    </xf>
    <xf numFmtId="10" fontId="47" fillId="9" borderId="3" xfId="8" applyNumberFormat="1" applyFont="1" applyFill="1" applyBorder="1" applyAlignment="1">
      <alignment horizontal="center" vertical="center" wrapText="1"/>
    </xf>
    <xf numFmtId="0" fontId="40" fillId="6" borderId="57" xfId="0" applyFont="1" applyFill="1" applyBorder="1" applyAlignment="1">
      <alignment horizontal="center" vertical="center" wrapText="1"/>
    </xf>
    <xf numFmtId="0" fontId="40" fillId="6" borderId="58" xfId="0" applyFont="1" applyFill="1" applyBorder="1" applyAlignment="1">
      <alignment horizontal="center" vertical="center" wrapText="1"/>
    </xf>
    <xf numFmtId="0" fontId="40" fillId="6" borderId="60" xfId="0" applyFont="1" applyFill="1" applyBorder="1" applyAlignment="1">
      <alignment horizontal="center" vertical="center" wrapText="1"/>
    </xf>
    <xf numFmtId="0" fontId="40" fillId="6" borderId="59" xfId="0" applyFont="1" applyFill="1" applyBorder="1" applyAlignment="1">
      <alignment horizontal="center" vertical="center" wrapText="1"/>
    </xf>
    <xf numFmtId="166" fontId="46" fillId="0" borderId="37" xfId="6" applyFont="1" applyFill="1" applyBorder="1" applyAlignment="1">
      <alignment horizontal="center" vertical="center" wrapText="1"/>
    </xf>
    <xf numFmtId="166" fontId="46" fillId="0" borderId="4" xfId="6" applyFont="1" applyFill="1" applyBorder="1" applyAlignment="1">
      <alignment horizontal="center" vertical="center" wrapText="1"/>
    </xf>
    <xf numFmtId="166" fontId="46" fillId="0" borderId="3" xfId="6" applyFont="1" applyFill="1" applyBorder="1" applyAlignment="1">
      <alignment horizontal="center" vertical="center" wrapText="1"/>
    </xf>
    <xf numFmtId="171" fontId="46" fillId="0" borderId="37" xfId="6" applyNumberFormat="1" applyFont="1" applyFill="1" applyBorder="1" applyAlignment="1">
      <alignment horizontal="center" vertical="center" wrapText="1"/>
    </xf>
    <xf numFmtId="171" fontId="46" fillId="0" borderId="4" xfId="6" applyNumberFormat="1" applyFont="1" applyFill="1" applyBorder="1" applyAlignment="1">
      <alignment horizontal="center" vertical="center" wrapText="1"/>
    </xf>
    <xf numFmtId="171" fontId="46" fillId="0" borderId="3" xfId="6" applyNumberFormat="1" applyFont="1" applyFill="1" applyBorder="1" applyAlignment="1">
      <alignment horizontal="center" vertical="center" wrapText="1"/>
    </xf>
    <xf numFmtId="171" fontId="46" fillId="0" borderId="30" xfId="6" applyNumberFormat="1" applyFont="1" applyFill="1" applyBorder="1" applyAlignment="1">
      <alignment horizontal="center" vertical="center" wrapText="1"/>
    </xf>
    <xf numFmtId="171" fontId="46" fillId="0" borderId="38" xfId="6" applyNumberFormat="1" applyFont="1" applyFill="1" applyBorder="1" applyAlignment="1">
      <alignment horizontal="center" vertical="center" wrapText="1"/>
    </xf>
    <xf numFmtId="171" fontId="46" fillId="0" borderId="4" xfId="0" applyNumberFormat="1" applyFont="1" applyBorder="1" applyAlignment="1">
      <alignment horizontal="center" vertical="center" wrapText="1"/>
    </xf>
    <xf numFmtId="171" fontId="46" fillId="0" borderId="38" xfId="0" applyNumberFormat="1" applyFont="1" applyBorder="1" applyAlignment="1">
      <alignment horizontal="center" vertical="center" wrapText="1"/>
    </xf>
    <xf numFmtId="0" fontId="46" fillId="0" borderId="30" xfId="5" applyNumberFormat="1" applyFont="1" applyFill="1" applyBorder="1" applyAlignment="1">
      <alignment horizontal="center" vertical="center" wrapText="1"/>
    </xf>
    <xf numFmtId="0" fontId="46" fillId="0" borderId="4" xfId="5" applyNumberFormat="1" applyFont="1" applyFill="1" applyBorder="1" applyAlignment="1">
      <alignment horizontal="center" vertical="center" wrapText="1"/>
    </xf>
    <xf numFmtId="0" fontId="46" fillId="0" borderId="38" xfId="5" applyNumberFormat="1" applyFont="1" applyFill="1" applyBorder="1" applyAlignment="1">
      <alignment horizontal="center" vertical="center" wrapText="1"/>
    </xf>
    <xf numFmtId="165" fontId="46" fillId="0" borderId="37" xfId="7" applyFont="1" applyFill="1" applyBorder="1" applyAlignment="1">
      <alignment horizontal="center" vertical="center" wrapText="1"/>
    </xf>
    <xf numFmtId="165" fontId="46" fillId="0" borderId="4" xfId="7" applyFont="1" applyFill="1" applyBorder="1" applyAlignment="1">
      <alignment horizontal="center" vertical="center" wrapText="1"/>
    </xf>
    <xf numFmtId="165" fontId="46" fillId="0" borderId="3" xfId="7" applyFont="1" applyFill="1" applyBorder="1" applyAlignment="1">
      <alignment horizontal="center" vertical="center" wrapText="1"/>
    </xf>
    <xf numFmtId="165" fontId="46" fillId="0" borderId="30" xfId="7" applyFont="1" applyFill="1" applyBorder="1" applyAlignment="1">
      <alignment horizontal="center" vertical="center" wrapText="1"/>
    </xf>
    <xf numFmtId="178" fontId="44" fillId="20" borderId="37" xfId="7" applyNumberFormat="1" applyFont="1" applyFill="1" applyBorder="1" applyAlignment="1">
      <alignment horizontal="center" vertical="center"/>
    </xf>
    <xf numFmtId="178" fontId="44" fillId="20" borderId="4" xfId="7" applyNumberFormat="1" applyFont="1" applyFill="1" applyBorder="1" applyAlignment="1">
      <alignment horizontal="center" vertical="center"/>
    </xf>
    <xf numFmtId="178" fontId="44" fillId="20" borderId="38" xfId="7" applyNumberFormat="1" applyFont="1" applyFill="1" applyBorder="1" applyAlignment="1">
      <alignment horizontal="center" vertical="center"/>
    </xf>
    <xf numFmtId="166" fontId="44" fillId="6" borderId="30" xfId="6" applyFont="1" applyFill="1" applyBorder="1" applyAlignment="1">
      <alignment horizontal="center" vertical="center" wrapText="1"/>
    </xf>
    <xf numFmtId="166" fontId="44" fillId="6" borderId="4" xfId="6" applyFont="1" applyFill="1" applyBorder="1" applyAlignment="1">
      <alignment horizontal="center" vertical="center" wrapText="1"/>
    </xf>
    <xf numFmtId="166" fontId="44" fillId="6" borderId="38" xfId="6" applyFont="1" applyFill="1" applyBorder="1" applyAlignment="1">
      <alignment horizontal="center" vertical="center" wrapText="1"/>
    </xf>
    <xf numFmtId="6" fontId="47" fillId="0" borderId="19" xfId="0" applyNumberFormat="1" applyFont="1" applyBorder="1" applyAlignment="1">
      <alignment horizontal="center" vertical="center"/>
    </xf>
    <xf numFmtId="0" fontId="46" fillId="0" borderId="1" xfId="0" applyFont="1" applyBorder="1" applyAlignment="1">
      <alignment horizontal="center" vertical="center"/>
    </xf>
    <xf numFmtId="0" fontId="46" fillId="0" borderId="23" xfId="0" applyFont="1" applyBorder="1" applyAlignment="1">
      <alignment horizontal="center" vertical="center"/>
    </xf>
    <xf numFmtId="6" fontId="47" fillId="0" borderId="37" xfId="0" applyNumberFormat="1" applyFont="1" applyBorder="1" applyAlignment="1">
      <alignment horizontal="center" vertical="center" wrapText="1"/>
    </xf>
    <xf numFmtId="6" fontId="47" fillId="0" borderId="4" xfId="0" applyNumberFormat="1" applyFont="1" applyBorder="1" applyAlignment="1">
      <alignment horizontal="center" vertical="center" wrapText="1"/>
    </xf>
    <xf numFmtId="6" fontId="47" fillId="0" borderId="38" xfId="0" applyNumberFormat="1" applyFont="1" applyBorder="1" applyAlignment="1">
      <alignment horizontal="center" vertical="center" wrapText="1"/>
    </xf>
    <xf numFmtId="166" fontId="46" fillId="0" borderId="19" xfId="6" applyFont="1" applyFill="1" applyBorder="1" applyAlignment="1">
      <alignment horizontal="center" vertical="center" wrapText="1"/>
    </xf>
    <xf numFmtId="166" fontId="46" fillId="0" borderId="1" xfId="6" applyFont="1" applyFill="1" applyBorder="1" applyAlignment="1">
      <alignment horizontal="center" vertical="center" wrapText="1"/>
    </xf>
    <xf numFmtId="166" fontId="46" fillId="0" borderId="23" xfId="6" applyFont="1" applyFill="1" applyBorder="1" applyAlignment="1">
      <alignment horizontal="center" vertical="center" wrapText="1"/>
    </xf>
    <xf numFmtId="165" fontId="40" fillId="0" borderId="62" xfId="7" applyFont="1" applyFill="1" applyBorder="1" applyAlignment="1">
      <alignment horizontal="center" vertical="center" wrapText="1"/>
    </xf>
    <xf numFmtId="165" fontId="40" fillId="0" borderId="64" xfId="7" applyFont="1" applyFill="1" applyBorder="1" applyAlignment="1">
      <alignment horizontal="center" vertical="center" wrapText="1"/>
    </xf>
    <xf numFmtId="165" fontId="40" fillId="0" borderId="12" xfId="7" applyFont="1" applyFill="1" applyBorder="1" applyAlignment="1">
      <alignment horizontal="center" vertical="center" wrapText="1"/>
    </xf>
    <xf numFmtId="165" fontId="40" fillId="0" borderId="13" xfId="7" applyFont="1" applyFill="1" applyBorder="1" applyAlignment="1">
      <alignment horizontal="center" vertical="center" wrapText="1"/>
    </xf>
    <xf numFmtId="165" fontId="40" fillId="0" borderId="14" xfId="7" applyFont="1" applyFill="1" applyBorder="1" applyAlignment="1">
      <alignment horizontal="center" vertical="center" wrapText="1"/>
    </xf>
    <xf numFmtId="0" fontId="40" fillId="0" borderId="1" xfId="0" applyFont="1" applyBorder="1" applyAlignment="1">
      <alignment horizontal="center" vertical="center" wrapText="1"/>
    </xf>
    <xf numFmtId="166" fontId="44" fillId="0" borderId="37" xfId="6" applyFont="1" applyFill="1" applyBorder="1" applyAlignment="1">
      <alignment horizontal="center" vertical="center" wrapText="1"/>
    </xf>
    <xf numFmtId="166" fontId="44" fillId="0" borderId="4" xfId="6" applyFont="1" applyFill="1" applyBorder="1" applyAlignment="1">
      <alignment horizontal="center" vertical="center" wrapText="1"/>
    </xf>
    <xf numFmtId="166" fontId="44" fillId="0" borderId="3" xfId="6" applyFont="1" applyFill="1" applyBorder="1" applyAlignment="1">
      <alignment horizontal="center" vertical="center" wrapText="1"/>
    </xf>
    <xf numFmtId="166" fontId="44" fillId="0" borderId="30" xfId="6" applyFont="1" applyFill="1" applyBorder="1" applyAlignment="1">
      <alignment horizontal="center" vertical="center" wrapText="1"/>
    </xf>
    <xf numFmtId="166" fontId="44" fillId="0" borderId="38" xfId="6" applyFont="1" applyFill="1" applyBorder="1" applyAlignment="1">
      <alignment horizontal="center" vertical="center" wrapText="1"/>
    </xf>
    <xf numFmtId="165" fontId="44" fillId="0" borderId="30" xfId="7" applyFont="1" applyFill="1" applyBorder="1" applyAlignment="1">
      <alignment horizontal="center" vertical="center" wrapText="1"/>
    </xf>
    <xf numFmtId="165" fontId="44" fillId="0" borderId="4" xfId="7" applyFont="1" applyFill="1" applyBorder="1" applyAlignment="1">
      <alignment horizontal="center" vertical="center" wrapText="1"/>
    </xf>
    <xf numFmtId="165" fontId="44" fillId="0" borderId="3" xfId="7" applyFont="1" applyFill="1" applyBorder="1" applyAlignment="1">
      <alignment horizontal="center" vertical="center" wrapText="1"/>
    </xf>
    <xf numFmtId="166" fontId="44" fillId="6" borderId="9" xfId="6" applyFont="1" applyFill="1" applyBorder="1" applyAlignment="1">
      <alignment horizontal="center" vertical="center" wrapText="1"/>
    </xf>
    <xf numFmtId="166" fontId="44" fillId="6" borderId="40" xfId="6" applyFont="1" applyFill="1" applyBorder="1" applyAlignment="1">
      <alignment horizontal="center" vertical="center" wrapText="1"/>
    </xf>
    <xf numFmtId="166" fontId="46" fillId="0" borderId="38" xfId="6" applyFont="1" applyFill="1" applyBorder="1" applyAlignment="1">
      <alignment horizontal="center" vertical="center" wrapText="1"/>
    </xf>
    <xf numFmtId="171" fontId="46" fillId="0" borderId="1" xfId="6" applyNumberFormat="1" applyFont="1" applyFill="1" applyBorder="1" applyAlignment="1">
      <alignment horizontal="center" vertical="center" wrapText="1"/>
    </xf>
    <xf numFmtId="171" fontId="46" fillId="0" borderId="23" xfId="6" applyNumberFormat="1" applyFont="1" applyFill="1" applyBorder="1" applyAlignment="1">
      <alignment horizontal="center" vertical="center" wrapText="1"/>
    </xf>
    <xf numFmtId="166" fontId="46" fillId="6" borderId="3" xfId="6" applyFont="1" applyFill="1" applyBorder="1" applyAlignment="1">
      <alignment horizontal="center" vertical="center" wrapText="1"/>
    </xf>
    <xf numFmtId="171" fontId="46" fillId="0" borderId="19" xfId="6" applyNumberFormat="1" applyFont="1" applyFill="1" applyBorder="1" applyAlignment="1">
      <alignment horizontal="center" vertical="center" wrapText="1"/>
    </xf>
    <xf numFmtId="166" fontId="46" fillId="6" borderId="37" xfId="6" applyFont="1" applyFill="1" applyBorder="1" applyAlignment="1">
      <alignment horizontal="center" vertical="center"/>
    </xf>
    <xf numFmtId="166" fontId="46" fillId="6" borderId="4" xfId="6" applyFont="1" applyFill="1" applyBorder="1" applyAlignment="1">
      <alignment horizontal="center" vertical="center"/>
    </xf>
    <xf numFmtId="0" fontId="50" fillId="3" borderId="30" xfId="0" applyFont="1" applyFill="1" applyBorder="1" applyAlignment="1">
      <alignment horizontal="center" vertical="center" wrapText="1"/>
    </xf>
    <xf numFmtId="0" fontId="50" fillId="3" borderId="38" xfId="0" applyFont="1" applyFill="1" applyBorder="1" applyAlignment="1">
      <alignment horizontal="center" vertical="center" wrapText="1"/>
    </xf>
    <xf numFmtId="165" fontId="44" fillId="0" borderId="37" xfId="7" applyFont="1" applyFill="1" applyBorder="1" applyAlignment="1">
      <alignment horizontal="center" vertical="center" wrapText="1"/>
    </xf>
    <xf numFmtId="165" fontId="44" fillId="0" borderId="38" xfId="7" applyFont="1" applyFill="1" applyBorder="1" applyAlignment="1">
      <alignment horizontal="center" vertical="center" wrapText="1"/>
    </xf>
    <xf numFmtId="165" fontId="44" fillId="0" borderId="37" xfId="7" applyFont="1" applyFill="1" applyBorder="1" applyAlignment="1">
      <alignment horizontal="center" vertical="center"/>
    </xf>
    <xf numFmtId="165" fontId="44" fillId="0" borderId="4" xfId="7" applyFont="1" applyFill="1" applyBorder="1" applyAlignment="1">
      <alignment horizontal="center" vertical="center"/>
    </xf>
    <xf numFmtId="165" fontId="44" fillId="0" borderId="38" xfId="7" applyFont="1" applyFill="1" applyBorder="1" applyAlignment="1">
      <alignment horizontal="center" vertical="center"/>
    </xf>
    <xf numFmtId="0" fontId="56" fillId="0" borderId="10" xfId="0" applyFont="1" applyBorder="1" applyAlignment="1">
      <alignment horizontal="center" vertical="center" textRotation="90" wrapText="1"/>
    </xf>
    <xf numFmtId="0" fontId="56" fillId="0" borderId="0" xfId="0" applyFont="1" applyAlignment="1">
      <alignment horizontal="center" vertical="center" textRotation="90" wrapText="1"/>
    </xf>
    <xf numFmtId="0" fontId="58" fillId="0" borderId="37"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38" xfId="0" applyFont="1" applyBorder="1" applyAlignment="1">
      <alignment horizontal="center" vertical="center" wrapText="1"/>
    </xf>
    <xf numFmtId="166" fontId="46" fillId="0" borderId="30" xfId="6"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40" xfId="0" applyFont="1" applyFill="1" applyBorder="1" applyAlignment="1">
      <alignment horizontal="center" vertical="center" wrapText="1"/>
    </xf>
    <xf numFmtId="171" fontId="46" fillId="0" borderId="1" xfId="0" applyNumberFormat="1" applyFont="1" applyBorder="1" applyAlignment="1">
      <alignment horizontal="center" vertical="center" wrapText="1"/>
    </xf>
    <xf numFmtId="0" fontId="46" fillId="0" borderId="37" xfId="5" applyNumberFormat="1" applyFont="1" applyFill="1" applyBorder="1" applyAlignment="1">
      <alignment horizontal="center" vertical="center" wrapText="1"/>
    </xf>
    <xf numFmtId="0" fontId="46" fillId="0" borderId="3" xfId="5" applyNumberFormat="1" applyFont="1" applyFill="1" applyBorder="1" applyAlignment="1">
      <alignment horizontal="center" vertical="center" wrapText="1"/>
    </xf>
    <xf numFmtId="9" fontId="46" fillId="6" borderId="37" xfId="8" applyFont="1" applyFill="1" applyBorder="1" applyAlignment="1">
      <alignment horizontal="center" vertical="center" wrapText="1"/>
    </xf>
    <xf numFmtId="9" fontId="46" fillId="6" borderId="38" xfId="8" applyFont="1" applyFill="1" applyBorder="1" applyAlignment="1">
      <alignment horizontal="center" vertical="center" wrapText="1"/>
    </xf>
    <xf numFmtId="0" fontId="47" fillId="6" borderId="37" xfId="0" applyFont="1" applyFill="1" applyBorder="1" applyAlignment="1">
      <alignment horizontal="center" vertical="center"/>
    </xf>
    <xf numFmtId="0" fontId="47" fillId="6" borderId="3" xfId="0" applyFont="1" applyFill="1" applyBorder="1" applyAlignment="1">
      <alignment horizontal="center" vertical="center"/>
    </xf>
    <xf numFmtId="166" fontId="47" fillId="6" borderId="25" xfId="6" applyFont="1" applyFill="1" applyBorder="1" applyAlignment="1">
      <alignment horizontal="center" vertical="center" wrapText="1"/>
    </xf>
    <xf numFmtId="166" fontId="47" fillId="6" borderId="7" xfId="6" applyFont="1" applyFill="1" applyBorder="1" applyAlignment="1">
      <alignment horizontal="center" vertical="center" wrapText="1"/>
    </xf>
    <xf numFmtId="166" fontId="47" fillId="6" borderId="52" xfId="6" applyFont="1" applyFill="1" applyBorder="1" applyAlignment="1">
      <alignment horizontal="center" vertical="center" wrapText="1"/>
    </xf>
    <xf numFmtId="166" fontId="44" fillId="6" borderId="4" xfId="6" applyFont="1" applyFill="1" applyBorder="1" applyAlignment="1">
      <alignment horizontal="center" vertical="center"/>
    </xf>
    <xf numFmtId="166" fontId="44" fillId="6" borderId="38" xfId="6" applyFont="1" applyFill="1" applyBorder="1" applyAlignment="1">
      <alignment horizontal="center" vertical="center"/>
    </xf>
    <xf numFmtId="0" fontId="44" fillId="6" borderId="4" xfId="0" applyFont="1" applyFill="1" applyBorder="1" applyAlignment="1">
      <alignment horizontal="center" vertical="center" wrapText="1"/>
    </xf>
    <xf numFmtId="0" fontId="44" fillId="6" borderId="38" xfId="0" applyFont="1" applyFill="1" applyBorder="1" applyAlignment="1">
      <alignment horizontal="center" vertical="center" wrapText="1"/>
    </xf>
    <xf numFmtId="49" fontId="46" fillId="0" borderId="37" xfId="0" applyNumberFormat="1" applyFont="1" applyBorder="1" applyAlignment="1">
      <alignment horizontal="center" vertical="center" wrapText="1"/>
    </xf>
    <xf numFmtId="49" fontId="46" fillId="0" borderId="4" xfId="0" applyNumberFormat="1" applyFont="1" applyBorder="1" applyAlignment="1">
      <alignment horizontal="center" vertical="center" wrapText="1"/>
    </xf>
    <xf numFmtId="49" fontId="46" fillId="0" borderId="38" xfId="0" applyNumberFormat="1" applyFont="1" applyBorder="1" applyAlignment="1">
      <alignment horizontal="center" vertical="center" wrapText="1"/>
    </xf>
    <xf numFmtId="0" fontId="46" fillId="0" borderId="37" xfId="0" applyFont="1" applyBorder="1" applyAlignment="1">
      <alignment horizontal="center" vertical="center" wrapText="1"/>
    </xf>
    <xf numFmtId="0" fontId="46" fillId="0" borderId="38" xfId="0" applyFont="1" applyBorder="1" applyAlignment="1">
      <alignment horizontal="center" vertical="center" wrapText="1"/>
    </xf>
    <xf numFmtId="17" fontId="46" fillId="0" borderId="37" xfId="8" applyNumberFormat="1" applyFont="1" applyFill="1" applyBorder="1" applyAlignment="1">
      <alignment horizontal="center" vertical="center" wrapText="1"/>
    </xf>
    <xf numFmtId="0" fontId="46" fillId="0" borderId="38" xfId="8" applyNumberFormat="1" applyFont="1" applyFill="1" applyBorder="1" applyAlignment="1">
      <alignment horizontal="center" vertical="center" wrapText="1"/>
    </xf>
    <xf numFmtId="6" fontId="46" fillId="6" borderId="19" xfId="0" applyNumberFormat="1" applyFont="1" applyFill="1" applyBorder="1" applyAlignment="1">
      <alignment horizontal="left" vertical="center" wrapText="1"/>
    </xf>
    <xf numFmtId="6" fontId="46" fillId="6" borderId="1" xfId="0" applyNumberFormat="1" applyFont="1" applyFill="1" applyBorder="1" applyAlignment="1">
      <alignment horizontal="left" vertical="center" wrapText="1"/>
    </xf>
    <xf numFmtId="0" fontId="44" fillId="0" borderId="37" xfId="5" applyNumberFormat="1" applyFont="1" applyFill="1" applyBorder="1" applyAlignment="1">
      <alignment horizontal="center" vertical="center" wrapText="1"/>
    </xf>
    <xf numFmtId="0" fontId="44" fillId="0" borderId="4" xfId="5" applyNumberFormat="1" applyFont="1" applyFill="1" applyBorder="1" applyAlignment="1">
      <alignment horizontal="center" vertical="center" wrapText="1"/>
    </xf>
    <xf numFmtId="0" fontId="44" fillId="0" borderId="3" xfId="5" applyNumberFormat="1" applyFont="1" applyFill="1" applyBorder="1" applyAlignment="1">
      <alignment horizontal="center" vertical="center" wrapText="1"/>
    </xf>
    <xf numFmtId="166" fontId="44" fillId="6" borderId="37" xfId="6" applyFont="1" applyFill="1" applyBorder="1" applyAlignment="1">
      <alignment horizontal="center" vertical="center" wrapText="1"/>
    </xf>
    <xf numFmtId="166" fontId="44" fillId="6" borderId="3" xfId="6" applyFont="1" applyFill="1" applyBorder="1" applyAlignment="1">
      <alignment horizontal="center" vertical="center" wrapText="1"/>
    </xf>
    <xf numFmtId="14" fontId="46" fillId="6" borderId="37" xfId="8" applyNumberFormat="1" applyFont="1" applyFill="1" applyBorder="1" applyAlignment="1">
      <alignment horizontal="center" vertical="center" wrapText="1"/>
    </xf>
    <xf numFmtId="14" fontId="46" fillId="6" borderId="3" xfId="8" applyNumberFormat="1" applyFont="1" applyFill="1" applyBorder="1" applyAlignment="1">
      <alignment horizontal="center" vertical="center" wrapText="1"/>
    </xf>
    <xf numFmtId="0" fontId="45" fillId="6" borderId="19"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23" xfId="0" applyFont="1" applyFill="1" applyBorder="1" applyAlignment="1">
      <alignment horizontal="center" vertical="center"/>
    </xf>
    <xf numFmtId="166" fontId="54" fillId="0" borderId="3" xfId="6" applyFont="1" applyFill="1" applyBorder="1" applyAlignment="1">
      <alignment horizontal="center" vertical="center"/>
    </xf>
    <xf numFmtId="166" fontId="54" fillId="0" borderId="1" xfId="6" applyFont="1" applyFill="1" applyBorder="1" applyAlignment="1">
      <alignment horizontal="center" vertical="center"/>
    </xf>
    <xf numFmtId="166" fontId="54" fillId="0" borderId="30" xfId="6" applyFont="1" applyFill="1" applyBorder="1" applyAlignment="1">
      <alignment horizontal="center" vertical="center"/>
    </xf>
    <xf numFmtId="172" fontId="44" fillId="3" borderId="37" xfId="8" applyNumberFormat="1" applyFont="1" applyFill="1" applyBorder="1" applyAlignment="1">
      <alignment horizontal="center" vertical="center" wrapText="1"/>
    </xf>
    <xf numFmtId="172" fontId="44" fillId="3" borderId="4" xfId="8" applyNumberFormat="1" applyFont="1" applyFill="1" applyBorder="1" applyAlignment="1">
      <alignment horizontal="center" vertical="center" wrapText="1"/>
    </xf>
    <xf numFmtId="172" fontId="44" fillId="3" borderId="38" xfId="8" applyNumberFormat="1" applyFont="1" applyFill="1" applyBorder="1" applyAlignment="1">
      <alignment horizontal="center" vertical="center" wrapText="1"/>
    </xf>
    <xf numFmtId="168" fontId="40" fillId="0" borderId="31" xfId="5" applyNumberFormat="1" applyFont="1" applyFill="1" applyBorder="1" applyAlignment="1">
      <alignment horizontal="center" vertical="center" wrapText="1"/>
    </xf>
    <xf numFmtId="168" fontId="40" fillId="0" borderId="9" xfId="5" applyNumberFormat="1" applyFont="1" applyFill="1" applyBorder="1" applyAlignment="1">
      <alignment horizontal="center" vertical="center" wrapText="1"/>
    </xf>
    <xf numFmtId="0" fontId="45" fillId="6" borderId="1" xfId="0" applyFont="1" applyFill="1" applyBorder="1" applyAlignment="1">
      <alignment horizontal="center" vertical="center" wrapText="1"/>
    </xf>
    <xf numFmtId="0" fontId="47" fillId="6" borderId="1" xfId="0" applyFont="1" applyFill="1" applyBorder="1" applyAlignment="1">
      <alignment horizontal="center" vertical="center" wrapText="1"/>
    </xf>
    <xf numFmtId="0" fontId="46" fillId="6" borderId="3" xfId="6" applyNumberFormat="1" applyFont="1" applyFill="1" applyBorder="1" applyAlignment="1">
      <alignment horizontal="center" vertical="center" wrapText="1"/>
    </xf>
    <xf numFmtId="0" fontId="46" fillId="6" borderId="1" xfId="6" applyNumberFormat="1" applyFont="1" applyFill="1" applyBorder="1" applyAlignment="1">
      <alignment horizontal="center" vertical="center" wrapText="1"/>
    </xf>
    <xf numFmtId="0" fontId="46" fillId="6" borderId="30" xfId="6" applyNumberFormat="1" applyFont="1" applyFill="1" applyBorder="1" applyAlignment="1">
      <alignment horizontal="center" vertical="center" wrapText="1"/>
    </xf>
    <xf numFmtId="1" fontId="46" fillId="6" borderId="4" xfId="0" applyNumberFormat="1" applyFont="1" applyFill="1" applyBorder="1" applyAlignment="1">
      <alignment horizontal="center" vertical="center" wrapText="1"/>
    </xf>
    <xf numFmtId="1" fontId="46" fillId="6" borderId="38" xfId="0" applyNumberFormat="1" applyFont="1" applyFill="1" applyBorder="1" applyAlignment="1">
      <alignment horizontal="center" vertical="center" wrapText="1"/>
    </xf>
    <xf numFmtId="0" fontId="58" fillId="6" borderId="37" xfId="6" applyNumberFormat="1" applyFont="1" applyFill="1" applyBorder="1" applyAlignment="1">
      <alignment horizontal="center" vertical="center" wrapText="1"/>
    </xf>
    <xf numFmtId="0" fontId="58" fillId="6" borderId="4" xfId="6" applyNumberFormat="1" applyFont="1" applyFill="1" applyBorder="1" applyAlignment="1">
      <alignment horizontal="center" vertical="center" wrapText="1"/>
    </xf>
    <xf numFmtId="0" fontId="58" fillId="6" borderId="38" xfId="6" applyNumberFormat="1" applyFont="1" applyFill="1" applyBorder="1" applyAlignment="1">
      <alignment horizontal="center" vertical="center" wrapText="1"/>
    </xf>
    <xf numFmtId="166" fontId="54" fillId="0" borderId="1" xfId="6" applyFont="1" applyBorder="1" applyAlignment="1">
      <alignment horizontal="center" vertical="center"/>
    </xf>
    <xf numFmtId="166" fontId="54" fillId="0" borderId="30" xfId="6" applyFont="1" applyBorder="1" applyAlignment="1">
      <alignment horizontal="center" vertical="center"/>
    </xf>
    <xf numFmtId="168" fontId="46" fillId="0" borderId="37" xfId="5" applyNumberFormat="1" applyFont="1" applyFill="1" applyBorder="1" applyAlignment="1">
      <alignment horizontal="center" vertical="center" wrapText="1"/>
    </xf>
    <xf numFmtId="0" fontId="44" fillId="6" borderId="37" xfId="0" applyFont="1" applyFill="1" applyBorder="1" applyAlignment="1">
      <alignment horizontal="center" vertical="center" wrapText="1"/>
    </xf>
    <xf numFmtId="9" fontId="40" fillId="0" borderId="30" xfId="8" applyFont="1" applyFill="1" applyBorder="1" applyAlignment="1">
      <alignment horizontal="center" vertical="center" wrapText="1"/>
    </xf>
    <xf numFmtId="9" fontId="40" fillId="0" borderId="4" xfId="8" applyFont="1" applyFill="1" applyBorder="1" applyAlignment="1">
      <alignment horizontal="center" vertical="center" wrapText="1"/>
    </xf>
    <xf numFmtId="9" fontId="40" fillId="0" borderId="3" xfId="8" applyFont="1" applyFill="1" applyBorder="1" applyAlignment="1">
      <alignment horizontal="center" vertical="center" wrapText="1"/>
    </xf>
    <xf numFmtId="0" fontId="46" fillId="0" borderId="1" xfId="8" applyNumberFormat="1" applyFont="1" applyFill="1" applyBorder="1" applyAlignment="1">
      <alignment horizontal="center" vertical="center" wrapText="1"/>
    </xf>
    <xf numFmtId="165" fontId="54" fillId="18" borderId="30" xfId="7" applyFont="1" applyFill="1" applyBorder="1" applyAlignment="1">
      <alignment horizontal="center" vertical="center"/>
    </xf>
    <xf numFmtId="9" fontId="46" fillId="0" borderId="4" xfId="8" applyFont="1" applyFill="1" applyBorder="1" applyAlignment="1">
      <alignment horizontal="center" vertical="center"/>
    </xf>
    <xf numFmtId="9" fontId="46" fillId="0" borderId="3" xfId="8" applyFont="1" applyFill="1" applyBorder="1" applyAlignment="1">
      <alignment horizontal="center" vertical="center"/>
    </xf>
    <xf numFmtId="2" fontId="46" fillId="0" borderId="30" xfId="8" applyNumberFormat="1" applyFont="1" applyFill="1" applyBorder="1" applyAlignment="1">
      <alignment horizontal="center" vertical="center" wrapText="1"/>
    </xf>
    <xf numFmtId="2" fontId="46" fillId="0" borderId="4" xfId="8" applyNumberFormat="1" applyFont="1" applyFill="1" applyBorder="1" applyAlignment="1">
      <alignment horizontal="center" vertical="center" wrapText="1"/>
    </xf>
    <xf numFmtId="2" fontId="46" fillId="0" borderId="3" xfId="8" applyNumberFormat="1" applyFont="1" applyFill="1" applyBorder="1" applyAlignment="1">
      <alignment horizontal="center" vertical="center" wrapText="1"/>
    </xf>
    <xf numFmtId="0" fontId="40" fillId="6" borderId="9" xfId="0" applyFont="1" applyFill="1" applyBorder="1" applyAlignment="1">
      <alignment horizontal="center" vertical="center" wrapText="1"/>
    </xf>
    <xf numFmtId="0" fontId="46" fillId="6" borderId="37" xfId="0" applyFont="1" applyFill="1" applyBorder="1" applyAlignment="1">
      <alignment horizontal="center" vertical="center" wrapText="1"/>
    </xf>
    <xf numFmtId="0" fontId="46" fillId="6" borderId="4" xfId="0" applyFont="1" applyFill="1" applyBorder="1" applyAlignment="1">
      <alignment horizontal="center" vertical="center" wrapText="1"/>
    </xf>
    <xf numFmtId="0" fontId="45" fillId="9" borderId="30"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65" fillId="0" borderId="12" xfId="0" applyFont="1" applyBorder="1" applyAlignment="1">
      <alignment horizontal="center" vertical="center"/>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46" fillId="6" borderId="37" xfId="6" applyNumberFormat="1" applyFont="1" applyFill="1" applyBorder="1" applyAlignment="1">
      <alignment horizontal="center" vertical="center" wrapText="1"/>
    </xf>
    <xf numFmtId="0" fontId="46" fillId="6" borderId="4" xfId="6" applyNumberFormat="1" applyFont="1" applyFill="1" applyBorder="1" applyAlignment="1">
      <alignment horizontal="center" vertical="center" wrapText="1"/>
    </xf>
    <xf numFmtId="9" fontId="44" fillId="0" borderId="37" xfId="8" applyFont="1" applyFill="1" applyBorder="1" applyAlignment="1">
      <alignment horizontal="center" vertical="center" wrapText="1"/>
    </xf>
    <xf numFmtId="9" fontId="44" fillId="0" borderId="4" xfId="8" applyFont="1" applyFill="1" applyBorder="1" applyAlignment="1">
      <alignment horizontal="center" vertical="center" wrapText="1"/>
    </xf>
    <xf numFmtId="10" fontId="44" fillId="0" borderId="19" xfId="8" applyNumberFormat="1" applyFont="1" applyFill="1" applyBorder="1" applyAlignment="1">
      <alignment horizontal="center" vertical="center" wrapText="1"/>
    </xf>
    <xf numFmtId="10" fontId="44" fillId="0" borderId="23" xfId="8" applyNumberFormat="1" applyFont="1" applyFill="1" applyBorder="1" applyAlignment="1">
      <alignment horizontal="center" vertical="center" wrapText="1"/>
    </xf>
    <xf numFmtId="1" fontId="47" fillId="0" borderId="30" xfId="0" applyNumberFormat="1" applyFont="1" applyBorder="1" applyAlignment="1">
      <alignment horizontal="center" vertical="center"/>
    </xf>
    <xf numFmtId="0" fontId="52" fillId="0" borderId="1"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 xfId="0" applyFont="1" applyBorder="1" applyAlignment="1">
      <alignment horizontal="center" vertical="center"/>
    </xf>
    <xf numFmtId="0" fontId="45" fillId="6" borderId="37" xfId="0" applyFont="1" applyFill="1" applyBorder="1" applyAlignment="1">
      <alignment horizontal="center" vertical="center" wrapText="1"/>
    </xf>
    <xf numFmtId="0" fontId="45" fillId="6" borderId="38" xfId="0" applyFont="1" applyFill="1" applyBorder="1" applyAlignment="1">
      <alignment horizontal="center" vertical="center" wrapText="1"/>
    </xf>
    <xf numFmtId="166" fontId="54" fillId="0" borderId="4" xfId="6" applyFont="1" applyFill="1" applyBorder="1" applyAlignment="1">
      <alignment horizontal="center" vertical="center"/>
    </xf>
    <xf numFmtId="166" fontId="54" fillId="0" borderId="3" xfId="6" applyFont="1" applyBorder="1" applyAlignment="1">
      <alignment horizontal="center" vertical="center"/>
    </xf>
    <xf numFmtId="166" fontId="44" fillId="6" borderId="19" xfId="6" applyFont="1" applyFill="1" applyBorder="1" applyAlignment="1">
      <alignment horizontal="center" vertical="center" wrapText="1"/>
    </xf>
    <xf numFmtId="166" fontId="44" fillId="6" borderId="1" xfId="6" applyFont="1" applyFill="1" applyBorder="1" applyAlignment="1">
      <alignment horizontal="center" vertical="center" wrapText="1"/>
    </xf>
    <xf numFmtId="166" fontId="44" fillId="6" borderId="23" xfId="6" applyFont="1" applyFill="1" applyBorder="1" applyAlignment="1">
      <alignment horizontal="center" vertical="center" wrapText="1"/>
    </xf>
    <xf numFmtId="0" fontId="46" fillId="6" borderId="38" xfId="0" applyFont="1" applyFill="1" applyBorder="1" applyAlignment="1">
      <alignment horizontal="center" vertical="center" wrapText="1"/>
    </xf>
    <xf numFmtId="166" fontId="44" fillId="0" borderId="1" xfId="6" applyFont="1" applyFill="1" applyBorder="1" applyAlignment="1">
      <alignment horizontal="center" vertical="center" wrapText="1"/>
    </xf>
    <xf numFmtId="165" fontId="40" fillId="0" borderId="63" xfId="7" applyFont="1" applyFill="1" applyBorder="1" applyAlignment="1">
      <alignment horizontal="center" vertical="center" wrapText="1"/>
    </xf>
    <xf numFmtId="168" fontId="46" fillId="0" borderId="38" xfId="5" applyNumberFormat="1" applyFont="1" applyFill="1" applyBorder="1" applyAlignment="1">
      <alignment horizontal="center" vertical="center" wrapText="1"/>
    </xf>
    <xf numFmtId="0" fontId="44" fillId="0" borderId="37" xfId="0" applyFont="1" applyBorder="1" applyAlignment="1">
      <alignment horizontal="center" vertical="center" wrapText="1"/>
    </xf>
    <xf numFmtId="9" fontId="44" fillId="0" borderId="1" xfId="8" applyFont="1" applyFill="1" applyBorder="1" applyAlignment="1">
      <alignment horizontal="center" vertical="center"/>
    </xf>
    <xf numFmtId="9" fontId="44" fillId="0" borderId="30" xfId="8" applyFont="1" applyFill="1" applyBorder="1" applyAlignment="1">
      <alignment horizontal="center" vertical="center"/>
    </xf>
    <xf numFmtId="166" fontId="46" fillId="6" borderId="30" xfId="6" applyFont="1" applyFill="1" applyBorder="1" applyAlignment="1">
      <alignment horizontal="center" vertical="center" wrapText="1"/>
    </xf>
    <xf numFmtId="0" fontId="46" fillId="6" borderId="30" xfId="0" applyFont="1" applyFill="1" applyBorder="1" applyAlignment="1">
      <alignment horizontal="center" vertical="center" wrapText="1"/>
    </xf>
    <xf numFmtId="0" fontId="40" fillId="6" borderId="39" xfId="0" applyFont="1" applyFill="1" applyBorder="1" applyAlignment="1">
      <alignment horizontal="center" vertical="center" wrapText="1"/>
    </xf>
    <xf numFmtId="0" fontId="52" fillId="18" borderId="30" xfId="0" applyFont="1" applyFill="1" applyBorder="1" applyAlignment="1">
      <alignment horizontal="center" vertical="center"/>
    </xf>
    <xf numFmtId="0" fontId="52" fillId="18" borderId="4" xfId="0" applyFont="1" applyFill="1" applyBorder="1" applyAlignment="1">
      <alignment horizontal="center" vertical="center"/>
    </xf>
    <xf numFmtId="0" fontId="52" fillId="18" borderId="3" xfId="0" applyFont="1" applyFill="1" applyBorder="1" applyAlignment="1">
      <alignment horizontal="center" vertical="center"/>
    </xf>
    <xf numFmtId="0" fontId="44" fillId="0" borderId="30" xfId="8" applyNumberFormat="1" applyFont="1" applyFill="1" applyBorder="1" applyAlignment="1">
      <alignment horizontal="center" vertical="center" wrapText="1"/>
    </xf>
    <xf numFmtId="0" fontId="44" fillId="0" borderId="4" xfId="8" applyNumberFormat="1" applyFont="1" applyFill="1" applyBorder="1" applyAlignment="1">
      <alignment horizontal="center" vertical="center" wrapText="1"/>
    </xf>
    <xf numFmtId="0" fontId="44" fillId="0" borderId="3" xfId="8" applyNumberFormat="1" applyFont="1" applyFill="1" applyBorder="1" applyAlignment="1">
      <alignment horizontal="center" vertical="center" wrapText="1"/>
    </xf>
    <xf numFmtId="168" fontId="44" fillId="0" borderId="30" xfId="5" applyNumberFormat="1" applyFont="1" applyFill="1" applyBorder="1" applyAlignment="1">
      <alignment horizontal="center" vertical="center" wrapText="1"/>
    </xf>
    <xf numFmtId="168" fontId="44" fillId="0" borderId="4" xfId="5" applyNumberFormat="1" applyFont="1" applyFill="1" applyBorder="1" applyAlignment="1">
      <alignment horizontal="center" vertical="center" wrapText="1"/>
    </xf>
    <xf numFmtId="9" fontId="44" fillId="0" borderId="4" xfId="8" applyFont="1" applyFill="1" applyBorder="1" applyAlignment="1">
      <alignment horizontal="center" vertical="center"/>
    </xf>
    <xf numFmtId="9" fontId="44" fillId="0" borderId="3" xfId="8" applyFont="1" applyFill="1" applyBorder="1" applyAlignment="1">
      <alignment horizontal="center" vertical="center"/>
    </xf>
    <xf numFmtId="2" fontId="44" fillId="0" borderId="30" xfId="8" applyNumberFormat="1" applyFont="1" applyFill="1" applyBorder="1" applyAlignment="1">
      <alignment horizontal="center" vertical="center"/>
    </xf>
    <xf numFmtId="2" fontId="44" fillId="0" borderId="4" xfId="8" applyNumberFormat="1" applyFont="1" applyFill="1" applyBorder="1" applyAlignment="1">
      <alignment horizontal="center" vertical="center"/>
    </xf>
    <xf numFmtId="2" fontId="44" fillId="0" borderId="3" xfId="8" applyNumberFormat="1" applyFont="1" applyFill="1" applyBorder="1" applyAlignment="1">
      <alignment horizontal="center" vertical="center"/>
    </xf>
    <xf numFmtId="0" fontId="53" fillId="20" borderId="1" xfId="0" applyFont="1" applyFill="1" applyBorder="1" applyAlignment="1">
      <alignment horizontal="center" vertical="center" wrapText="1"/>
    </xf>
    <xf numFmtId="10" fontId="47" fillId="9" borderId="30" xfId="8" applyNumberFormat="1" applyFont="1" applyFill="1" applyBorder="1" applyAlignment="1">
      <alignment horizontal="center" vertical="center"/>
    </xf>
    <xf numFmtId="10" fontId="47" fillId="9" borderId="4" xfId="8" applyNumberFormat="1" applyFont="1" applyFill="1" applyBorder="1" applyAlignment="1">
      <alignment horizontal="center" vertical="center"/>
    </xf>
    <xf numFmtId="10" fontId="47" fillId="9" borderId="3" xfId="8" applyNumberFormat="1" applyFont="1" applyFill="1" applyBorder="1" applyAlignment="1">
      <alignment horizontal="center" vertical="center"/>
    </xf>
    <xf numFmtId="1" fontId="46" fillId="0" borderId="19" xfId="0" applyNumberFormat="1" applyFont="1" applyBorder="1" applyAlignment="1">
      <alignment horizontal="center" vertical="center" wrapText="1"/>
    </xf>
    <xf numFmtId="1" fontId="46" fillId="0" borderId="4" xfId="0" applyNumberFormat="1" applyFont="1" applyBorder="1" applyAlignment="1">
      <alignment horizontal="center" vertical="center" wrapText="1"/>
    </xf>
    <xf numFmtId="1" fontId="46" fillId="0" borderId="23" xfId="0" applyNumberFormat="1" applyFont="1" applyBorder="1" applyAlignment="1">
      <alignment horizontal="center" vertical="center" wrapText="1"/>
    </xf>
    <xf numFmtId="0" fontId="46" fillId="6" borderId="19" xfId="0" applyFont="1" applyFill="1" applyBorder="1" applyAlignment="1">
      <alignment horizontal="center" vertical="center" wrapText="1"/>
    </xf>
    <xf numFmtId="0" fontId="46" fillId="6" borderId="23" xfId="0" applyFont="1" applyFill="1" applyBorder="1" applyAlignment="1">
      <alignment horizontal="center" vertical="center" wrapText="1"/>
    </xf>
    <xf numFmtId="9" fontId="44" fillId="0" borderId="30" xfId="8" applyFont="1" applyFill="1" applyBorder="1" applyAlignment="1">
      <alignment horizontal="center" vertical="center" wrapText="1"/>
    </xf>
    <xf numFmtId="9" fontId="44" fillId="0" borderId="3" xfId="8" applyFont="1" applyFill="1" applyBorder="1" applyAlignment="1">
      <alignment horizontal="center" vertical="center" wrapText="1"/>
    </xf>
    <xf numFmtId="0" fontId="46" fillId="0" borderId="4" xfId="0" applyFont="1" applyBorder="1" applyAlignment="1">
      <alignment horizontal="center" vertical="center"/>
    </xf>
    <xf numFmtId="0" fontId="58" fillId="0" borderId="9" xfId="0" applyFont="1" applyBorder="1" applyAlignment="1">
      <alignment horizontal="center" vertical="center" wrapText="1"/>
    </xf>
    <xf numFmtId="9" fontId="47" fillId="9" borderId="30" xfId="0" applyNumberFormat="1" applyFont="1" applyFill="1" applyBorder="1" applyAlignment="1">
      <alignment horizontal="center" vertical="center" wrapText="1"/>
    </xf>
    <xf numFmtId="9" fontId="47" fillId="9" borderId="4" xfId="0" applyNumberFormat="1" applyFont="1" applyFill="1" applyBorder="1" applyAlignment="1">
      <alignment horizontal="center" vertical="center" wrapText="1"/>
    </xf>
    <xf numFmtId="9" fontId="47" fillId="9" borderId="3" xfId="0" applyNumberFormat="1" applyFont="1" applyFill="1" applyBorder="1" applyAlignment="1">
      <alignment horizontal="center" vertical="center" wrapText="1"/>
    </xf>
    <xf numFmtId="0" fontId="50" fillId="3" borderId="1" xfId="0" applyFont="1" applyFill="1" applyBorder="1" applyAlignment="1">
      <alignment horizontal="center" vertical="center" wrapText="1"/>
    </xf>
    <xf numFmtId="0" fontId="48" fillId="6" borderId="63" xfId="0" applyFont="1" applyFill="1" applyBorder="1" applyAlignment="1">
      <alignment horizontal="center" vertical="center" wrapText="1"/>
    </xf>
    <xf numFmtId="0" fontId="48" fillId="6" borderId="62" xfId="0" applyFont="1" applyFill="1" applyBorder="1" applyAlignment="1">
      <alignment horizontal="center" vertical="center" wrapText="1"/>
    </xf>
    <xf numFmtId="0" fontId="48" fillId="6" borderId="61" xfId="0" applyFont="1" applyFill="1" applyBorder="1" applyAlignment="1">
      <alignment horizontal="center" vertical="center" wrapText="1"/>
    </xf>
    <xf numFmtId="1" fontId="44" fillId="0" borderId="30" xfId="8" applyNumberFormat="1" applyFont="1" applyFill="1" applyBorder="1" applyAlignment="1">
      <alignment horizontal="center" vertical="center"/>
    </xf>
    <xf numFmtId="1" fontId="44" fillId="0" borderId="4" xfId="8" applyNumberFormat="1" applyFont="1" applyFill="1" applyBorder="1" applyAlignment="1">
      <alignment horizontal="center" vertical="center"/>
    </xf>
    <xf numFmtId="1" fontId="44" fillId="0" borderId="3" xfId="8" applyNumberFormat="1" applyFont="1" applyFill="1" applyBorder="1" applyAlignment="1">
      <alignment horizontal="center" vertical="center"/>
    </xf>
    <xf numFmtId="1" fontId="44" fillId="0" borderId="4" xfId="8" applyNumberFormat="1" applyFont="1" applyFill="1" applyBorder="1" applyAlignment="1">
      <alignment horizontal="center" vertical="center" wrapText="1"/>
    </xf>
    <xf numFmtId="10" fontId="44" fillId="0" borderId="30" xfId="8" applyNumberFormat="1" applyFont="1" applyBorder="1" applyAlignment="1">
      <alignment horizontal="center" vertical="center" wrapText="1"/>
    </xf>
    <xf numFmtId="10" fontId="44" fillId="0" borderId="4" xfId="8" applyNumberFormat="1" applyFont="1" applyBorder="1" applyAlignment="1">
      <alignment horizontal="center" vertical="center" wrapText="1"/>
    </xf>
    <xf numFmtId="10" fontId="44" fillId="0" borderId="3" xfId="8" applyNumberFormat="1" applyFont="1" applyBorder="1" applyAlignment="1">
      <alignment horizontal="center" vertical="center" wrapText="1"/>
    </xf>
    <xf numFmtId="10" fontId="44" fillId="0" borderId="30" xfId="0" applyNumberFormat="1" applyFont="1" applyBorder="1" applyAlignment="1">
      <alignment horizontal="center" vertical="center" wrapText="1"/>
    </xf>
    <xf numFmtId="10" fontId="44" fillId="0" borderId="4" xfId="0" applyNumberFormat="1" applyFont="1" applyBorder="1" applyAlignment="1">
      <alignment horizontal="center" vertical="center" wrapText="1"/>
    </xf>
    <xf numFmtId="10" fontId="44" fillId="0" borderId="3" xfId="0" applyNumberFormat="1" applyFont="1" applyBorder="1" applyAlignment="1">
      <alignment horizontal="center" vertical="center" wrapText="1"/>
    </xf>
    <xf numFmtId="1" fontId="40" fillId="0" borderId="30" xfId="8" applyNumberFormat="1" applyFont="1" applyFill="1" applyBorder="1" applyAlignment="1">
      <alignment horizontal="center" vertical="center" wrapText="1"/>
    </xf>
    <xf numFmtId="1" fontId="40" fillId="0" borderId="4" xfId="8" applyNumberFormat="1" applyFont="1" applyFill="1" applyBorder="1" applyAlignment="1">
      <alignment horizontal="center" vertical="center" wrapText="1"/>
    </xf>
    <xf numFmtId="1" fontId="40" fillId="0" borderId="3" xfId="8" applyNumberFormat="1" applyFont="1" applyFill="1" applyBorder="1" applyAlignment="1">
      <alignment horizontal="center" vertical="center" wrapText="1"/>
    </xf>
    <xf numFmtId="0" fontId="57" fillId="0" borderId="1" xfId="0" applyFont="1" applyBorder="1" applyAlignment="1">
      <alignment horizontal="center" vertical="center" textRotation="90" wrapText="1"/>
    </xf>
    <xf numFmtId="0" fontId="55" fillId="20" borderId="4" xfId="0" applyFont="1" applyFill="1" applyBorder="1" applyAlignment="1">
      <alignment horizontal="center" vertical="center" wrapText="1"/>
    </xf>
    <xf numFmtId="0" fontId="55" fillId="20" borderId="38" xfId="0" applyFont="1" applyFill="1" applyBorder="1" applyAlignment="1">
      <alignment horizontal="center" vertical="center" wrapText="1"/>
    </xf>
    <xf numFmtId="0" fontId="50" fillId="20" borderId="1" xfId="0" applyFont="1" applyFill="1" applyBorder="1" applyAlignment="1">
      <alignment horizontal="center" vertical="center" wrapText="1"/>
    </xf>
    <xf numFmtId="0" fontId="50" fillId="20" borderId="23" xfId="0" applyFont="1" applyFill="1" applyBorder="1" applyAlignment="1">
      <alignment horizontal="center" vertical="center" wrapText="1"/>
    </xf>
    <xf numFmtId="0" fontId="52" fillId="20" borderId="1" xfId="0" applyFont="1" applyFill="1" applyBorder="1" applyAlignment="1">
      <alignment horizontal="center" vertical="center"/>
    </xf>
    <xf numFmtId="171" fontId="44" fillId="6" borderId="37" xfId="6" applyNumberFormat="1" applyFont="1" applyFill="1" applyBorder="1" applyAlignment="1">
      <alignment horizontal="center" vertical="center" wrapText="1"/>
    </xf>
    <xf numFmtId="171" fontId="44" fillId="6" borderId="4" xfId="6" applyNumberFormat="1" applyFont="1" applyFill="1" applyBorder="1" applyAlignment="1">
      <alignment horizontal="center" vertical="center" wrapText="1"/>
    </xf>
    <xf numFmtId="171" fontId="44" fillId="6" borderId="38" xfId="6" applyNumberFormat="1" applyFont="1" applyFill="1" applyBorder="1" applyAlignment="1">
      <alignment horizontal="center" vertical="center" wrapText="1"/>
    </xf>
    <xf numFmtId="165" fontId="40" fillId="0" borderId="1" xfId="7" applyFont="1" applyFill="1" applyBorder="1" applyAlignment="1">
      <alignment horizontal="center" vertical="center" wrapText="1"/>
    </xf>
    <xf numFmtId="166" fontId="54" fillId="3" borderId="30" xfId="6" applyFont="1" applyFill="1" applyBorder="1" applyAlignment="1">
      <alignment horizontal="center" vertical="center"/>
    </xf>
    <xf numFmtId="0" fontId="48" fillId="6" borderId="12" xfId="0"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53" fillId="20" borderId="2" xfId="0" applyFont="1" applyFill="1" applyBorder="1" applyAlignment="1">
      <alignment horizontal="center" vertical="center" wrapText="1"/>
    </xf>
    <xf numFmtId="0" fontId="53" fillId="20" borderId="35" xfId="0" applyFont="1" applyFill="1" applyBorder="1" applyAlignment="1">
      <alignment horizontal="center" vertical="center" wrapText="1"/>
    </xf>
    <xf numFmtId="0" fontId="53" fillId="3" borderId="67" xfId="0" applyFont="1" applyFill="1" applyBorder="1" applyAlignment="1">
      <alignment horizontal="center" vertical="center" wrapText="1"/>
    </xf>
    <xf numFmtId="0" fontId="53" fillId="3" borderId="68" xfId="0" applyFont="1" applyFill="1" applyBorder="1" applyAlignment="1">
      <alignment horizontal="center" vertical="center" wrapText="1"/>
    </xf>
    <xf numFmtId="10" fontId="44" fillId="0" borderId="1" xfId="8" applyNumberFormat="1" applyFont="1" applyFill="1" applyBorder="1" applyAlignment="1">
      <alignment horizontal="center" vertical="center"/>
    </xf>
    <xf numFmtId="165" fontId="54" fillId="0" borderId="4" xfId="7" applyFont="1" applyFill="1" applyBorder="1" applyAlignment="1">
      <alignment horizontal="center" vertical="center"/>
    </xf>
    <xf numFmtId="165" fontId="54" fillId="0" borderId="3" xfId="7" applyFont="1" applyFill="1" applyBorder="1" applyAlignment="1">
      <alignment horizontal="center" vertical="center"/>
    </xf>
    <xf numFmtId="166" fontId="54" fillId="20" borderId="30" xfId="6" applyFont="1" applyFill="1" applyBorder="1" applyAlignment="1">
      <alignment horizontal="center" vertical="center"/>
    </xf>
    <xf numFmtId="166" fontId="54" fillId="20" borderId="4" xfId="6" applyFont="1" applyFill="1" applyBorder="1" applyAlignment="1">
      <alignment horizontal="center" vertical="center"/>
    </xf>
    <xf numFmtId="166" fontId="54" fillId="20" borderId="3" xfId="6" applyFont="1" applyFill="1" applyBorder="1" applyAlignment="1">
      <alignment horizontal="center" vertical="center"/>
    </xf>
    <xf numFmtId="165" fontId="44" fillId="0" borderId="1" xfId="7" applyFont="1" applyFill="1" applyBorder="1" applyAlignment="1">
      <alignment horizontal="center" vertical="center" wrapText="1"/>
    </xf>
    <xf numFmtId="166" fontId="54" fillId="3" borderId="38" xfId="6" applyFont="1" applyFill="1" applyBorder="1" applyAlignment="1">
      <alignment horizontal="center" vertical="center"/>
    </xf>
    <xf numFmtId="0" fontId="46" fillId="18" borderId="30" xfId="0" applyFont="1" applyFill="1" applyBorder="1" applyAlignment="1">
      <alignment horizontal="left" vertical="center" wrapText="1"/>
    </xf>
    <xf numFmtId="0" fontId="46" fillId="18" borderId="3" xfId="0" applyFont="1" applyFill="1" applyBorder="1" applyAlignment="1">
      <alignment horizontal="left" vertical="center" wrapText="1"/>
    </xf>
    <xf numFmtId="0" fontId="46" fillId="18" borderId="30" xfId="0" applyFont="1" applyFill="1" applyBorder="1" applyAlignment="1">
      <alignment horizontal="left" vertical="top" wrapText="1"/>
    </xf>
    <xf numFmtId="0" fontId="46" fillId="18" borderId="4" xfId="0" applyFont="1" applyFill="1" applyBorder="1" applyAlignment="1">
      <alignment horizontal="left" vertical="top" wrapText="1"/>
    </xf>
    <xf numFmtId="0" fontId="46" fillId="18" borderId="3" xfId="0" applyFont="1" applyFill="1" applyBorder="1" applyAlignment="1">
      <alignment horizontal="left" vertical="top" wrapText="1"/>
    </xf>
    <xf numFmtId="10" fontId="44" fillId="0" borderId="9" xfId="8" applyNumberFormat="1" applyFont="1" applyFill="1" applyBorder="1" applyAlignment="1">
      <alignment horizontal="center" vertical="center"/>
    </xf>
    <xf numFmtId="10" fontId="44" fillId="0" borderId="5" xfId="8" applyNumberFormat="1" applyFont="1" applyFill="1" applyBorder="1" applyAlignment="1">
      <alignment horizontal="center" vertical="center"/>
    </xf>
    <xf numFmtId="174" fontId="47" fillId="18" borderId="30" xfId="0" applyNumberFormat="1" applyFont="1" applyFill="1" applyBorder="1" applyAlignment="1">
      <alignment horizontal="left" vertical="center" wrapText="1"/>
    </xf>
    <xf numFmtId="174" fontId="47" fillId="18" borderId="3" xfId="0" applyNumberFormat="1" applyFont="1" applyFill="1" applyBorder="1" applyAlignment="1">
      <alignment horizontal="left" vertical="center" wrapText="1"/>
    </xf>
    <xf numFmtId="0" fontId="47" fillId="18" borderId="4" xfId="0" applyFont="1" applyFill="1" applyBorder="1" applyAlignment="1">
      <alignment horizontal="left" vertical="center" wrapText="1"/>
    </xf>
    <xf numFmtId="0" fontId="47" fillId="18" borderId="3" xfId="0" applyFont="1" applyFill="1" applyBorder="1" applyAlignment="1">
      <alignment horizontal="left" vertical="center" wrapText="1"/>
    </xf>
    <xf numFmtId="0" fontId="45" fillId="6" borderId="19" xfId="0" applyFont="1" applyFill="1" applyBorder="1" applyAlignment="1">
      <alignment horizontal="center" vertical="center" wrapText="1"/>
    </xf>
    <xf numFmtId="0" fontId="45" fillId="6" borderId="23" xfId="0" applyFont="1" applyFill="1" applyBorder="1" applyAlignment="1">
      <alignment horizontal="center" vertical="center" wrapText="1"/>
    </xf>
    <xf numFmtId="174" fontId="47" fillId="15" borderId="37" xfId="0" applyNumberFormat="1" applyFont="1" applyFill="1" applyBorder="1" applyAlignment="1">
      <alignment horizontal="left" vertical="top" wrapText="1"/>
    </xf>
    <xf numFmtId="174" fontId="47" fillId="15" borderId="4" xfId="0" applyNumberFormat="1" applyFont="1" applyFill="1" applyBorder="1" applyAlignment="1">
      <alignment horizontal="left" vertical="top" wrapText="1"/>
    </xf>
    <xf numFmtId="174" fontId="47" fillId="15" borderId="38" xfId="0" applyNumberFormat="1" applyFont="1" applyFill="1" applyBorder="1" applyAlignment="1">
      <alignment horizontal="left" vertical="top" wrapText="1"/>
    </xf>
    <xf numFmtId="6" fontId="45" fillId="6" borderId="37" xfId="0" applyNumberFormat="1" applyFont="1" applyFill="1" applyBorder="1" applyAlignment="1">
      <alignment horizontal="center" vertical="center" wrapText="1"/>
    </xf>
    <xf numFmtId="6" fontId="45" fillId="6" borderId="4" xfId="0" applyNumberFormat="1" applyFont="1" applyFill="1" applyBorder="1" applyAlignment="1">
      <alignment horizontal="center" vertical="center" wrapText="1"/>
    </xf>
    <xf numFmtId="6" fontId="45" fillId="6" borderId="38" xfId="0" applyNumberFormat="1" applyFont="1" applyFill="1" applyBorder="1" applyAlignment="1">
      <alignment horizontal="center" vertical="center" wrapText="1"/>
    </xf>
    <xf numFmtId="6" fontId="46" fillId="6" borderId="19" xfId="0" applyNumberFormat="1" applyFont="1" applyFill="1" applyBorder="1" applyAlignment="1">
      <alignment horizontal="center" vertical="center" wrapText="1"/>
    </xf>
    <xf numFmtId="6" fontId="46" fillId="6" borderId="1" xfId="0" applyNumberFormat="1" applyFont="1" applyFill="1" applyBorder="1" applyAlignment="1">
      <alignment horizontal="center" vertical="center" wrapText="1"/>
    </xf>
    <xf numFmtId="10" fontId="44" fillId="0" borderId="38" xfId="8" applyNumberFormat="1" applyFont="1" applyFill="1" applyBorder="1" applyAlignment="1">
      <alignment horizontal="center" vertical="center"/>
    </xf>
    <xf numFmtId="0" fontId="47" fillId="20" borderId="30" xfId="0" applyFont="1" applyFill="1" applyBorder="1" applyAlignment="1">
      <alignment horizontal="left" vertical="center" wrapText="1"/>
    </xf>
    <xf numFmtId="0" fontId="47" fillId="20" borderId="4" xfId="0" applyFont="1" applyFill="1" applyBorder="1" applyAlignment="1">
      <alignment horizontal="left" vertical="center" wrapText="1"/>
    </xf>
    <xf numFmtId="0" fontId="47" fillId="20" borderId="3" xfId="0" applyFont="1" applyFill="1" applyBorder="1" applyAlignment="1">
      <alignment horizontal="left" vertical="center" wrapText="1"/>
    </xf>
    <xf numFmtId="0" fontId="46" fillId="20" borderId="30" xfId="0" applyFont="1" applyFill="1" applyBorder="1" applyAlignment="1">
      <alignment horizontal="left" vertical="center" wrapText="1"/>
    </xf>
    <xf numFmtId="0" fontId="46" fillId="20" borderId="4" xfId="0" applyFont="1" applyFill="1" applyBorder="1" applyAlignment="1">
      <alignment horizontal="left" vertical="center" wrapText="1"/>
    </xf>
    <xf numFmtId="0" fontId="46" fillId="20" borderId="3" xfId="0" applyFont="1" applyFill="1" applyBorder="1" applyAlignment="1">
      <alignment horizontal="left" vertical="center" wrapText="1"/>
    </xf>
    <xf numFmtId="0" fontId="46" fillId="20" borderId="30" xfId="0" applyFont="1" applyFill="1" applyBorder="1" applyAlignment="1">
      <alignment horizontal="left" vertical="top" wrapText="1"/>
    </xf>
    <xf numFmtId="0" fontId="46" fillId="20" borderId="4" xfId="0" applyFont="1" applyFill="1" applyBorder="1" applyAlignment="1">
      <alignment horizontal="left" vertical="top" wrapText="1"/>
    </xf>
    <xf numFmtId="0" fontId="46" fillId="20" borderId="3" xfId="0" applyFont="1" applyFill="1" applyBorder="1" applyAlignment="1">
      <alignment horizontal="left" vertical="top" wrapText="1"/>
    </xf>
    <xf numFmtId="14" fontId="46" fillId="0" borderId="37" xfId="8" applyNumberFormat="1" applyFont="1" applyFill="1" applyBorder="1" applyAlignment="1">
      <alignment horizontal="center" vertical="center" wrapText="1"/>
    </xf>
    <xf numFmtId="14" fontId="46" fillId="0" borderId="4" xfId="8" applyNumberFormat="1" applyFont="1" applyFill="1" applyBorder="1" applyAlignment="1">
      <alignment horizontal="center" vertical="center" wrapText="1"/>
    </xf>
    <xf numFmtId="14" fontId="46" fillId="0" borderId="38" xfId="8" applyNumberFormat="1" applyFont="1" applyFill="1" applyBorder="1" applyAlignment="1">
      <alignment horizontal="center" vertical="center" wrapText="1"/>
    </xf>
    <xf numFmtId="0" fontId="46" fillId="7" borderId="30" xfId="0" applyFont="1" applyFill="1" applyBorder="1" applyAlignment="1">
      <alignment horizontal="left" vertical="center" wrapText="1"/>
    </xf>
    <xf numFmtId="0" fontId="46" fillId="7" borderId="3" xfId="0" applyFont="1" applyFill="1" applyBorder="1" applyAlignment="1">
      <alignment horizontal="left" vertical="center" wrapText="1"/>
    </xf>
    <xf numFmtId="171" fontId="46" fillId="0" borderId="1" xfId="6" applyNumberFormat="1" applyFont="1" applyFill="1" applyBorder="1" applyAlignment="1">
      <alignment horizontal="left" vertical="center" indent="1"/>
    </xf>
    <xf numFmtId="166" fontId="46" fillId="6" borderId="1" xfId="6" applyFont="1" applyFill="1" applyBorder="1" applyAlignment="1">
      <alignment horizontal="center" vertical="center"/>
    </xf>
    <xf numFmtId="166" fontId="46" fillId="6" borderId="32" xfId="6" applyFont="1" applyFill="1" applyBorder="1" applyAlignment="1">
      <alignment horizontal="center" vertical="center" wrapText="1"/>
    </xf>
    <xf numFmtId="166" fontId="46" fillId="6" borderId="42" xfId="6" applyFont="1" applyFill="1" applyBorder="1" applyAlignment="1">
      <alignment horizontal="center" vertical="center" wrapText="1"/>
    </xf>
    <xf numFmtId="14" fontId="46" fillId="6" borderId="19" xfId="8" applyNumberFormat="1" applyFont="1" applyFill="1" applyBorder="1" applyAlignment="1">
      <alignment horizontal="center" vertical="center" wrapText="1"/>
    </xf>
    <xf numFmtId="14" fontId="46" fillId="6" borderId="1" xfId="8" applyNumberFormat="1" applyFont="1" applyFill="1" applyBorder="1" applyAlignment="1">
      <alignment horizontal="center" vertical="center" wrapText="1"/>
    </xf>
    <xf numFmtId="14" fontId="46" fillId="6" borderId="23" xfId="8" applyNumberFormat="1" applyFont="1" applyFill="1" applyBorder="1" applyAlignment="1">
      <alignment horizontal="center" vertical="center" wrapText="1"/>
    </xf>
    <xf numFmtId="165" fontId="44" fillId="0" borderId="2" xfId="7" applyFont="1" applyFill="1" applyBorder="1" applyAlignment="1">
      <alignment horizontal="center" vertical="center" wrapText="1"/>
    </xf>
    <xf numFmtId="165" fontId="44" fillId="0" borderId="36" xfId="7" applyFont="1" applyFill="1" applyBorder="1" applyAlignment="1">
      <alignment horizontal="center" vertical="center" wrapText="1"/>
    </xf>
    <xf numFmtId="166" fontId="54" fillId="18" borderId="30" xfId="6" applyFont="1" applyFill="1" applyBorder="1" applyAlignment="1">
      <alignment horizontal="center" vertical="center"/>
    </xf>
    <xf numFmtId="166" fontId="54" fillId="18" borderId="4" xfId="6" applyFont="1" applyFill="1" applyBorder="1" applyAlignment="1">
      <alignment horizontal="center" vertical="center"/>
    </xf>
    <xf numFmtId="166" fontId="54" fillId="18" borderId="3" xfId="6" applyFont="1" applyFill="1" applyBorder="1" applyAlignment="1">
      <alignment horizontal="center" vertical="center"/>
    </xf>
    <xf numFmtId="171" fontId="44" fillId="3" borderId="37" xfId="6" applyNumberFormat="1" applyFont="1" applyFill="1" applyBorder="1" applyAlignment="1">
      <alignment horizontal="center" vertical="center" wrapText="1"/>
    </xf>
    <xf numFmtId="171" fontId="44" fillId="3" borderId="4" xfId="6" applyNumberFormat="1" applyFont="1" applyFill="1" applyBorder="1" applyAlignment="1">
      <alignment horizontal="center" vertical="center" wrapText="1"/>
    </xf>
    <xf numFmtId="171" fontId="44" fillId="3" borderId="38" xfId="6" applyNumberFormat="1" applyFont="1" applyFill="1" applyBorder="1" applyAlignment="1">
      <alignment horizontal="center" vertical="center" wrapText="1"/>
    </xf>
    <xf numFmtId="171" fontId="48" fillId="6" borderId="0" xfId="0" applyNumberFormat="1" applyFont="1" applyFill="1" applyAlignment="1">
      <alignment horizontal="center" vertical="center" wrapText="1"/>
    </xf>
    <xf numFmtId="0" fontId="44" fillId="0" borderId="30" xfId="5" applyNumberFormat="1" applyFont="1" applyFill="1" applyBorder="1" applyAlignment="1">
      <alignment horizontal="center" vertical="center" wrapText="1"/>
    </xf>
    <xf numFmtId="0" fontId="44" fillId="0" borderId="38" xfId="5" applyNumberFormat="1" applyFont="1" applyFill="1" applyBorder="1" applyAlignment="1">
      <alignment horizontal="center" vertical="center" wrapText="1"/>
    </xf>
    <xf numFmtId="9" fontId="44" fillId="0" borderId="1" xfId="8" applyFont="1" applyFill="1" applyBorder="1" applyAlignment="1">
      <alignment horizontal="center" vertical="center" wrapText="1"/>
    </xf>
    <xf numFmtId="166" fontId="44" fillId="20" borderId="37" xfId="7" applyNumberFormat="1" applyFont="1" applyFill="1" applyBorder="1" applyAlignment="1">
      <alignment horizontal="center" vertical="center" wrapText="1"/>
    </xf>
    <xf numFmtId="166" fontId="44" fillId="20" borderId="4" xfId="7" applyNumberFormat="1" applyFont="1" applyFill="1" applyBorder="1" applyAlignment="1">
      <alignment horizontal="center" vertical="center" wrapText="1"/>
    </xf>
    <xf numFmtId="166" fontId="44" fillId="20" borderId="3" xfId="7" applyNumberFormat="1" applyFont="1" applyFill="1" applyBorder="1" applyAlignment="1">
      <alignment horizontal="center" vertical="center" wrapText="1"/>
    </xf>
    <xf numFmtId="166" fontId="46" fillId="0" borderId="1" xfId="6" applyFont="1" applyFill="1" applyBorder="1" applyAlignment="1">
      <alignment horizontal="center" vertical="center"/>
    </xf>
    <xf numFmtId="0" fontId="44" fillId="0" borderId="1" xfId="8" applyNumberFormat="1" applyFont="1" applyFill="1" applyBorder="1" applyAlignment="1">
      <alignment horizontal="center" vertical="center" wrapText="1"/>
    </xf>
    <xf numFmtId="9" fontId="44" fillId="0" borderId="38" xfId="8" applyFont="1" applyFill="1" applyBorder="1" applyAlignment="1">
      <alignment horizontal="center" vertical="center" wrapText="1"/>
    </xf>
    <xf numFmtId="0" fontId="14" fillId="4" borderId="18" xfId="4" applyFont="1" applyFill="1" applyBorder="1" applyAlignment="1">
      <alignment horizontal="center" vertical="center"/>
    </xf>
    <xf numFmtId="0" fontId="14" fillId="4" borderId="19" xfId="4" applyFont="1" applyFill="1" applyBorder="1" applyAlignment="1">
      <alignment horizontal="center" vertical="center"/>
    </xf>
    <xf numFmtId="0" fontId="14" fillId="4" borderId="15" xfId="4" applyFont="1" applyFill="1" applyBorder="1" applyAlignment="1">
      <alignment horizontal="center" vertical="center"/>
    </xf>
    <xf numFmtId="0" fontId="12" fillId="4" borderId="1" xfId="4" applyFont="1" applyFill="1" applyBorder="1" applyAlignment="1">
      <alignment horizontal="center" vertical="center"/>
    </xf>
    <xf numFmtId="0" fontId="13" fillId="0" borderId="12"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12" xfId="4" applyFont="1" applyBorder="1" applyAlignment="1">
      <alignment horizontal="center"/>
    </xf>
    <xf numFmtId="0" fontId="13" fillId="0" borderId="13" xfId="4" applyFont="1" applyBorder="1" applyAlignment="1">
      <alignment horizontal="center"/>
    </xf>
    <xf numFmtId="0" fontId="13" fillId="0" borderId="14" xfId="4" applyFont="1" applyBorder="1" applyAlignment="1">
      <alignment horizontal="center"/>
    </xf>
    <xf numFmtId="0" fontId="13" fillId="0" borderId="1" xfId="4" applyFont="1" applyBorder="1" applyAlignment="1">
      <alignment horizontal="center" vertical="center"/>
    </xf>
    <xf numFmtId="0" fontId="13" fillId="0" borderId="23" xfId="4" applyFont="1" applyBorder="1" applyAlignment="1">
      <alignment horizontal="center"/>
    </xf>
    <xf numFmtId="0" fontId="13" fillId="0" borderId="0" xfId="4" applyFont="1" applyAlignment="1">
      <alignment horizontal="center"/>
    </xf>
    <xf numFmtId="0" fontId="12" fillId="4" borderId="19" xfId="4" applyFont="1" applyFill="1" applyBorder="1" applyAlignment="1">
      <alignment horizontal="center" vertical="center"/>
    </xf>
    <xf numFmtId="0" fontId="13" fillId="0" borderId="1" xfId="4" applyFont="1" applyBorder="1" applyAlignment="1">
      <alignment horizontal="center" vertical="center" wrapText="1"/>
    </xf>
    <xf numFmtId="0" fontId="41" fillId="0" borderId="0" xfId="0" applyFont="1" applyAlignment="1">
      <alignment horizontal="center" wrapText="1"/>
    </xf>
  </cellXfs>
  <cellStyles count="14">
    <cellStyle name="BodyStyle" xfId="2" xr:uid="{00000000-0005-0000-0000-000000000000}"/>
    <cellStyle name="HeaderStyle" xfId="1" xr:uid="{00000000-0005-0000-0000-000001000000}"/>
    <cellStyle name="Millares" xfId="5" builtinId="3"/>
    <cellStyle name="Millares 2" xfId="10" xr:uid="{00000000-0005-0000-0000-000003000000}"/>
    <cellStyle name="Millares 2 2" xfId="13" xr:uid="{49D817FC-42AC-4E2D-B9BC-645B65529F0D}"/>
    <cellStyle name="Moneda" xfId="6" builtinId="4"/>
    <cellStyle name="Moneda [0]" xfId="7" builtinId="7"/>
    <cellStyle name="Normal" xfId="0" builtinId="0"/>
    <cellStyle name="Normal 2" xfId="4" xr:uid="{00000000-0005-0000-0000-000007000000}"/>
    <cellStyle name="Normal 2 2" xfId="11" xr:uid="{6D8FA489-CA6D-42AF-85D0-39CB073BA4E5}"/>
    <cellStyle name="Normal 3" xfId="9" xr:uid="{00000000-0005-0000-0000-000008000000}"/>
    <cellStyle name="Numeric" xfId="3" xr:uid="{00000000-0005-0000-0000-000009000000}"/>
    <cellStyle name="Porcentaje" xfId="8" builtinId="5"/>
    <cellStyle name="Porcentaje 2" xfId="12" xr:uid="{3D499928-E919-41C5-BA07-8378D9A2F89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312666</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37" zoomScale="60" zoomScaleNormal="60" workbookViewId="0">
      <selection activeCell="C46" sqref="C46:H46"/>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007" t="s">
        <v>0</v>
      </c>
      <c r="B1" s="1007"/>
      <c r="C1" s="1007"/>
      <c r="D1" s="1007"/>
      <c r="E1" s="1007"/>
      <c r="F1" s="1007"/>
      <c r="G1" s="1007"/>
      <c r="H1" s="1007"/>
      <c r="I1" s="1007"/>
    </row>
    <row r="2" spans="1:51" ht="36.75" customHeight="1" x14ac:dyDescent="0.25">
      <c r="A2" s="1007" t="s">
        <v>1</v>
      </c>
      <c r="B2" s="1007"/>
      <c r="C2" s="1007"/>
      <c r="D2" s="1007"/>
      <c r="E2" s="1007"/>
      <c r="F2" s="1007"/>
      <c r="G2" s="1007"/>
      <c r="H2" s="1007"/>
      <c r="I2" s="1007"/>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3" t="s">
        <v>2</v>
      </c>
      <c r="B3" s="986" t="s">
        <v>3</v>
      </c>
      <c r="C3" s="987"/>
      <c r="D3" s="987"/>
      <c r="E3" s="987"/>
      <c r="F3" s="987"/>
      <c r="G3" s="987"/>
      <c r="H3" s="988"/>
      <c r="I3" s="21"/>
    </row>
    <row r="4" spans="1:51" ht="31.5" customHeight="1" x14ac:dyDescent="0.25">
      <c r="A4" s="23" t="s">
        <v>4</v>
      </c>
      <c r="B4" s="986" t="s">
        <v>5</v>
      </c>
      <c r="C4" s="987"/>
      <c r="D4" s="987"/>
      <c r="E4" s="987"/>
      <c r="F4" s="987"/>
      <c r="G4" s="987"/>
      <c r="H4" s="988"/>
      <c r="I4" s="21"/>
    </row>
    <row r="5" spans="1:51" ht="40.5" customHeight="1" x14ac:dyDescent="0.25">
      <c r="A5" s="23" t="s">
        <v>6</v>
      </c>
      <c r="B5" s="986" t="s">
        <v>7</v>
      </c>
      <c r="C5" s="987"/>
      <c r="D5" s="987"/>
      <c r="E5" s="987"/>
      <c r="F5" s="987"/>
      <c r="G5" s="987"/>
      <c r="H5" s="988"/>
      <c r="I5" s="21"/>
    </row>
    <row r="6" spans="1:51" ht="56.25" customHeight="1" x14ac:dyDescent="0.25">
      <c r="A6" s="23" t="s">
        <v>8</v>
      </c>
      <c r="B6" s="986" t="s">
        <v>9</v>
      </c>
      <c r="C6" s="987"/>
      <c r="D6" s="987"/>
      <c r="E6" s="987"/>
      <c r="F6" s="987"/>
      <c r="G6" s="987"/>
      <c r="H6" s="988"/>
      <c r="I6" s="21"/>
    </row>
    <row r="7" spans="1:51" ht="30" x14ac:dyDescent="0.25">
      <c r="A7" s="23" t="s">
        <v>10</v>
      </c>
      <c r="B7" s="986" t="s">
        <v>11</v>
      </c>
      <c r="C7" s="987"/>
      <c r="D7" s="987"/>
      <c r="E7" s="987"/>
      <c r="F7" s="987"/>
      <c r="G7" s="987"/>
      <c r="H7" s="988"/>
      <c r="I7" s="21"/>
    </row>
    <row r="8" spans="1:51" ht="30" x14ac:dyDescent="0.25">
      <c r="A8" s="23" t="s">
        <v>12</v>
      </c>
      <c r="B8" s="986" t="s">
        <v>13</v>
      </c>
      <c r="C8" s="987"/>
      <c r="D8" s="987"/>
      <c r="E8" s="987"/>
      <c r="F8" s="987"/>
      <c r="G8" s="987"/>
      <c r="H8" s="988"/>
      <c r="I8" s="21"/>
    </row>
    <row r="9" spans="1:51" ht="30" x14ac:dyDescent="0.25">
      <c r="A9" s="23" t="s">
        <v>14</v>
      </c>
      <c r="B9" s="986" t="s">
        <v>15</v>
      </c>
      <c r="C9" s="987"/>
      <c r="D9" s="987"/>
      <c r="E9" s="987"/>
      <c r="F9" s="987"/>
      <c r="G9" s="987"/>
      <c r="H9" s="988"/>
      <c r="I9" s="21"/>
    </row>
    <row r="10" spans="1:51" ht="30" x14ac:dyDescent="0.25">
      <c r="A10" s="23" t="s">
        <v>16</v>
      </c>
      <c r="B10" s="986" t="s">
        <v>17</v>
      </c>
      <c r="C10" s="987"/>
      <c r="D10" s="987"/>
      <c r="E10" s="987"/>
      <c r="F10" s="987"/>
      <c r="G10" s="987"/>
      <c r="H10" s="988"/>
      <c r="I10" s="21"/>
    </row>
    <row r="11" spans="1:51" ht="30" x14ac:dyDescent="0.25">
      <c r="A11" s="23" t="s">
        <v>18</v>
      </c>
      <c r="B11" s="986" t="s">
        <v>19</v>
      </c>
      <c r="C11" s="987"/>
      <c r="D11" s="987"/>
      <c r="E11" s="987"/>
      <c r="F11" s="987"/>
      <c r="G11" s="987"/>
      <c r="H11" s="988"/>
      <c r="I11" s="21"/>
    </row>
    <row r="12" spans="1:51" ht="58.5" customHeight="1" x14ac:dyDescent="0.25">
      <c r="A12" s="23" t="s">
        <v>20</v>
      </c>
      <c r="B12" s="986" t="s">
        <v>21</v>
      </c>
      <c r="C12" s="987"/>
      <c r="D12" s="987"/>
      <c r="E12" s="987"/>
      <c r="F12" s="987"/>
      <c r="G12" s="987"/>
      <c r="H12" s="988"/>
      <c r="I12" s="21"/>
    </row>
    <row r="13" spans="1:51" ht="30" x14ac:dyDescent="0.25">
      <c r="A13" s="23" t="s">
        <v>22</v>
      </c>
      <c r="B13" s="986" t="s">
        <v>23</v>
      </c>
      <c r="C13" s="987"/>
      <c r="D13" s="987"/>
      <c r="E13" s="987"/>
      <c r="F13" s="987"/>
      <c r="G13" s="987"/>
      <c r="H13" s="988"/>
      <c r="I13" s="21"/>
    </row>
    <row r="14" spans="1:51" ht="30" x14ac:dyDescent="0.25">
      <c r="A14" s="23" t="s">
        <v>24</v>
      </c>
      <c r="B14" s="986" t="s">
        <v>25</v>
      </c>
      <c r="C14" s="987"/>
      <c r="D14" s="987"/>
      <c r="E14" s="987"/>
      <c r="F14" s="987"/>
      <c r="G14" s="987"/>
      <c r="H14" s="988"/>
      <c r="I14" s="21"/>
    </row>
    <row r="15" spans="1:51" ht="30" x14ac:dyDescent="0.25">
      <c r="A15" s="23" t="s">
        <v>26</v>
      </c>
      <c r="B15" s="986" t="s">
        <v>27</v>
      </c>
      <c r="C15" s="987"/>
      <c r="D15" s="987"/>
      <c r="E15" s="987"/>
      <c r="F15" s="987"/>
      <c r="G15" s="987"/>
      <c r="H15" s="988"/>
      <c r="I15" s="21"/>
    </row>
    <row r="16" spans="1:51" ht="30" x14ac:dyDescent="0.25">
      <c r="A16" s="23" t="s">
        <v>28</v>
      </c>
      <c r="B16" s="986" t="s">
        <v>29</v>
      </c>
      <c r="C16" s="987"/>
      <c r="D16" s="987"/>
      <c r="E16" s="987"/>
      <c r="F16" s="987"/>
      <c r="G16" s="987"/>
      <c r="H16" s="988"/>
      <c r="I16" s="21"/>
    </row>
    <row r="17" spans="1:9" ht="45" x14ac:dyDescent="0.25">
      <c r="A17" s="23" t="s">
        <v>30</v>
      </c>
      <c r="B17" s="986" t="s">
        <v>31</v>
      </c>
      <c r="C17" s="987"/>
      <c r="D17" s="987"/>
      <c r="E17" s="987"/>
      <c r="F17" s="987"/>
      <c r="G17" s="987"/>
      <c r="H17" s="988"/>
      <c r="I17" s="21"/>
    </row>
    <row r="18" spans="1:9" ht="60" customHeight="1" x14ac:dyDescent="0.25">
      <c r="A18" s="23" t="s">
        <v>32</v>
      </c>
      <c r="B18" s="986" t="s">
        <v>33</v>
      </c>
      <c r="C18" s="987"/>
      <c r="D18" s="987"/>
      <c r="E18" s="987"/>
      <c r="F18" s="987"/>
      <c r="G18" s="987"/>
      <c r="H18" s="988"/>
      <c r="I18" s="21"/>
    </row>
    <row r="19" spans="1:9" ht="45.75" customHeight="1" x14ac:dyDescent="0.25">
      <c r="A19" s="23" t="s">
        <v>34</v>
      </c>
      <c r="B19" s="986" t="s">
        <v>35</v>
      </c>
      <c r="C19" s="987"/>
      <c r="D19" s="987"/>
      <c r="E19" s="987"/>
      <c r="F19" s="987"/>
      <c r="G19" s="987"/>
      <c r="H19" s="988"/>
      <c r="I19" s="21"/>
    </row>
    <row r="20" spans="1:9" ht="51.75" customHeight="1" x14ac:dyDescent="0.25">
      <c r="A20" s="23" t="s">
        <v>36</v>
      </c>
      <c r="B20" s="986" t="s">
        <v>37</v>
      </c>
      <c r="C20" s="987"/>
      <c r="D20" s="987"/>
      <c r="E20" s="987"/>
      <c r="F20" s="987"/>
      <c r="G20" s="987"/>
      <c r="H20" s="988"/>
      <c r="I20" s="21"/>
    </row>
    <row r="21" spans="1:9" ht="57.75" customHeight="1" x14ac:dyDescent="0.25">
      <c r="A21" s="23" t="s">
        <v>38</v>
      </c>
      <c r="B21" s="986" t="s">
        <v>39</v>
      </c>
      <c r="C21" s="987"/>
      <c r="D21" s="987"/>
      <c r="E21" s="987"/>
      <c r="F21" s="987"/>
      <c r="G21" s="987"/>
      <c r="H21" s="988"/>
      <c r="I21" s="21"/>
    </row>
    <row r="22" spans="1:9" x14ac:dyDescent="0.25">
      <c r="A22" s="993"/>
      <c r="B22" s="994"/>
      <c r="C22" s="994"/>
      <c r="D22" s="994"/>
      <c r="E22" s="994"/>
      <c r="F22" s="994"/>
      <c r="G22" s="994"/>
      <c r="H22" s="994"/>
      <c r="I22" s="995"/>
    </row>
    <row r="23" spans="1:9" ht="51" customHeight="1" x14ac:dyDescent="0.25">
      <c r="A23" s="1007" t="s">
        <v>40</v>
      </c>
      <c r="B23" s="1007"/>
      <c r="C23" s="1007"/>
      <c r="D23" s="1007"/>
      <c r="E23" s="1007"/>
      <c r="F23" s="1007"/>
      <c r="G23" s="1007"/>
      <c r="H23" s="1007"/>
      <c r="I23" s="1007"/>
    </row>
    <row r="24" spans="1:9" ht="180" customHeight="1" x14ac:dyDescent="0.25">
      <c r="A24" s="990" t="s">
        <v>41</v>
      </c>
      <c r="B24" s="991"/>
      <c r="C24" s="991"/>
      <c r="D24" s="991"/>
      <c r="E24" s="991"/>
      <c r="F24" s="991"/>
      <c r="G24" s="991"/>
      <c r="H24" s="991"/>
      <c r="I24" s="992"/>
    </row>
    <row r="25" spans="1:9" ht="201" customHeight="1" x14ac:dyDescent="0.25">
      <c r="A25" s="24" t="s">
        <v>42</v>
      </c>
      <c r="B25" s="989" t="s">
        <v>43</v>
      </c>
      <c r="C25" s="989"/>
      <c r="D25" s="989"/>
      <c r="E25" s="989"/>
      <c r="F25" s="989"/>
      <c r="G25" s="989"/>
      <c r="H25" s="989"/>
      <c r="I25" s="989"/>
    </row>
    <row r="26" spans="1:9" ht="120.75" customHeight="1" x14ac:dyDescent="0.25">
      <c r="A26" s="24" t="s">
        <v>44</v>
      </c>
      <c r="B26" s="989" t="s">
        <v>45</v>
      </c>
      <c r="C26" s="989"/>
      <c r="D26" s="989"/>
      <c r="E26" s="989"/>
      <c r="F26" s="989"/>
      <c r="G26" s="989"/>
      <c r="H26" s="989"/>
      <c r="I26" s="989"/>
    </row>
    <row r="27" spans="1:9" ht="87" customHeight="1" x14ac:dyDescent="0.25">
      <c r="A27" s="24" t="s">
        <v>46</v>
      </c>
      <c r="B27" s="989" t="s">
        <v>47</v>
      </c>
      <c r="C27" s="989"/>
      <c r="D27" s="989"/>
      <c r="E27" s="989"/>
      <c r="F27" s="989"/>
      <c r="G27" s="989"/>
      <c r="H27" s="989"/>
      <c r="I27" s="989"/>
    </row>
    <row r="28" spans="1:9" ht="45.75" customHeight="1" x14ac:dyDescent="0.25">
      <c r="A28" s="24" t="s">
        <v>48</v>
      </c>
      <c r="B28" s="989" t="s">
        <v>49</v>
      </c>
      <c r="C28" s="989"/>
      <c r="D28" s="989"/>
      <c r="E28" s="989"/>
      <c r="F28" s="989"/>
      <c r="G28" s="989"/>
      <c r="H28" s="989"/>
      <c r="I28" s="989"/>
    </row>
    <row r="29" spans="1:9" x14ac:dyDescent="0.25">
      <c r="A29" s="996"/>
      <c r="B29" s="996"/>
      <c r="C29" s="996"/>
      <c r="D29" s="996"/>
      <c r="E29" s="996"/>
      <c r="F29" s="996"/>
      <c r="G29" s="996"/>
      <c r="H29" s="996"/>
      <c r="I29" s="996"/>
    </row>
    <row r="30" spans="1:9" ht="45" customHeight="1" x14ac:dyDescent="0.25">
      <c r="A30" s="1001" t="s">
        <v>50</v>
      </c>
      <c r="B30" s="1001"/>
      <c r="C30" s="1001"/>
      <c r="D30" s="1001"/>
      <c r="E30" s="1001"/>
      <c r="F30" s="1001"/>
      <c r="G30" s="1001"/>
      <c r="H30" s="1001"/>
      <c r="I30" s="1001"/>
    </row>
    <row r="31" spans="1:9" ht="42" customHeight="1" x14ac:dyDescent="0.25">
      <c r="A31" s="1002" t="s">
        <v>51</v>
      </c>
      <c r="B31" s="1002"/>
      <c r="C31" s="983" t="s">
        <v>52</v>
      </c>
      <c r="D31" s="984"/>
      <c r="E31" s="984"/>
      <c r="F31" s="984"/>
      <c r="G31" s="984"/>
      <c r="H31" s="985"/>
      <c r="I31" s="20"/>
    </row>
    <row r="32" spans="1:9" ht="43.5" customHeight="1" x14ac:dyDescent="0.25">
      <c r="A32" s="1002" t="s">
        <v>53</v>
      </c>
      <c r="B32" s="1002"/>
      <c r="C32" s="983" t="s">
        <v>54</v>
      </c>
      <c r="D32" s="984"/>
      <c r="E32" s="984"/>
      <c r="F32" s="984"/>
      <c r="G32" s="984"/>
      <c r="H32" s="985"/>
      <c r="I32" s="20"/>
    </row>
    <row r="33" spans="1:9" ht="40.5" customHeight="1" x14ac:dyDescent="0.25">
      <c r="A33" s="1002" t="s">
        <v>55</v>
      </c>
      <c r="B33" s="1002"/>
      <c r="C33" s="983" t="s">
        <v>56</v>
      </c>
      <c r="D33" s="984"/>
      <c r="E33" s="984"/>
      <c r="F33" s="984"/>
      <c r="G33" s="984"/>
      <c r="H33" s="985"/>
      <c r="I33" s="20"/>
    </row>
    <row r="34" spans="1:9" ht="75.75" customHeight="1" x14ac:dyDescent="0.25">
      <c r="A34" s="1000" t="s">
        <v>57</v>
      </c>
      <c r="B34" s="1000"/>
      <c r="C34" s="986" t="s">
        <v>58</v>
      </c>
      <c r="D34" s="987"/>
      <c r="E34" s="987"/>
      <c r="F34" s="987"/>
      <c r="G34" s="987"/>
      <c r="H34" s="988"/>
      <c r="I34" s="20"/>
    </row>
    <row r="35" spans="1:9" ht="57.75" customHeight="1" x14ac:dyDescent="0.25">
      <c r="A35" s="1000" t="s">
        <v>59</v>
      </c>
      <c r="B35" s="1000"/>
      <c r="C35" s="983" t="s">
        <v>60</v>
      </c>
      <c r="D35" s="984"/>
      <c r="E35" s="984"/>
      <c r="F35" s="984"/>
      <c r="G35" s="984"/>
      <c r="H35" s="985"/>
      <c r="I35" s="20"/>
    </row>
    <row r="36" spans="1:9" ht="73.5" customHeight="1" x14ac:dyDescent="0.25">
      <c r="A36" s="1000" t="s">
        <v>61</v>
      </c>
      <c r="B36" s="1000"/>
      <c r="C36" s="983" t="s">
        <v>62</v>
      </c>
      <c r="D36" s="984"/>
      <c r="E36" s="984"/>
      <c r="F36" s="984"/>
      <c r="G36" s="984"/>
      <c r="H36" s="985"/>
      <c r="I36" s="20"/>
    </row>
    <row r="37" spans="1:9" ht="67.5" customHeight="1" x14ac:dyDescent="0.25">
      <c r="A37" s="1000" t="s">
        <v>63</v>
      </c>
      <c r="B37" s="1000"/>
      <c r="C37" s="983" t="s">
        <v>64</v>
      </c>
      <c r="D37" s="984"/>
      <c r="E37" s="984"/>
      <c r="F37" s="984"/>
      <c r="G37" s="984"/>
      <c r="H37" s="985"/>
      <c r="I37" s="20"/>
    </row>
    <row r="38" spans="1:9" ht="45.75" customHeight="1" x14ac:dyDescent="0.25">
      <c r="A38" s="1000" t="s">
        <v>65</v>
      </c>
      <c r="B38" s="1000"/>
      <c r="C38" s="983" t="s">
        <v>66</v>
      </c>
      <c r="D38" s="984"/>
      <c r="E38" s="984"/>
      <c r="F38" s="984"/>
      <c r="G38" s="984"/>
      <c r="H38" s="985"/>
      <c r="I38" s="20"/>
    </row>
    <row r="39" spans="1:9" ht="39.75" customHeight="1" x14ac:dyDescent="0.25">
      <c r="A39" s="1000" t="s">
        <v>67</v>
      </c>
      <c r="B39" s="1000"/>
      <c r="C39" s="983" t="s">
        <v>68</v>
      </c>
      <c r="D39" s="984"/>
      <c r="E39" s="984"/>
      <c r="F39" s="984"/>
      <c r="G39" s="984"/>
      <c r="H39" s="985"/>
      <c r="I39" s="20"/>
    </row>
    <row r="40" spans="1:9" ht="52.5" customHeight="1" x14ac:dyDescent="0.25">
      <c r="A40" s="1008" t="s">
        <v>69</v>
      </c>
      <c r="B40" s="1008"/>
      <c r="C40" s="983" t="s">
        <v>70</v>
      </c>
      <c r="D40" s="984"/>
      <c r="E40" s="984"/>
      <c r="F40" s="984"/>
      <c r="G40" s="984"/>
      <c r="H40" s="985"/>
      <c r="I40" s="20"/>
    </row>
    <row r="42" spans="1:9" ht="42.75" customHeight="1" x14ac:dyDescent="0.25">
      <c r="A42" s="1009" t="s">
        <v>71</v>
      </c>
      <c r="B42" s="1009"/>
      <c r="C42" s="1009"/>
      <c r="D42" s="1009"/>
      <c r="E42" s="1009"/>
      <c r="F42" s="1009"/>
      <c r="G42" s="1009"/>
      <c r="H42" s="1009"/>
    </row>
    <row r="43" spans="1:9" ht="53.25" customHeight="1" x14ac:dyDescent="0.25">
      <c r="A43" s="1004" t="s">
        <v>72</v>
      </c>
      <c r="B43" s="1004"/>
      <c r="C43" s="983" t="s">
        <v>73</v>
      </c>
      <c r="D43" s="984"/>
      <c r="E43" s="984"/>
      <c r="F43" s="984"/>
      <c r="G43" s="984"/>
      <c r="H43" s="985"/>
    </row>
    <row r="44" spans="1:9" ht="69" customHeight="1" x14ac:dyDescent="0.25">
      <c r="A44" s="1004" t="s">
        <v>74</v>
      </c>
      <c r="B44" s="1004"/>
      <c r="C44" s="986" t="s">
        <v>75</v>
      </c>
      <c r="D44" s="987"/>
      <c r="E44" s="987"/>
      <c r="F44" s="987"/>
      <c r="G44" s="987"/>
      <c r="H44" s="988"/>
    </row>
    <row r="45" spans="1:9" ht="56.25" customHeight="1" x14ac:dyDescent="0.25">
      <c r="A45" s="1004" t="s">
        <v>76</v>
      </c>
      <c r="B45" s="1004"/>
      <c r="C45" s="983" t="s">
        <v>77</v>
      </c>
      <c r="D45" s="984"/>
      <c r="E45" s="984"/>
      <c r="F45" s="984"/>
      <c r="G45" s="984"/>
      <c r="H45" s="985"/>
    </row>
    <row r="46" spans="1:9" ht="51.75" customHeight="1" x14ac:dyDescent="0.25">
      <c r="A46" s="1004" t="s">
        <v>78</v>
      </c>
      <c r="B46" s="1004"/>
      <c r="C46" s="983" t="s">
        <v>79</v>
      </c>
      <c r="D46" s="984"/>
      <c r="E46" s="984"/>
      <c r="F46" s="984"/>
      <c r="G46" s="984"/>
      <c r="H46" s="985"/>
    </row>
    <row r="47" spans="1:9" ht="48.75" customHeight="1" x14ac:dyDescent="0.25">
      <c r="A47" s="1004" t="s">
        <v>80</v>
      </c>
      <c r="B47" s="1004"/>
      <c r="C47" s="983" t="s">
        <v>81</v>
      </c>
      <c r="D47" s="984"/>
      <c r="E47" s="984"/>
      <c r="F47" s="984"/>
      <c r="G47" s="984"/>
      <c r="H47" s="985"/>
    </row>
    <row r="48" spans="1:9" x14ac:dyDescent="0.25">
      <c r="A48" s="1006"/>
      <c r="B48" s="1006"/>
      <c r="C48" s="1006"/>
      <c r="D48" s="1006"/>
      <c r="E48" s="1006"/>
      <c r="F48" s="1006"/>
      <c r="G48" s="1006"/>
      <c r="H48" s="1006"/>
    </row>
    <row r="49" spans="1:8" ht="34.5" customHeight="1" x14ac:dyDescent="0.25">
      <c r="A49" s="1005" t="s">
        <v>82</v>
      </c>
      <c r="B49" s="1005"/>
      <c r="C49" s="1005"/>
      <c r="D49" s="1005"/>
      <c r="E49" s="1005"/>
      <c r="F49" s="1005"/>
      <c r="G49" s="1005"/>
      <c r="H49" s="1005"/>
    </row>
    <row r="50" spans="1:8" ht="44.25" customHeight="1" x14ac:dyDescent="0.25">
      <c r="A50" s="1004" t="s">
        <v>83</v>
      </c>
      <c r="B50" s="1004"/>
      <c r="C50" s="983" t="s">
        <v>84</v>
      </c>
      <c r="D50" s="984"/>
      <c r="E50" s="984"/>
      <c r="F50" s="984"/>
      <c r="G50" s="984"/>
      <c r="H50" s="985"/>
    </row>
    <row r="51" spans="1:8" ht="90" customHeight="1" x14ac:dyDescent="0.25">
      <c r="A51" s="1004" t="s">
        <v>85</v>
      </c>
      <c r="B51" s="1004"/>
      <c r="C51" s="986" t="s">
        <v>86</v>
      </c>
      <c r="D51" s="984"/>
      <c r="E51" s="984"/>
      <c r="F51" s="984"/>
      <c r="G51" s="984"/>
      <c r="H51" s="985"/>
    </row>
    <row r="52" spans="1:8" ht="40.5" customHeight="1" x14ac:dyDescent="0.25">
      <c r="A52" s="1004" t="s">
        <v>87</v>
      </c>
      <c r="B52" s="1004"/>
      <c r="C52" s="983" t="s">
        <v>88</v>
      </c>
      <c r="D52" s="984"/>
      <c r="E52" s="984"/>
      <c r="F52" s="984"/>
      <c r="G52" s="984"/>
      <c r="H52" s="985"/>
    </row>
    <row r="53" spans="1:8" ht="32.25" customHeight="1" x14ac:dyDescent="0.25">
      <c r="A53" s="1004" t="s">
        <v>89</v>
      </c>
      <c r="B53" s="1004"/>
      <c r="C53" s="983" t="s">
        <v>90</v>
      </c>
      <c r="D53" s="984"/>
      <c r="E53" s="984"/>
      <c r="F53" s="984"/>
      <c r="G53" s="984"/>
      <c r="H53" s="985"/>
    </row>
    <row r="54" spans="1:8" ht="51.75" customHeight="1" x14ac:dyDescent="0.25">
      <c r="A54" s="1003" t="s">
        <v>91</v>
      </c>
      <c r="B54" s="1003"/>
      <c r="C54" s="983" t="s">
        <v>92</v>
      </c>
      <c r="D54" s="984"/>
      <c r="E54" s="984"/>
      <c r="F54" s="984"/>
      <c r="G54" s="984"/>
      <c r="H54" s="985"/>
    </row>
    <row r="55" spans="1:8" ht="65.25" customHeight="1" x14ac:dyDescent="0.25">
      <c r="A55" s="1003" t="s">
        <v>93</v>
      </c>
      <c r="B55" s="1003"/>
      <c r="C55" s="983" t="s">
        <v>94</v>
      </c>
      <c r="D55" s="984"/>
      <c r="E55" s="984"/>
      <c r="F55" s="984"/>
      <c r="G55" s="984"/>
      <c r="H55" s="985"/>
    </row>
    <row r="56" spans="1:8" ht="40.5" customHeight="1" x14ac:dyDescent="0.25">
      <c r="A56" s="1003" t="s">
        <v>95</v>
      </c>
      <c r="B56" s="1003"/>
      <c r="C56" s="983" t="s">
        <v>96</v>
      </c>
      <c r="D56" s="984"/>
      <c r="E56" s="984"/>
      <c r="F56" s="984"/>
      <c r="G56" s="984"/>
      <c r="H56" s="985"/>
    </row>
    <row r="57" spans="1:8" ht="60" customHeight="1" x14ac:dyDescent="0.25">
      <c r="A57" s="1003" t="s">
        <v>97</v>
      </c>
      <c r="B57" s="1003"/>
      <c r="C57" s="983" t="s">
        <v>98</v>
      </c>
      <c r="D57" s="984"/>
      <c r="E57" s="984"/>
      <c r="F57" s="984"/>
      <c r="G57" s="984"/>
      <c r="H57" s="985"/>
    </row>
    <row r="58" spans="1:8" ht="51.75" customHeight="1" x14ac:dyDescent="0.25">
      <c r="A58" s="1003" t="s">
        <v>99</v>
      </c>
      <c r="B58" s="1003"/>
      <c r="C58" s="983" t="s">
        <v>100</v>
      </c>
      <c r="D58" s="984"/>
      <c r="E58" s="984"/>
      <c r="F58" s="984"/>
      <c r="G58" s="984"/>
      <c r="H58" s="985"/>
    </row>
    <row r="59" spans="1:8" ht="54.75" customHeight="1" x14ac:dyDescent="0.25">
      <c r="A59" s="1010" t="s">
        <v>101</v>
      </c>
      <c r="B59" s="1010"/>
      <c r="C59" s="983" t="s">
        <v>102</v>
      </c>
      <c r="D59" s="984"/>
      <c r="E59" s="984"/>
      <c r="F59" s="984"/>
      <c r="G59" s="984"/>
      <c r="H59" s="985"/>
    </row>
    <row r="61" spans="1:8" s="20" customFormat="1" ht="182.25" customHeight="1" x14ac:dyDescent="0.25">
      <c r="A61" s="998" t="s">
        <v>103</v>
      </c>
      <c r="B61" s="999"/>
      <c r="C61" s="999"/>
      <c r="D61" s="999"/>
      <c r="E61" s="999"/>
      <c r="F61" s="999"/>
      <c r="G61" s="999"/>
      <c r="H61" s="999"/>
    </row>
    <row r="62" spans="1:8" s="20" customFormat="1" ht="64.5" customHeight="1" x14ac:dyDescent="0.25">
      <c r="A62" s="997" t="s">
        <v>104</v>
      </c>
      <c r="B62" s="997"/>
      <c r="C62" s="986" t="s">
        <v>105</v>
      </c>
      <c r="D62" s="987"/>
      <c r="E62" s="987"/>
      <c r="F62" s="987"/>
      <c r="G62" s="987"/>
      <c r="H62" s="988"/>
    </row>
    <row r="63" spans="1:8" s="20" customFormat="1" ht="69.75" customHeight="1" x14ac:dyDescent="0.25">
      <c r="A63" s="997" t="s">
        <v>106</v>
      </c>
      <c r="B63" s="997"/>
      <c r="C63" s="986" t="s">
        <v>107</v>
      </c>
      <c r="D63" s="987"/>
      <c r="E63" s="987"/>
      <c r="F63" s="987"/>
      <c r="G63" s="987"/>
      <c r="H63" s="988"/>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248"/>
  <sheetViews>
    <sheetView tabSelected="1" topLeftCell="E1" zoomScale="29" zoomScaleNormal="40" workbookViewId="0">
      <pane xSplit="6" ySplit="8" topLeftCell="BE173" activePane="bottomRight" state="frozen"/>
      <selection activeCell="E1" sqref="E1"/>
      <selection pane="topRight" activeCell="K1" sqref="K1"/>
      <selection pane="bottomLeft" activeCell="E9" sqref="E9"/>
      <selection pane="bottomRight" activeCell="BO106" sqref="BO106"/>
    </sheetView>
  </sheetViews>
  <sheetFormatPr baseColWidth="10" defaultColWidth="11.42578125" defaultRowHeight="26.25" x14ac:dyDescent="0.4"/>
  <cols>
    <col min="1" max="1" width="17.42578125" style="55" customWidth="1"/>
    <col min="2" max="2" width="16.5703125" style="55" customWidth="1"/>
    <col min="3" max="3" width="18" style="55" customWidth="1"/>
    <col min="4" max="4" width="20.28515625" style="55" customWidth="1"/>
    <col min="5" max="5" width="23.28515625" style="55" customWidth="1"/>
    <col min="6" max="6" width="21" style="55" customWidth="1"/>
    <col min="7" max="7" width="17.5703125" style="55" customWidth="1"/>
    <col min="8" max="8" width="21.7109375" style="55" customWidth="1"/>
    <col min="9" max="9" width="21.42578125" style="55" customWidth="1"/>
    <col min="10" max="10" width="19.7109375" style="55" customWidth="1"/>
    <col min="11" max="11" width="34.28515625" style="55" customWidth="1"/>
    <col min="12" max="12" width="17.28515625" style="55" customWidth="1"/>
    <col min="13" max="13" width="17.85546875" style="55" customWidth="1"/>
    <col min="14" max="14" width="28.28515625" style="696" customWidth="1"/>
    <col min="15" max="15" width="15.5703125" style="696" customWidth="1"/>
    <col min="16" max="16" width="17.7109375" style="696" customWidth="1"/>
    <col min="17" max="17" width="22" style="696" customWidth="1"/>
    <col min="18" max="18" width="31" style="696" customWidth="1"/>
    <col min="19" max="19" width="28.85546875" style="942" customWidth="1"/>
    <col min="20" max="20" width="28.42578125" style="717" customWidth="1"/>
    <col min="21" max="24" width="33.85546875" style="717" customWidth="1"/>
    <col min="25" max="26" width="33.85546875" style="699" customWidth="1"/>
    <col min="27" max="28" width="33.85546875" style="697" customWidth="1"/>
    <col min="29" max="29" width="23.28515625" style="689" customWidth="1"/>
    <col min="30" max="30" width="24.7109375" style="690" customWidth="1"/>
    <col min="31" max="31" width="28.85546875" style="691" customWidth="1"/>
    <col min="32" max="32" width="52.85546875" style="692" customWidth="1"/>
    <col min="33" max="33" width="26.28515625" style="692" customWidth="1"/>
    <col min="34" max="34" width="37" style="693" customWidth="1"/>
    <col min="35" max="35" width="22.7109375" style="693" customWidth="1"/>
    <col min="36" max="36" width="78.140625" style="55" customWidth="1"/>
    <col min="37" max="37" width="53.140625" style="55" customWidth="1"/>
    <col min="38" max="38" width="25.7109375" style="55" customWidth="1"/>
    <col min="39" max="39" width="19.28515625" style="694" customWidth="1"/>
    <col min="40" max="40" width="21.5703125" style="694" customWidth="1"/>
    <col min="41" max="41" width="35.42578125" style="694" customWidth="1"/>
    <col min="42" max="43" width="34.140625" style="694" customWidth="1"/>
    <col min="44" max="45" width="39.85546875" style="695" customWidth="1"/>
    <col min="46" max="46" width="39.85546875" style="488" customWidth="1"/>
    <col min="47" max="47" width="39.85546875" style="489" customWidth="1"/>
    <col min="48" max="48" width="22.5703125" style="55" customWidth="1"/>
    <col min="49" max="49" width="29.42578125" style="55" customWidth="1"/>
    <col min="50" max="50" width="22" style="55" customWidth="1"/>
    <col min="51" max="51" width="39.5703125" style="55" customWidth="1"/>
    <col min="52" max="53" width="48.5703125" style="55" customWidth="1"/>
    <col min="54" max="54" width="30.5703125" style="55" customWidth="1"/>
    <col min="55" max="56" width="23.42578125" style="55" customWidth="1"/>
    <col min="57" max="57" width="37.42578125" style="55" customWidth="1"/>
    <col min="58" max="58" width="25" style="55" customWidth="1"/>
    <col min="59" max="59" width="28.5703125" style="55" customWidth="1"/>
    <col min="60" max="61" width="25.7109375" style="55" customWidth="1"/>
    <col min="62" max="64" width="47.85546875" style="55" customWidth="1"/>
    <col min="65" max="65" width="60" style="55" customWidth="1"/>
    <col min="66" max="66" width="56.42578125" style="55" customWidth="1"/>
    <col min="67" max="67" width="67.42578125" style="55" customWidth="1"/>
    <col min="68" max="68" width="51" style="62" customWidth="1"/>
    <col min="69" max="69" width="28.28515625" style="55" customWidth="1"/>
    <col min="70" max="70" width="63.85546875" style="55" customWidth="1"/>
    <col min="71" max="71" width="19.42578125" style="55" customWidth="1"/>
    <col min="72" max="72" width="18.85546875" style="55" customWidth="1"/>
    <col min="73" max="73" width="25.5703125" style="55" customWidth="1"/>
    <col min="74" max="76" width="117.5703125" style="55" customWidth="1"/>
    <col min="77" max="77" width="168.5703125" style="55" customWidth="1"/>
    <col min="78" max="78" width="18.85546875" style="55" customWidth="1"/>
    <col min="79" max="79" width="27" style="55" customWidth="1"/>
    <col min="80" max="16384" width="11.42578125" style="55"/>
  </cols>
  <sheetData>
    <row r="1" spans="1:79" x14ac:dyDescent="0.4">
      <c r="B1" s="1378" t="s">
        <v>108</v>
      </c>
      <c r="C1" s="1378"/>
      <c r="D1" s="1375" t="s">
        <v>109</v>
      </c>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1376"/>
      <c r="AQ1" s="1376"/>
      <c r="AR1" s="1376"/>
      <c r="AS1" s="1376"/>
      <c r="AT1" s="1376"/>
      <c r="AU1" s="1376"/>
      <c r="AV1" s="1376"/>
      <c r="AW1" s="1376"/>
      <c r="AX1" s="1376"/>
      <c r="AY1" s="1376"/>
      <c r="AZ1" s="1376"/>
      <c r="BA1" s="1376"/>
      <c r="BB1" s="1376"/>
      <c r="BC1" s="1376"/>
      <c r="BD1" s="1376"/>
      <c r="BE1" s="1376"/>
      <c r="BF1" s="1376"/>
      <c r="BG1" s="1376"/>
      <c r="BH1" s="1376"/>
      <c r="BI1" s="1376"/>
      <c r="BJ1" s="1376"/>
      <c r="BK1" s="1376"/>
      <c r="BL1" s="1376"/>
      <c r="BM1" s="1376"/>
      <c r="BN1" s="1376"/>
      <c r="BO1" s="1376"/>
      <c r="BP1" s="1376"/>
      <c r="BQ1" s="1377"/>
      <c r="BR1" s="56" t="s">
        <v>110</v>
      </c>
    </row>
    <row r="2" spans="1:79" x14ac:dyDescent="0.4">
      <c r="B2" s="1378"/>
      <c r="C2" s="1378"/>
      <c r="D2" s="1375" t="s">
        <v>111</v>
      </c>
      <c r="E2" s="1376"/>
      <c r="F2" s="1376"/>
      <c r="G2" s="1376"/>
      <c r="H2" s="1376"/>
      <c r="I2" s="1376"/>
      <c r="J2" s="1376"/>
      <c r="K2" s="1376"/>
      <c r="L2" s="1376"/>
      <c r="M2" s="1376"/>
      <c r="N2" s="1376"/>
      <c r="O2" s="1376"/>
      <c r="P2" s="1376"/>
      <c r="Q2" s="1376"/>
      <c r="R2" s="1376"/>
      <c r="S2" s="1376"/>
      <c r="T2" s="1376"/>
      <c r="U2" s="1376"/>
      <c r="V2" s="1376"/>
      <c r="W2" s="1376"/>
      <c r="X2" s="1376"/>
      <c r="Y2" s="1376"/>
      <c r="Z2" s="1376"/>
      <c r="AA2" s="1376"/>
      <c r="AB2" s="1376"/>
      <c r="AC2" s="1376"/>
      <c r="AD2" s="1376"/>
      <c r="AE2" s="1376"/>
      <c r="AF2" s="1376"/>
      <c r="AG2" s="1376"/>
      <c r="AH2" s="1376"/>
      <c r="AI2" s="1376"/>
      <c r="AJ2" s="1376"/>
      <c r="AK2" s="1376"/>
      <c r="AL2" s="1376"/>
      <c r="AM2" s="1376"/>
      <c r="AN2" s="1376"/>
      <c r="AO2" s="1376"/>
      <c r="AP2" s="1376"/>
      <c r="AQ2" s="1376"/>
      <c r="AR2" s="1376"/>
      <c r="AS2" s="1376"/>
      <c r="AT2" s="1376"/>
      <c r="AU2" s="1376"/>
      <c r="AV2" s="1376"/>
      <c r="AW2" s="1376"/>
      <c r="AX2" s="1376"/>
      <c r="AY2" s="1376"/>
      <c r="AZ2" s="1376"/>
      <c r="BA2" s="1376"/>
      <c r="BB2" s="1376"/>
      <c r="BC2" s="1376"/>
      <c r="BD2" s="1376"/>
      <c r="BE2" s="1376"/>
      <c r="BF2" s="1376"/>
      <c r="BG2" s="1376"/>
      <c r="BH2" s="1376"/>
      <c r="BI2" s="1376"/>
      <c r="BJ2" s="1376"/>
      <c r="BK2" s="1376"/>
      <c r="BL2" s="1376"/>
      <c r="BM2" s="1376"/>
      <c r="BN2" s="1376"/>
      <c r="BO2" s="1376"/>
      <c r="BP2" s="1376"/>
      <c r="BQ2" s="1377"/>
      <c r="BR2" s="56" t="s">
        <v>112</v>
      </c>
    </row>
    <row r="3" spans="1:79" x14ac:dyDescent="0.4">
      <c r="B3" s="1378"/>
      <c r="C3" s="1378"/>
      <c r="D3" s="1375" t="s">
        <v>113</v>
      </c>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6"/>
      <c r="AI3" s="1376"/>
      <c r="AJ3" s="1376"/>
      <c r="AK3" s="1376"/>
      <c r="AL3" s="1376"/>
      <c r="AM3" s="1376"/>
      <c r="AN3" s="1376"/>
      <c r="AO3" s="1376"/>
      <c r="AP3" s="1376"/>
      <c r="AQ3" s="1376"/>
      <c r="AR3" s="1376"/>
      <c r="AS3" s="1376"/>
      <c r="AT3" s="1376"/>
      <c r="AU3" s="1376"/>
      <c r="AV3" s="1376"/>
      <c r="AW3" s="1376"/>
      <c r="AX3" s="1376"/>
      <c r="AY3" s="1376"/>
      <c r="AZ3" s="1376"/>
      <c r="BA3" s="1376"/>
      <c r="BB3" s="1376"/>
      <c r="BC3" s="1376"/>
      <c r="BD3" s="1376"/>
      <c r="BE3" s="1376"/>
      <c r="BF3" s="1376"/>
      <c r="BG3" s="1376"/>
      <c r="BH3" s="1376"/>
      <c r="BI3" s="1376"/>
      <c r="BJ3" s="1376"/>
      <c r="BK3" s="1376"/>
      <c r="BL3" s="1376"/>
      <c r="BM3" s="1376"/>
      <c r="BN3" s="1376"/>
      <c r="BO3" s="1376"/>
      <c r="BP3" s="1376"/>
      <c r="BQ3" s="1377"/>
      <c r="BR3" s="56" t="s">
        <v>114</v>
      </c>
    </row>
    <row r="4" spans="1:79" x14ac:dyDescent="0.4">
      <c r="B4" s="1378"/>
      <c r="C4" s="1378"/>
      <c r="D4" s="1375" t="s">
        <v>115</v>
      </c>
      <c r="E4" s="1376"/>
      <c r="F4" s="1376"/>
      <c r="G4" s="1376"/>
      <c r="H4" s="1376"/>
      <c r="I4" s="1376"/>
      <c r="J4" s="1376"/>
      <c r="K4" s="1376"/>
      <c r="L4" s="1376"/>
      <c r="M4" s="1376"/>
      <c r="N4" s="1376"/>
      <c r="O4" s="1376"/>
      <c r="P4" s="1376"/>
      <c r="Q4" s="1376"/>
      <c r="R4" s="1376"/>
      <c r="S4" s="1376"/>
      <c r="T4" s="1376"/>
      <c r="U4" s="1376"/>
      <c r="V4" s="1376"/>
      <c r="W4" s="1376"/>
      <c r="X4" s="1376"/>
      <c r="Y4" s="1376"/>
      <c r="Z4" s="1376"/>
      <c r="AA4" s="1376"/>
      <c r="AB4" s="1376"/>
      <c r="AC4" s="1376"/>
      <c r="AD4" s="1376"/>
      <c r="AE4" s="1376"/>
      <c r="AF4" s="1376"/>
      <c r="AG4" s="1376"/>
      <c r="AH4" s="1376"/>
      <c r="AI4" s="1376"/>
      <c r="AJ4" s="1376"/>
      <c r="AK4" s="1376"/>
      <c r="AL4" s="1376"/>
      <c r="AM4" s="1376"/>
      <c r="AN4" s="1376"/>
      <c r="AO4" s="1376"/>
      <c r="AP4" s="1376"/>
      <c r="AQ4" s="1376"/>
      <c r="AR4" s="1376"/>
      <c r="AS4" s="1376"/>
      <c r="AT4" s="1376"/>
      <c r="AU4" s="1376"/>
      <c r="AV4" s="1376"/>
      <c r="AW4" s="1376"/>
      <c r="AX4" s="1376"/>
      <c r="AY4" s="1376"/>
      <c r="AZ4" s="1376"/>
      <c r="BA4" s="1376"/>
      <c r="BB4" s="1376"/>
      <c r="BC4" s="1376"/>
      <c r="BD4" s="1376"/>
      <c r="BE4" s="1376"/>
      <c r="BF4" s="1376"/>
      <c r="BG4" s="1376"/>
      <c r="BH4" s="1376"/>
      <c r="BI4" s="1376"/>
      <c r="BJ4" s="1376"/>
      <c r="BK4" s="1376"/>
      <c r="BL4" s="1376"/>
      <c r="BM4" s="1376"/>
      <c r="BN4" s="1376"/>
      <c r="BO4" s="1376"/>
      <c r="BP4" s="1376"/>
      <c r="BQ4" s="1377"/>
      <c r="BR4" s="56" t="s">
        <v>116</v>
      </c>
    </row>
    <row r="5" spans="1:79" x14ac:dyDescent="0.4">
      <c r="B5" s="1374" t="s">
        <v>117</v>
      </c>
      <c r="C5" s="1374"/>
      <c r="D5" s="1367" t="s">
        <v>118</v>
      </c>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c r="AM5" s="1368"/>
      <c r="AN5" s="1368"/>
      <c r="AO5" s="1368"/>
      <c r="AP5" s="1368"/>
      <c r="AQ5" s="1368"/>
      <c r="AR5" s="1368"/>
      <c r="AS5" s="1368"/>
      <c r="AT5" s="1368"/>
      <c r="AU5" s="1368"/>
      <c r="AV5" s="1368"/>
      <c r="AW5" s="1368"/>
      <c r="AX5" s="1368"/>
      <c r="AY5" s="1368"/>
      <c r="AZ5" s="1368"/>
      <c r="BA5" s="1368"/>
      <c r="BB5" s="1368"/>
      <c r="BC5" s="1368"/>
      <c r="BD5" s="1368"/>
      <c r="BE5" s="1368"/>
      <c r="BF5" s="1368"/>
      <c r="BG5" s="1368"/>
      <c r="BH5" s="1368"/>
      <c r="BI5" s="1368"/>
      <c r="BJ5" s="1368"/>
      <c r="BK5" s="1368"/>
      <c r="BL5" s="1368"/>
      <c r="BM5" s="1368"/>
      <c r="BN5" s="1368"/>
      <c r="BO5" s="1368"/>
      <c r="BP5" s="1368"/>
      <c r="BQ5" s="1369"/>
      <c r="BR5" s="27"/>
    </row>
    <row r="6" spans="1:79" ht="83.25" customHeight="1" x14ac:dyDescent="0.4">
      <c r="A6" s="1176" t="s">
        <v>1</v>
      </c>
      <c r="B6" s="1176"/>
      <c r="C6" s="1176"/>
      <c r="D6" s="1176"/>
      <c r="E6" s="1176"/>
      <c r="F6" s="1176"/>
      <c r="G6" s="1176"/>
      <c r="H6" s="1176"/>
      <c r="I6" s="1176"/>
      <c r="J6" s="1176"/>
      <c r="K6" s="1176"/>
      <c r="L6" s="1176"/>
      <c r="M6" s="1176"/>
      <c r="N6" s="1176"/>
      <c r="O6" s="1176"/>
      <c r="P6" s="1176"/>
      <c r="Q6" s="1176"/>
      <c r="R6" s="1176"/>
      <c r="S6" s="1176"/>
      <c r="T6" s="1176"/>
      <c r="U6" s="713"/>
      <c r="V6" s="713"/>
      <c r="W6" s="713"/>
      <c r="X6" s="713"/>
      <c r="Y6" s="698"/>
      <c r="Z6" s="698"/>
      <c r="AA6" s="57"/>
      <c r="AB6" s="57"/>
      <c r="AC6" s="1378" t="s">
        <v>119</v>
      </c>
      <c r="AD6" s="1378"/>
      <c r="AE6" s="1378"/>
      <c r="AF6" s="1378"/>
      <c r="AG6" s="1378" t="s">
        <v>50</v>
      </c>
      <c r="AH6" s="1378"/>
      <c r="AI6" s="1378"/>
      <c r="AJ6" s="1378"/>
      <c r="AK6" s="1378"/>
      <c r="AL6" s="1378"/>
      <c r="AM6" s="1378"/>
      <c r="AN6" s="1378"/>
      <c r="AO6" s="1378"/>
      <c r="AP6" s="1378"/>
      <c r="AQ6" s="1378"/>
      <c r="AR6" s="1378"/>
      <c r="AS6" s="1378"/>
      <c r="AT6" s="1378"/>
      <c r="AU6" s="1378"/>
      <c r="AV6" s="1378"/>
      <c r="AW6" s="1176" t="s">
        <v>71</v>
      </c>
      <c r="AX6" s="1176"/>
      <c r="AY6" s="1176"/>
      <c r="AZ6" s="1176"/>
      <c r="BA6" s="1176"/>
      <c r="BB6" s="1176"/>
      <c r="BC6" s="1176"/>
      <c r="BD6" s="1176"/>
      <c r="BE6" s="1176"/>
      <c r="BF6" s="1176"/>
      <c r="BG6" s="1176"/>
      <c r="BH6" s="1176"/>
      <c r="BI6" s="1176"/>
      <c r="BJ6" s="1176"/>
      <c r="BK6" s="1176"/>
      <c r="BL6" s="1176"/>
      <c r="BM6" s="1176"/>
      <c r="BN6" s="1176"/>
      <c r="BO6" s="1176"/>
      <c r="BP6" s="783"/>
      <c r="BQ6" s="58" t="s">
        <v>82</v>
      </c>
      <c r="BR6" s="58"/>
      <c r="BS6" s="58"/>
      <c r="BT6" s="58"/>
      <c r="BU6" s="58"/>
      <c r="BV6" s="59"/>
      <c r="BW6" s="59"/>
      <c r="BX6" s="59"/>
      <c r="BY6" s="59"/>
      <c r="BZ6" s="1386" t="s">
        <v>120</v>
      </c>
      <c r="CA6" s="1386"/>
    </row>
    <row r="7" spans="1:79" s="62" customFormat="1" ht="96" customHeight="1" x14ac:dyDescent="0.35">
      <c r="A7" s="1387" t="s">
        <v>2</v>
      </c>
      <c r="B7" s="1363" t="s">
        <v>4</v>
      </c>
      <c r="C7" s="1363" t="s">
        <v>6</v>
      </c>
      <c r="D7" s="1363" t="s">
        <v>8</v>
      </c>
      <c r="E7" s="1363" t="s">
        <v>10</v>
      </c>
      <c r="F7" s="1363" t="s">
        <v>12</v>
      </c>
      <c r="G7" s="1365" t="s">
        <v>14</v>
      </c>
      <c r="H7" s="1365" t="s">
        <v>16</v>
      </c>
      <c r="I7" s="1365" t="s">
        <v>18</v>
      </c>
      <c r="J7" s="1363" t="s">
        <v>121</v>
      </c>
      <c r="K7" s="1363" t="s">
        <v>22</v>
      </c>
      <c r="L7" s="1363" t="s">
        <v>24</v>
      </c>
      <c r="M7" s="1363" t="s">
        <v>26</v>
      </c>
      <c r="N7" s="1363" t="s">
        <v>28</v>
      </c>
      <c r="O7" s="1365" t="s">
        <v>122</v>
      </c>
      <c r="P7" s="1365"/>
      <c r="Q7" s="1397" t="s">
        <v>32</v>
      </c>
      <c r="R7" s="1362" t="s">
        <v>34</v>
      </c>
      <c r="S7" s="1360" t="s">
        <v>36</v>
      </c>
      <c r="T7" s="1362" t="s">
        <v>38</v>
      </c>
      <c r="U7" s="1102" t="s">
        <v>123</v>
      </c>
      <c r="V7" s="1102" t="s">
        <v>124</v>
      </c>
      <c r="W7" s="1102" t="s">
        <v>125</v>
      </c>
      <c r="X7" s="1616" t="s">
        <v>1480</v>
      </c>
      <c r="Y7" s="1194" t="s">
        <v>1662</v>
      </c>
      <c r="Z7" s="1194" t="s">
        <v>126</v>
      </c>
      <c r="AA7" s="1194" t="s">
        <v>1663</v>
      </c>
      <c r="AB7" s="1194" t="s">
        <v>127</v>
      </c>
      <c r="AC7" s="1364" t="s">
        <v>42</v>
      </c>
      <c r="AD7" s="1364" t="s">
        <v>44</v>
      </c>
      <c r="AE7" s="1364" t="s">
        <v>46</v>
      </c>
      <c r="AF7" s="1364" t="s">
        <v>48</v>
      </c>
      <c r="AG7" s="1362" t="s">
        <v>51</v>
      </c>
      <c r="AH7" s="1362" t="s">
        <v>53</v>
      </c>
      <c r="AI7" s="1362" t="s">
        <v>55</v>
      </c>
      <c r="AJ7" s="1381" t="s">
        <v>57</v>
      </c>
      <c r="AK7" s="1381" t="s">
        <v>59</v>
      </c>
      <c r="AL7" s="1381" t="s">
        <v>61</v>
      </c>
      <c r="AM7" s="1381" t="s">
        <v>63</v>
      </c>
      <c r="AN7" s="1103" t="s">
        <v>128</v>
      </c>
      <c r="AO7" s="1103" t="s">
        <v>129</v>
      </c>
      <c r="AP7" s="1103" t="s">
        <v>130</v>
      </c>
      <c r="AQ7" s="1650" t="s">
        <v>1481</v>
      </c>
      <c r="AR7" s="1180" t="s">
        <v>1631</v>
      </c>
      <c r="AS7" s="1180" t="s">
        <v>1664</v>
      </c>
      <c r="AT7" s="1381" t="s">
        <v>65</v>
      </c>
      <c r="AU7" s="1381" t="s">
        <v>67</v>
      </c>
      <c r="AV7" s="1353" t="s">
        <v>69</v>
      </c>
      <c r="AW7" s="1353" t="s">
        <v>72</v>
      </c>
      <c r="AX7" s="1353" t="s">
        <v>74</v>
      </c>
      <c r="AY7" s="1488" t="s">
        <v>131</v>
      </c>
      <c r="AZ7" s="1105" t="s">
        <v>1479</v>
      </c>
      <c r="BA7" s="1652" t="s">
        <v>1482</v>
      </c>
      <c r="BB7" s="1353" t="s">
        <v>76</v>
      </c>
      <c r="BC7" s="1353" t="s">
        <v>78</v>
      </c>
      <c r="BD7" s="1353" t="s">
        <v>80</v>
      </c>
      <c r="BE7" s="1353" t="s">
        <v>83</v>
      </c>
      <c r="BF7" s="1353" t="s">
        <v>85</v>
      </c>
      <c r="BG7" s="1353" t="s">
        <v>87</v>
      </c>
      <c r="BH7" s="1379" t="s">
        <v>89</v>
      </c>
      <c r="BI7" s="1470" t="s">
        <v>85</v>
      </c>
      <c r="BJ7" s="1632" t="s">
        <v>132</v>
      </c>
      <c r="BK7" s="1107" t="s">
        <v>133</v>
      </c>
      <c r="BL7" s="1652" t="s">
        <v>1483</v>
      </c>
      <c r="BM7" s="1177" t="s">
        <v>1665</v>
      </c>
      <c r="BN7" s="1177" t="s">
        <v>1666</v>
      </c>
      <c r="BO7" s="1177" t="s">
        <v>1667</v>
      </c>
      <c r="BP7" s="1177" t="s">
        <v>1668</v>
      </c>
      <c r="BQ7" s="1366" t="s">
        <v>91</v>
      </c>
      <c r="BR7" s="1389" t="s">
        <v>93</v>
      </c>
      <c r="BS7" s="1391" t="s">
        <v>95</v>
      </c>
      <c r="BT7" s="1393" t="s">
        <v>97</v>
      </c>
      <c r="BU7" s="1389" t="s">
        <v>99</v>
      </c>
      <c r="BV7" s="1395" t="s">
        <v>134</v>
      </c>
      <c r="BW7" s="1665" t="s">
        <v>135</v>
      </c>
      <c r="BX7" s="1108" t="s">
        <v>1485</v>
      </c>
      <c r="BY7" s="1663" t="s">
        <v>1484</v>
      </c>
      <c r="BZ7" s="1401" t="s">
        <v>104</v>
      </c>
      <c r="CA7" s="1401" t="s">
        <v>106</v>
      </c>
    </row>
    <row r="8" spans="1:79" s="62" customFormat="1" ht="78.75" customHeight="1" thickBot="1" x14ac:dyDescent="0.4">
      <c r="A8" s="1388"/>
      <c r="B8" s="1102"/>
      <c r="C8" s="1102"/>
      <c r="D8" s="1102"/>
      <c r="E8" s="1102"/>
      <c r="F8" s="1102"/>
      <c r="G8" s="1366"/>
      <c r="H8" s="1366"/>
      <c r="I8" s="1366"/>
      <c r="J8" s="1102"/>
      <c r="K8" s="1102"/>
      <c r="L8" s="1102"/>
      <c r="M8" s="1102"/>
      <c r="N8" s="1102"/>
      <c r="O8" s="63" t="s">
        <v>136</v>
      </c>
      <c r="P8" s="63" t="s">
        <v>137</v>
      </c>
      <c r="Q8" s="1365"/>
      <c r="R8" s="1363"/>
      <c r="S8" s="1361"/>
      <c r="T8" s="1363"/>
      <c r="U8" s="1102"/>
      <c r="V8" s="1102"/>
      <c r="W8" s="1102"/>
      <c r="X8" s="1616"/>
      <c r="Y8" s="1195"/>
      <c r="Z8" s="1195"/>
      <c r="AA8" s="1195"/>
      <c r="AB8" s="1195"/>
      <c r="AC8" s="1364"/>
      <c r="AD8" s="1364"/>
      <c r="AE8" s="1364"/>
      <c r="AF8" s="1364"/>
      <c r="AG8" s="1363"/>
      <c r="AH8" s="1363"/>
      <c r="AI8" s="1363"/>
      <c r="AJ8" s="1382"/>
      <c r="AK8" s="1382"/>
      <c r="AL8" s="1382"/>
      <c r="AM8" s="1382"/>
      <c r="AN8" s="1104"/>
      <c r="AO8" s="1104"/>
      <c r="AP8" s="1104"/>
      <c r="AQ8" s="1651"/>
      <c r="AR8" s="1180"/>
      <c r="AS8" s="1181"/>
      <c r="AT8" s="1382"/>
      <c r="AU8" s="1382"/>
      <c r="AV8" s="1354"/>
      <c r="AW8" s="1354"/>
      <c r="AX8" s="1354"/>
      <c r="AY8" s="1489"/>
      <c r="AZ8" s="1106"/>
      <c r="BA8" s="1653"/>
      <c r="BB8" s="1354"/>
      <c r="BC8" s="1354"/>
      <c r="BD8" s="1354"/>
      <c r="BE8" s="1354"/>
      <c r="BF8" s="1354"/>
      <c r="BG8" s="1354"/>
      <c r="BH8" s="1380"/>
      <c r="BI8" s="1470"/>
      <c r="BJ8" s="1632"/>
      <c r="BK8" s="1107"/>
      <c r="BL8" s="1652"/>
      <c r="BM8" s="1178"/>
      <c r="BN8" s="1178"/>
      <c r="BO8" s="1178"/>
      <c r="BP8" s="1178"/>
      <c r="BQ8" s="1366"/>
      <c r="BR8" s="1390"/>
      <c r="BS8" s="1392"/>
      <c r="BT8" s="1394"/>
      <c r="BU8" s="1390"/>
      <c r="BV8" s="1396"/>
      <c r="BW8" s="1666"/>
      <c r="BX8" s="1109"/>
      <c r="BY8" s="1664"/>
      <c r="BZ8" s="1401"/>
      <c r="CA8" s="1401"/>
    </row>
    <row r="9" spans="1:79" ht="99.75" customHeight="1" x14ac:dyDescent="0.4">
      <c r="A9" s="1495" t="s">
        <v>138</v>
      </c>
      <c r="B9" s="1420" t="s">
        <v>139</v>
      </c>
      <c r="C9" s="1420" t="s">
        <v>140</v>
      </c>
      <c r="D9" s="1201" t="s">
        <v>141</v>
      </c>
      <c r="E9" s="1201" t="s">
        <v>142</v>
      </c>
      <c r="F9" s="1201" t="s">
        <v>143</v>
      </c>
      <c r="G9" s="1355"/>
      <c r="H9" s="1355"/>
      <c r="I9" s="1355"/>
      <c r="J9" s="1352" t="s">
        <v>144</v>
      </c>
      <c r="K9" s="1201" t="s">
        <v>145</v>
      </c>
      <c r="L9" s="1201" t="s">
        <v>146</v>
      </c>
      <c r="M9" s="1201" t="s">
        <v>147</v>
      </c>
      <c r="N9" s="1084" t="s">
        <v>148</v>
      </c>
      <c r="O9" s="1084"/>
      <c r="P9" s="1084" t="s">
        <v>149</v>
      </c>
      <c r="Q9" s="1284" t="s">
        <v>150</v>
      </c>
      <c r="R9" s="1138">
        <v>3.0200000000000001E-2</v>
      </c>
      <c r="S9" s="1426">
        <v>3.0200000000000001E-2</v>
      </c>
      <c r="T9" s="1407" t="s">
        <v>151</v>
      </c>
      <c r="U9" s="1138" t="s">
        <v>152</v>
      </c>
      <c r="V9" s="1138" t="s">
        <v>152</v>
      </c>
      <c r="W9" s="1138" t="s">
        <v>153</v>
      </c>
      <c r="X9" s="1135" t="s">
        <v>1632</v>
      </c>
      <c r="Y9" s="1024">
        <v>3.5299999999999998E-2</v>
      </c>
      <c r="Z9" s="1024" t="str">
        <f>+T9</f>
        <v xml:space="preserve">3, 89%
corresponde a la matricula de IEO sin banco de oferente a diciembre 2022
</v>
      </c>
      <c r="AA9" s="1024">
        <f>+(4.02-3.53)/(4.02-3.02)</f>
        <v>0.49</v>
      </c>
      <c r="AB9" s="1024">
        <f>+(4.02-3.53)/(4.02-3.02)</f>
        <v>0.49</v>
      </c>
      <c r="AC9" s="1307" t="s">
        <v>154</v>
      </c>
      <c r="AD9" s="1649" t="s">
        <v>155</v>
      </c>
      <c r="AE9" s="1045" t="s">
        <v>156</v>
      </c>
      <c r="AF9" s="1237" t="s">
        <v>157</v>
      </c>
      <c r="AG9" s="1027" t="s">
        <v>158</v>
      </c>
      <c r="AH9" s="1206">
        <v>2020130010065</v>
      </c>
      <c r="AI9" s="1042" t="s">
        <v>159</v>
      </c>
      <c r="AJ9" s="66" t="s">
        <v>160</v>
      </c>
      <c r="AK9" s="67" t="s">
        <v>161</v>
      </c>
      <c r="AL9" s="68">
        <v>1</v>
      </c>
      <c r="AM9" s="69">
        <v>0.2</v>
      </c>
      <c r="AN9" s="727">
        <v>0.16170000000000001</v>
      </c>
      <c r="AO9" s="728">
        <v>0.5</v>
      </c>
      <c r="AP9" s="728">
        <v>0.66</v>
      </c>
      <c r="AQ9" s="816">
        <v>1</v>
      </c>
      <c r="AR9" s="54">
        <f>+AQ9/AL9</f>
        <v>1</v>
      </c>
      <c r="AS9" s="1061">
        <f>AVERAGE(AR9:AR21)</f>
        <v>0.99881363261865175</v>
      </c>
      <c r="AT9" s="70" t="s">
        <v>162</v>
      </c>
      <c r="AU9" s="69" t="s">
        <v>163</v>
      </c>
      <c r="AV9" s="71">
        <f>20*9</f>
        <v>180</v>
      </c>
      <c r="AW9" s="72">
        <v>185133</v>
      </c>
      <c r="AX9" s="73"/>
      <c r="AY9" s="74">
        <v>183072</v>
      </c>
      <c r="AZ9" s="75">
        <v>180648</v>
      </c>
      <c r="BA9" s="842">
        <v>182465</v>
      </c>
      <c r="BB9" s="1144" t="s">
        <v>164</v>
      </c>
      <c r="BC9" s="1147" t="s">
        <v>165</v>
      </c>
      <c r="BD9" s="1433" t="s">
        <v>166</v>
      </c>
      <c r="BE9" s="1436">
        <v>1200000000</v>
      </c>
      <c r="BF9" s="1433" t="s">
        <v>167</v>
      </c>
      <c r="BG9" s="1433" t="s">
        <v>168</v>
      </c>
      <c r="BH9" s="1433" t="s">
        <v>169</v>
      </c>
      <c r="BI9" s="1471" t="s">
        <v>166</v>
      </c>
      <c r="BJ9" s="1158">
        <v>1787268574</v>
      </c>
      <c r="BK9" s="1112">
        <v>1809062555.0900002</v>
      </c>
      <c r="BL9" s="1056">
        <v>1746872115</v>
      </c>
      <c r="BM9" s="1476">
        <v>1159603541</v>
      </c>
      <c r="BN9" s="1476">
        <v>1151145940</v>
      </c>
      <c r="BO9" s="1476">
        <v>1151145940</v>
      </c>
      <c r="BP9" s="1024">
        <f>+BO9/BM9</f>
        <v>0.99270647190960937</v>
      </c>
      <c r="BQ9" s="899" t="s">
        <v>170</v>
      </c>
      <c r="BR9" s="77" t="s">
        <v>171</v>
      </c>
      <c r="BS9" s="77" t="s">
        <v>172</v>
      </c>
      <c r="BT9" s="78" t="s">
        <v>166</v>
      </c>
      <c r="BU9" s="70" t="s">
        <v>173</v>
      </c>
      <c r="BV9" s="398" t="s">
        <v>174</v>
      </c>
      <c r="BW9" s="79" t="s">
        <v>175</v>
      </c>
      <c r="BX9" s="80" t="s">
        <v>176</v>
      </c>
      <c r="BY9" s="866" t="s">
        <v>1553</v>
      </c>
      <c r="BZ9" s="73"/>
      <c r="CA9" s="73"/>
    </row>
    <row r="10" spans="1:79" ht="77.25" customHeight="1" x14ac:dyDescent="0.4">
      <c r="A10" s="1496"/>
      <c r="B10" s="1421"/>
      <c r="C10" s="1421"/>
      <c r="D10" s="1043"/>
      <c r="E10" s="1043"/>
      <c r="F10" s="1043"/>
      <c r="G10" s="1356"/>
      <c r="H10" s="1356"/>
      <c r="I10" s="1356"/>
      <c r="J10" s="1353"/>
      <c r="K10" s="1043"/>
      <c r="L10" s="1043"/>
      <c r="M10" s="1043"/>
      <c r="N10" s="1085"/>
      <c r="O10" s="1085"/>
      <c r="P10" s="1085"/>
      <c r="Q10" s="1285"/>
      <c r="R10" s="1139"/>
      <c r="S10" s="1427"/>
      <c r="T10" s="1408"/>
      <c r="U10" s="1139"/>
      <c r="V10" s="1139"/>
      <c r="W10" s="1139"/>
      <c r="X10" s="1136"/>
      <c r="Y10" s="1025"/>
      <c r="Z10" s="1025"/>
      <c r="AA10" s="1025"/>
      <c r="AB10" s="1025"/>
      <c r="AC10" s="1307"/>
      <c r="AD10" s="1649"/>
      <c r="AE10" s="1046"/>
      <c r="AF10" s="1238"/>
      <c r="AG10" s="1028"/>
      <c r="AH10" s="1207"/>
      <c r="AI10" s="1043"/>
      <c r="AJ10" s="89" t="s">
        <v>177</v>
      </c>
      <c r="AK10" s="90" t="s">
        <v>178</v>
      </c>
      <c r="AL10" s="90">
        <v>1</v>
      </c>
      <c r="AM10" s="91">
        <v>0.02</v>
      </c>
      <c r="AN10" s="729" t="s">
        <v>153</v>
      </c>
      <c r="AO10" s="729" t="s">
        <v>153</v>
      </c>
      <c r="AP10" s="729" t="s">
        <v>153</v>
      </c>
      <c r="AQ10" s="816">
        <v>1</v>
      </c>
      <c r="AR10" s="54">
        <f t="shared" ref="AR10:AR21" si="0">+AQ10/AL10</f>
        <v>1</v>
      </c>
      <c r="AS10" s="1025"/>
      <c r="AT10" s="92" t="s">
        <v>179</v>
      </c>
      <c r="AU10" s="93" t="s">
        <v>180</v>
      </c>
      <c r="AV10" s="94">
        <f>20*6</f>
        <v>120</v>
      </c>
      <c r="AW10" s="93" t="s">
        <v>153</v>
      </c>
      <c r="AX10" s="73"/>
      <c r="AY10" s="95" t="s">
        <v>153</v>
      </c>
      <c r="AZ10" s="96" t="s">
        <v>153</v>
      </c>
      <c r="BA10" s="843" t="s">
        <v>152</v>
      </c>
      <c r="BB10" s="1145"/>
      <c r="BC10" s="1085"/>
      <c r="BD10" s="1434"/>
      <c r="BE10" s="1437"/>
      <c r="BF10" s="1434"/>
      <c r="BG10" s="1434"/>
      <c r="BH10" s="1434"/>
      <c r="BI10" s="1472"/>
      <c r="BJ10" s="1156"/>
      <c r="BK10" s="1113"/>
      <c r="BL10" s="1057"/>
      <c r="BM10" s="1477"/>
      <c r="BN10" s="1477"/>
      <c r="BO10" s="1477"/>
      <c r="BP10" s="1025"/>
      <c r="BQ10" s="98" t="s">
        <v>170</v>
      </c>
      <c r="BR10" s="99" t="s">
        <v>171</v>
      </c>
      <c r="BS10" s="99" t="s">
        <v>172</v>
      </c>
      <c r="BT10" s="100" t="s">
        <v>166</v>
      </c>
      <c r="BU10" s="92" t="s">
        <v>173</v>
      </c>
      <c r="BV10" s="101" t="s">
        <v>181</v>
      </c>
      <c r="BW10" s="102" t="s">
        <v>181</v>
      </c>
      <c r="BX10" s="103" t="s">
        <v>182</v>
      </c>
      <c r="BY10" s="867" t="s">
        <v>1554</v>
      </c>
      <c r="BZ10" s="73"/>
      <c r="CA10" s="73"/>
    </row>
    <row r="11" spans="1:79" ht="84.75" customHeight="1" x14ac:dyDescent="0.4">
      <c r="A11" s="1496"/>
      <c r="B11" s="1421"/>
      <c r="C11" s="1421"/>
      <c r="D11" s="1043"/>
      <c r="E11" s="1043"/>
      <c r="F11" s="1043"/>
      <c r="G11" s="1356"/>
      <c r="H11" s="1356"/>
      <c r="I11" s="1356"/>
      <c r="J11" s="1353"/>
      <c r="K11" s="1043"/>
      <c r="L11" s="1043"/>
      <c r="M11" s="1043"/>
      <c r="N11" s="1085"/>
      <c r="O11" s="1085"/>
      <c r="P11" s="1085"/>
      <c r="Q11" s="1285"/>
      <c r="R11" s="1139"/>
      <c r="S11" s="1427"/>
      <c r="T11" s="1408"/>
      <c r="U11" s="1139"/>
      <c r="V11" s="1139"/>
      <c r="W11" s="1139"/>
      <c r="X11" s="1136"/>
      <c r="Y11" s="1025"/>
      <c r="Z11" s="1025"/>
      <c r="AA11" s="1025"/>
      <c r="AB11" s="1025"/>
      <c r="AC11" s="1307"/>
      <c r="AD11" s="1649"/>
      <c r="AE11" s="1046"/>
      <c r="AF11" s="1238"/>
      <c r="AG11" s="1028"/>
      <c r="AH11" s="1207"/>
      <c r="AI11" s="1043"/>
      <c r="AJ11" s="89" t="s">
        <v>183</v>
      </c>
      <c r="AK11" s="90" t="s">
        <v>184</v>
      </c>
      <c r="AL11" s="90">
        <v>1</v>
      </c>
      <c r="AM11" s="91">
        <v>0.02</v>
      </c>
      <c r="AN11" s="729" t="s">
        <v>153</v>
      </c>
      <c r="AO11" s="729" t="s">
        <v>153</v>
      </c>
      <c r="AP11" s="729" t="s">
        <v>153</v>
      </c>
      <c r="AQ11" s="816">
        <v>1</v>
      </c>
      <c r="AR11" s="54">
        <f t="shared" si="0"/>
        <v>1</v>
      </c>
      <c r="AS11" s="1025"/>
      <c r="AT11" s="92" t="s">
        <v>180</v>
      </c>
      <c r="AU11" s="93" t="s">
        <v>163</v>
      </c>
      <c r="AV11" s="94">
        <f>20*3</f>
        <v>60</v>
      </c>
      <c r="AW11" s="93" t="s">
        <v>153</v>
      </c>
      <c r="AX11" s="73"/>
      <c r="AY11" s="95" t="s">
        <v>153</v>
      </c>
      <c r="AZ11" s="96" t="s">
        <v>153</v>
      </c>
      <c r="BA11" s="843" t="s">
        <v>152</v>
      </c>
      <c r="BB11" s="1145"/>
      <c r="BC11" s="1085"/>
      <c r="BD11" s="1434"/>
      <c r="BE11" s="1437"/>
      <c r="BF11" s="1434"/>
      <c r="BG11" s="1434"/>
      <c r="BH11" s="1434"/>
      <c r="BI11" s="1472"/>
      <c r="BJ11" s="1156"/>
      <c r="BK11" s="1113"/>
      <c r="BL11" s="1057"/>
      <c r="BM11" s="1477"/>
      <c r="BN11" s="1477"/>
      <c r="BO11" s="1477"/>
      <c r="BP11" s="1025"/>
      <c r="BQ11" s="98" t="s">
        <v>170</v>
      </c>
      <c r="BR11" s="99" t="s">
        <v>171</v>
      </c>
      <c r="BS11" s="99" t="s">
        <v>172</v>
      </c>
      <c r="BT11" s="100" t="s">
        <v>166</v>
      </c>
      <c r="BU11" s="92" t="s">
        <v>173</v>
      </c>
      <c r="BV11" s="101" t="s">
        <v>185</v>
      </c>
      <c r="BW11" s="102" t="s">
        <v>185</v>
      </c>
      <c r="BX11" s="103" t="s">
        <v>185</v>
      </c>
      <c r="BY11" s="867" t="s">
        <v>1555</v>
      </c>
      <c r="BZ11" s="73"/>
      <c r="CA11" s="73"/>
    </row>
    <row r="12" spans="1:79" ht="75.75" customHeight="1" x14ac:dyDescent="0.4">
      <c r="A12" s="1496"/>
      <c r="B12" s="1421"/>
      <c r="C12" s="1421"/>
      <c r="D12" s="1043"/>
      <c r="E12" s="1043"/>
      <c r="F12" s="1043"/>
      <c r="G12" s="1356"/>
      <c r="H12" s="1356"/>
      <c r="I12" s="1356"/>
      <c r="J12" s="1353"/>
      <c r="K12" s="1043"/>
      <c r="L12" s="1043"/>
      <c r="M12" s="1043"/>
      <c r="N12" s="1085"/>
      <c r="O12" s="1085"/>
      <c r="P12" s="1085"/>
      <c r="Q12" s="1285"/>
      <c r="R12" s="1139"/>
      <c r="S12" s="1427"/>
      <c r="T12" s="1408"/>
      <c r="U12" s="1139"/>
      <c r="V12" s="1139"/>
      <c r="W12" s="1139"/>
      <c r="X12" s="1136"/>
      <c r="Y12" s="1025"/>
      <c r="Z12" s="1025"/>
      <c r="AA12" s="1025"/>
      <c r="AB12" s="1025"/>
      <c r="AC12" s="1307"/>
      <c r="AD12" s="1649"/>
      <c r="AE12" s="1046"/>
      <c r="AF12" s="1238"/>
      <c r="AG12" s="1028"/>
      <c r="AH12" s="1207"/>
      <c r="AI12" s="1043"/>
      <c r="AJ12" s="89" t="s">
        <v>186</v>
      </c>
      <c r="AK12" s="90" t="s">
        <v>187</v>
      </c>
      <c r="AL12" s="90">
        <v>45378</v>
      </c>
      <c r="AM12" s="91">
        <v>0.2</v>
      </c>
      <c r="AN12" s="730">
        <v>46010</v>
      </c>
      <c r="AO12" s="730">
        <v>46010</v>
      </c>
      <c r="AP12" s="730">
        <v>46010</v>
      </c>
      <c r="AQ12" s="816">
        <v>46010</v>
      </c>
      <c r="AR12" s="54">
        <v>1</v>
      </c>
      <c r="AS12" s="1025"/>
      <c r="AT12" s="92" t="s">
        <v>173</v>
      </c>
      <c r="AU12" s="106" t="s">
        <v>179</v>
      </c>
      <c r="AV12" s="94">
        <f>5*20</f>
        <v>100</v>
      </c>
      <c r="AW12" s="106">
        <f>+H12</f>
        <v>0</v>
      </c>
      <c r="AX12" s="73"/>
      <c r="AY12" s="104">
        <v>46010</v>
      </c>
      <c r="AZ12" s="105">
        <v>46010</v>
      </c>
      <c r="BA12" s="812">
        <v>46010</v>
      </c>
      <c r="BB12" s="1145"/>
      <c r="BC12" s="1085"/>
      <c r="BD12" s="1434"/>
      <c r="BE12" s="1437"/>
      <c r="BF12" s="1434"/>
      <c r="BG12" s="1434"/>
      <c r="BH12" s="1434"/>
      <c r="BI12" s="1472"/>
      <c r="BJ12" s="1156"/>
      <c r="BK12" s="1113"/>
      <c r="BL12" s="1057"/>
      <c r="BM12" s="1477"/>
      <c r="BN12" s="1477"/>
      <c r="BO12" s="1477"/>
      <c r="BP12" s="1025"/>
      <c r="BQ12" s="98" t="s">
        <v>170</v>
      </c>
      <c r="BR12" s="99" t="s">
        <v>188</v>
      </c>
      <c r="BS12" s="99" t="s">
        <v>172</v>
      </c>
      <c r="BT12" s="100" t="s">
        <v>189</v>
      </c>
      <c r="BU12" s="92" t="s">
        <v>173</v>
      </c>
      <c r="BV12" s="101" t="s">
        <v>190</v>
      </c>
      <c r="BW12" s="102" t="s">
        <v>190</v>
      </c>
      <c r="BX12" s="103" t="s">
        <v>190</v>
      </c>
      <c r="BY12" s="867" t="s">
        <v>1556</v>
      </c>
      <c r="BZ12" s="73"/>
      <c r="CA12" s="73"/>
    </row>
    <row r="13" spans="1:79" ht="76.5" customHeight="1" x14ac:dyDescent="0.4">
      <c r="A13" s="1496"/>
      <c r="B13" s="1421"/>
      <c r="C13" s="1421"/>
      <c r="D13" s="1043"/>
      <c r="E13" s="1043"/>
      <c r="F13" s="1043"/>
      <c r="G13" s="1356"/>
      <c r="H13" s="1356"/>
      <c r="I13" s="1356"/>
      <c r="J13" s="1353"/>
      <c r="K13" s="1043"/>
      <c r="L13" s="1043"/>
      <c r="M13" s="1043"/>
      <c r="N13" s="1085"/>
      <c r="O13" s="1085"/>
      <c r="P13" s="1085"/>
      <c r="Q13" s="1285"/>
      <c r="R13" s="1139"/>
      <c r="S13" s="1427"/>
      <c r="T13" s="1408"/>
      <c r="U13" s="1139"/>
      <c r="V13" s="1139"/>
      <c r="W13" s="1139"/>
      <c r="X13" s="1136"/>
      <c r="Y13" s="1025"/>
      <c r="Z13" s="1025"/>
      <c r="AA13" s="1025"/>
      <c r="AB13" s="1025"/>
      <c r="AC13" s="1307"/>
      <c r="AD13" s="1649"/>
      <c r="AE13" s="1046"/>
      <c r="AF13" s="1238"/>
      <c r="AG13" s="1028"/>
      <c r="AH13" s="1207"/>
      <c r="AI13" s="1043"/>
      <c r="AJ13" s="89" t="s">
        <v>191</v>
      </c>
      <c r="AK13" s="90" t="s">
        <v>192</v>
      </c>
      <c r="AL13" s="90">
        <v>184000</v>
      </c>
      <c r="AM13" s="91">
        <v>0.02</v>
      </c>
      <c r="AN13" s="730">
        <v>184000</v>
      </c>
      <c r="AO13" s="730">
        <v>184000</v>
      </c>
      <c r="AP13" s="730">
        <v>184000</v>
      </c>
      <c r="AQ13" s="816">
        <v>184000</v>
      </c>
      <c r="AR13" s="54">
        <f t="shared" si="0"/>
        <v>1</v>
      </c>
      <c r="AS13" s="1025"/>
      <c r="AT13" s="92" t="s">
        <v>179</v>
      </c>
      <c r="AU13" s="106" t="s">
        <v>193</v>
      </c>
      <c r="AV13" s="94">
        <f>3*20</f>
        <v>60</v>
      </c>
      <c r="AW13" s="106">
        <v>184000</v>
      </c>
      <c r="AX13" s="73"/>
      <c r="AY13" s="104">
        <v>184000</v>
      </c>
      <c r="AZ13" s="105">
        <v>184000</v>
      </c>
      <c r="BA13" s="812">
        <v>184000</v>
      </c>
      <c r="BB13" s="1145"/>
      <c r="BC13" s="1085"/>
      <c r="BD13" s="1434"/>
      <c r="BE13" s="1437"/>
      <c r="BF13" s="1434"/>
      <c r="BG13" s="1434"/>
      <c r="BH13" s="1434"/>
      <c r="BI13" s="1472"/>
      <c r="BJ13" s="1156"/>
      <c r="BK13" s="1113"/>
      <c r="BL13" s="1057"/>
      <c r="BM13" s="1477"/>
      <c r="BN13" s="1477"/>
      <c r="BO13" s="1477"/>
      <c r="BP13" s="1025"/>
      <c r="BQ13" s="98" t="s">
        <v>170</v>
      </c>
      <c r="BR13" s="99" t="s">
        <v>194</v>
      </c>
      <c r="BS13" s="99" t="s">
        <v>195</v>
      </c>
      <c r="BT13" s="100" t="s">
        <v>166</v>
      </c>
      <c r="BU13" s="92" t="s">
        <v>173</v>
      </c>
      <c r="BV13" s="101" t="s">
        <v>196</v>
      </c>
      <c r="BW13" s="102" t="s">
        <v>196</v>
      </c>
      <c r="BX13" s="103" t="s">
        <v>197</v>
      </c>
      <c r="BY13" s="867" t="s">
        <v>1557</v>
      </c>
      <c r="BZ13" s="73"/>
      <c r="CA13" s="73"/>
    </row>
    <row r="14" spans="1:79" ht="74.25" customHeight="1" x14ac:dyDescent="0.4">
      <c r="A14" s="1496"/>
      <c r="B14" s="1421"/>
      <c r="C14" s="1421"/>
      <c r="D14" s="1043"/>
      <c r="E14" s="1043"/>
      <c r="F14" s="1043"/>
      <c r="G14" s="1356"/>
      <c r="H14" s="1356"/>
      <c r="I14" s="1356"/>
      <c r="J14" s="1353"/>
      <c r="K14" s="1043"/>
      <c r="L14" s="1043"/>
      <c r="M14" s="1043"/>
      <c r="N14" s="1085"/>
      <c r="O14" s="1085"/>
      <c r="P14" s="1085"/>
      <c r="Q14" s="1285"/>
      <c r="R14" s="1139"/>
      <c r="S14" s="1427"/>
      <c r="T14" s="1408"/>
      <c r="U14" s="1139"/>
      <c r="V14" s="1139"/>
      <c r="W14" s="1139"/>
      <c r="X14" s="1136"/>
      <c r="Y14" s="1025"/>
      <c r="Z14" s="1025"/>
      <c r="AA14" s="1025"/>
      <c r="AB14" s="1025"/>
      <c r="AC14" s="1307"/>
      <c r="AD14" s="1649"/>
      <c r="AE14" s="1046"/>
      <c r="AF14" s="1238"/>
      <c r="AG14" s="1028"/>
      <c r="AH14" s="1207"/>
      <c r="AI14" s="1043"/>
      <c r="AJ14" s="89" t="s">
        <v>198</v>
      </c>
      <c r="AK14" s="90" t="s">
        <v>199</v>
      </c>
      <c r="AL14" s="90">
        <v>140701</v>
      </c>
      <c r="AM14" s="91">
        <v>0.2</v>
      </c>
      <c r="AN14" s="730">
        <v>135522</v>
      </c>
      <c r="AO14" s="730">
        <v>140394</v>
      </c>
      <c r="AP14" s="730">
        <v>139351</v>
      </c>
      <c r="AQ14" s="812">
        <v>138531</v>
      </c>
      <c r="AR14" s="54">
        <f t="shared" si="0"/>
        <v>0.98457722404247305</v>
      </c>
      <c r="AS14" s="1025"/>
      <c r="AT14" s="92" t="s">
        <v>173</v>
      </c>
      <c r="AU14" s="106" t="s">
        <v>200</v>
      </c>
      <c r="AV14" s="94">
        <f>20*11</f>
        <v>220</v>
      </c>
      <c r="AW14" s="106">
        <f>+H14</f>
        <v>0</v>
      </c>
      <c r="AX14" s="73"/>
      <c r="AY14" s="104">
        <v>140394</v>
      </c>
      <c r="AZ14" s="105">
        <v>139351</v>
      </c>
      <c r="BA14" s="812">
        <v>138531</v>
      </c>
      <c r="BB14" s="1145"/>
      <c r="BC14" s="1085"/>
      <c r="BD14" s="1435"/>
      <c r="BE14" s="1438"/>
      <c r="BF14" s="1435"/>
      <c r="BG14" s="1434"/>
      <c r="BH14" s="1434"/>
      <c r="BI14" s="1473"/>
      <c r="BJ14" s="1157"/>
      <c r="BK14" s="1114"/>
      <c r="BL14" s="1060"/>
      <c r="BM14" s="1478"/>
      <c r="BN14" s="1478"/>
      <c r="BO14" s="1478"/>
      <c r="BP14" s="1026"/>
      <c r="BQ14" s="98" t="s">
        <v>170</v>
      </c>
      <c r="BR14" s="99" t="s">
        <v>201</v>
      </c>
      <c r="BS14" s="99" t="s">
        <v>202</v>
      </c>
      <c r="BT14" s="100" t="s">
        <v>166</v>
      </c>
      <c r="BU14" s="92" t="s">
        <v>173</v>
      </c>
      <c r="BV14" s="101" t="s">
        <v>203</v>
      </c>
      <c r="BW14" s="102" t="s">
        <v>204</v>
      </c>
      <c r="BX14" s="103" t="s">
        <v>205</v>
      </c>
      <c r="BY14" s="867" t="s">
        <v>1558</v>
      </c>
      <c r="BZ14" s="73"/>
      <c r="CA14" s="73"/>
    </row>
    <row r="15" spans="1:79" ht="56.25" customHeight="1" x14ac:dyDescent="0.4">
      <c r="A15" s="1496"/>
      <c r="B15" s="1421"/>
      <c r="C15" s="1421"/>
      <c r="D15" s="1043"/>
      <c r="E15" s="1043"/>
      <c r="F15" s="1043"/>
      <c r="G15" s="1356"/>
      <c r="H15" s="1356"/>
      <c r="I15" s="1356"/>
      <c r="J15" s="1353"/>
      <c r="K15" s="1043"/>
      <c r="L15" s="1043"/>
      <c r="M15" s="1043"/>
      <c r="N15" s="1085"/>
      <c r="O15" s="1085"/>
      <c r="P15" s="1085"/>
      <c r="Q15" s="1285"/>
      <c r="R15" s="1139"/>
      <c r="S15" s="1427"/>
      <c r="T15" s="1408"/>
      <c r="U15" s="1139"/>
      <c r="V15" s="1139"/>
      <c r="W15" s="1139"/>
      <c r="X15" s="1136"/>
      <c r="Y15" s="1025"/>
      <c r="Z15" s="1025"/>
      <c r="AA15" s="1025"/>
      <c r="AB15" s="1025"/>
      <c r="AC15" s="1307"/>
      <c r="AD15" s="1649"/>
      <c r="AE15" s="1046"/>
      <c r="AF15" s="1238"/>
      <c r="AG15" s="1028"/>
      <c r="AH15" s="1207"/>
      <c r="AI15" s="1043"/>
      <c r="AJ15" s="89" t="s">
        <v>206</v>
      </c>
      <c r="AK15" s="90" t="s">
        <v>207</v>
      </c>
      <c r="AL15" s="90">
        <v>4</v>
      </c>
      <c r="AM15" s="91">
        <v>0.1</v>
      </c>
      <c r="AN15" s="107">
        <v>1</v>
      </c>
      <c r="AO15" s="730">
        <v>1</v>
      </c>
      <c r="AP15" s="730">
        <v>1</v>
      </c>
      <c r="AQ15" s="812">
        <v>1</v>
      </c>
      <c r="AR15" s="54">
        <f>+(AN15+AO15+AP15+AQ15)/AL15</f>
        <v>1</v>
      </c>
      <c r="AS15" s="1025"/>
      <c r="AT15" s="92" t="s">
        <v>173</v>
      </c>
      <c r="AU15" s="106" t="s">
        <v>200</v>
      </c>
      <c r="AV15" s="94">
        <f>20*12</f>
        <v>240</v>
      </c>
      <c r="AW15" s="93" t="s">
        <v>153</v>
      </c>
      <c r="AX15" s="73"/>
      <c r="AY15" s="95" t="s">
        <v>153</v>
      </c>
      <c r="AZ15" s="96" t="s">
        <v>153</v>
      </c>
      <c r="BA15" s="843" t="s">
        <v>152</v>
      </c>
      <c r="BB15" s="1145"/>
      <c r="BC15" s="1085"/>
      <c r="BD15" s="1463" t="s">
        <v>208</v>
      </c>
      <c r="BE15" s="1439">
        <v>76899939152</v>
      </c>
      <c r="BF15" s="1500" t="s">
        <v>209</v>
      </c>
      <c r="BG15" s="1434"/>
      <c r="BH15" s="1434"/>
      <c r="BI15" s="1474" t="s">
        <v>208</v>
      </c>
      <c r="BJ15" s="1158">
        <v>82919472921</v>
      </c>
      <c r="BK15" s="1112">
        <v>83102400605.800003</v>
      </c>
      <c r="BL15" s="1416">
        <v>82738906720</v>
      </c>
      <c r="BM15" s="1474">
        <v>82919472921</v>
      </c>
      <c r="BN15" s="1594">
        <v>82452992434</v>
      </c>
      <c r="BO15" s="1474">
        <v>82452992434</v>
      </c>
      <c r="BP15" s="1179">
        <f>+BO15/BM15</f>
        <v>0.99437429507729225</v>
      </c>
      <c r="BQ15" s="98" t="s">
        <v>170</v>
      </c>
      <c r="BR15" s="99" t="s">
        <v>171</v>
      </c>
      <c r="BS15" s="99" t="s">
        <v>172</v>
      </c>
      <c r="BT15" s="98" t="s">
        <v>166</v>
      </c>
      <c r="BU15" s="92" t="s">
        <v>173</v>
      </c>
      <c r="BV15" s="101" t="s">
        <v>210</v>
      </c>
      <c r="BW15" s="102" t="s">
        <v>211</v>
      </c>
      <c r="BX15" s="103" t="s">
        <v>212</v>
      </c>
      <c r="BY15" s="867" t="s">
        <v>1559</v>
      </c>
      <c r="BZ15" s="73"/>
      <c r="CA15" s="73"/>
    </row>
    <row r="16" spans="1:79" ht="88.5" customHeight="1" x14ac:dyDescent="0.4">
      <c r="A16" s="1496"/>
      <c r="B16" s="1421"/>
      <c r="C16" s="1421"/>
      <c r="D16" s="1043"/>
      <c r="E16" s="1043"/>
      <c r="F16" s="1043"/>
      <c r="G16" s="1356"/>
      <c r="H16" s="1356"/>
      <c r="I16" s="1356"/>
      <c r="J16" s="1353"/>
      <c r="K16" s="1043"/>
      <c r="L16" s="1043"/>
      <c r="M16" s="1043"/>
      <c r="N16" s="1085"/>
      <c r="O16" s="1085"/>
      <c r="P16" s="1085"/>
      <c r="Q16" s="1285"/>
      <c r="R16" s="1139"/>
      <c r="S16" s="1427"/>
      <c r="T16" s="1408"/>
      <c r="U16" s="1139"/>
      <c r="V16" s="1139"/>
      <c r="W16" s="1139"/>
      <c r="X16" s="1136"/>
      <c r="Y16" s="1025"/>
      <c r="Z16" s="1025"/>
      <c r="AA16" s="1025"/>
      <c r="AB16" s="1025"/>
      <c r="AC16" s="1307"/>
      <c r="AD16" s="1649"/>
      <c r="AE16" s="1046"/>
      <c r="AF16" s="1238"/>
      <c r="AG16" s="1028"/>
      <c r="AH16" s="1207"/>
      <c r="AI16" s="1043"/>
      <c r="AJ16" s="89" t="s">
        <v>213</v>
      </c>
      <c r="AK16" s="90" t="s">
        <v>178</v>
      </c>
      <c r="AL16" s="90">
        <v>1</v>
      </c>
      <c r="AM16" s="91">
        <v>0.02</v>
      </c>
      <c r="AN16" s="729" t="s">
        <v>153</v>
      </c>
      <c r="AO16" s="728">
        <v>0.25</v>
      </c>
      <c r="AP16" s="728">
        <v>0.25</v>
      </c>
      <c r="AQ16" s="923">
        <v>0.5</v>
      </c>
      <c r="AR16" s="54">
        <f>+(AO16+AP16+AQ16)/AL16</f>
        <v>1</v>
      </c>
      <c r="AS16" s="1025"/>
      <c r="AT16" s="92" t="s">
        <v>180</v>
      </c>
      <c r="AU16" s="110" t="s">
        <v>163</v>
      </c>
      <c r="AV16" s="94">
        <f>3*20</f>
        <v>60</v>
      </c>
      <c r="AW16" s="93" t="s">
        <v>153</v>
      </c>
      <c r="AX16" s="73"/>
      <c r="AY16" s="95" t="s">
        <v>153</v>
      </c>
      <c r="AZ16" s="96" t="s">
        <v>153</v>
      </c>
      <c r="BA16" s="843" t="s">
        <v>152</v>
      </c>
      <c r="BB16" s="1145"/>
      <c r="BC16" s="1085"/>
      <c r="BD16" s="1463"/>
      <c r="BE16" s="1437"/>
      <c r="BF16" s="1434"/>
      <c r="BG16" s="1434"/>
      <c r="BH16" s="1434"/>
      <c r="BI16" s="1472"/>
      <c r="BJ16" s="1156"/>
      <c r="BK16" s="1113"/>
      <c r="BL16" s="1417"/>
      <c r="BM16" s="1472"/>
      <c r="BN16" s="1594"/>
      <c r="BO16" s="1472"/>
      <c r="BP16" s="1179"/>
      <c r="BQ16" s="98" t="s">
        <v>170</v>
      </c>
      <c r="BR16" s="99" t="s">
        <v>171</v>
      </c>
      <c r="BS16" s="99" t="s">
        <v>172</v>
      </c>
      <c r="BT16" s="100" t="s">
        <v>166</v>
      </c>
      <c r="BU16" s="92" t="s">
        <v>173</v>
      </c>
      <c r="BV16" s="101" t="s">
        <v>214</v>
      </c>
      <c r="BW16" s="102" t="s">
        <v>215</v>
      </c>
      <c r="BX16" s="103" t="s">
        <v>215</v>
      </c>
      <c r="BY16" s="867" t="s">
        <v>1560</v>
      </c>
      <c r="BZ16" s="73"/>
      <c r="CA16" s="73"/>
    </row>
    <row r="17" spans="1:79" ht="79.5" customHeight="1" x14ac:dyDescent="0.4">
      <c r="A17" s="1496"/>
      <c r="B17" s="1421"/>
      <c r="C17" s="1421"/>
      <c r="D17" s="1043"/>
      <c r="E17" s="1043"/>
      <c r="F17" s="1043"/>
      <c r="G17" s="1356"/>
      <c r="H17" s="1356"/>
      <c r="I17" s="1356"/>
      <c r="J17" s="1353"/>
      <c r="K17" s="1043"/>
      <c r="L17" s="1043"/>
      <c r="M17" s="1043"/>
      <c r="N17" s="1085"/>
      <c r="O17" s="1085"/>
      <c r="P17" s="1085"/>
      <c r="Q17" s="1285"/>
      <c r="R17" s="1139"/>
      <c r="S17" s="1427"/>
      <c r="T17" s="1408"/>
      <c r="U17" s="1139"/>
      <c r="V17" s="1139"/>
      <c r="W17" s="1139"/>
      <c r="X17" s="1136"/>
      <c r="Y17" s="1025"/>
      <c r="Z17" s="1025"/>
      <c r="AA17" s="1025"/>
      <c r="AB17" s="1025"/>
      <c r="AC17" s="1307"/>
      <c r="AD17" s="1649"/>
      <c r="AE17" s="1046"/>
      <c r="AF17" s="1238"/>
      <c r="AG17" s="1028"/>
      <c r="AH17" s="1207"/>
      <c r="AI17" s="1043"/>
      <c r="AJ17" s="89" t="s">
        <v>216</v>
      </c>
      <c r="AK17" s="90" t="s">
        <v>217</v>
      </c>
      <c r="AL17" s="90">
        <v>1</v>
      </c>
      <c r="AM17" s="91">
        <v>0.02</v>
      </c>
      <c r="AN17" s="107">
        <v>1</v>
      </c>
      <c r="AO17" s="730">
        <v>1</v>
      </c>
      <c r="AP17" s="730">
        <v>1</v>
      </c>
      <c r="AQ17" s="812">
        <v>1</v>
      </c>
      <c r="AR17" s="54">
        <f t="shared" si="0"/>
        <v>1</v>
      </c>
      <c r="AS17" s="1025"/>
      <c r="AT17" s="92" t="s">
        <v>162</v>
      </c>
      <c r="AU17" s="110" t="s">
        <v>218</v>
      </c>
      <c r="AV17" s="94">
        <f>20*2</f>
        <v>40</v>
      </c>
      <c r="AW17" s="93" t="s">
        <v>153</v>
      </c>
      <c r="AX17" s="73"/>
      <c r="AY17" s="95" t="s">
        <v>153</v>
      </c>
      <c r="AZ17" s="96" t="s">
        <v>153</v>
      </c>
      <c r="BA17" s="843" t="s">
        <v>152</v>
      </c>
      <c r="BB17" s="1145"/>
      <c r="BC17" s="1085"/>
      <c r="BD17" s="1463"/>
      <c r="BE17" s="1437"/>
      <c r="BF17" s="1434"/>
      <c r="BG17" s="1434"/>
      <c r="BH17" s="1434"/>
      <c r="BI17" s="1472"/>
      <c r="BJ17" s="1156"/>
      <c r="BK17" s="1113"/>
      <c r="BL17" s="1417"/>
      <c r="BM17" s="1472"/>
      <c r="BN17" s="1594"/>
      <c r="BO17" s="1472"/>
      <c r="BP17" s="1179"/>
      <c r="BQ17" s="98" t="s">
        <v>170</v>
      </c>
      <c r="BR17" s="99" t="s">
        <v>171</v>
      </c>
      <c r="BS17" s="99" t="s">
        <v>172</v>
      </c>
      <c r="BT17" s="100" t="s">
        <v>166</v>
      </c>
      <c r="BU17" s="92" t="s">
        <v>173</v>
      </c>
      <c r="BV17" s="101" t="s">
        <v>219</v>
      </c>
      <c r="BW17" s="102" t="s">
        <v>219</v>
      </c>
      <c r="BX17" s="103" t="s">
        <v>219</v>
      </c>
      <c r="BY17" s="867" t="s">
        <v>1557</v>
      </c>
      <c r="BZ17" s="73"/>
      <c r="CA17" s="73"/>
    </row>
    <row r="18" spans="1:79" ht="64.5" customHeight="1" x14ac:dyDescent="0.4">
      <c r="A18" s="1496"/>
      <c r="B18" s="1421"/>
      <c r="C18" s="1421"/>
      <c r="D18" s="1043"/>
      <c r="E18" s="1043"/>
      <c r="F18" s="1043"/>
      <c r="G18" s="1356"/>
      <c r="H18" s="1356"/>
      <c r="I18" s="1356"/>
      <c r="J18" s="1353"/>
      <c r="K18" s="1043"/>
      <c r="L18" s="1043"/>
      <c r="M18" s="1043"/>
      <c r="N18" s="1085"/>
      <c r="O18" s="1085"/>
      <c r="P18" s="1085"/>
      <c r="Q18" s="1285"/>
      <c r="R18" s="1139"/>
      <c r="S18" s="1427"/>
      <c r="T18" s="1408"/>
      <c r="U18" s="1139"/>
      <c r="V18" s="1139"/>
      <c r="W18" s="1139"/>
      <c r="X18" s="1136"/>
      <c r="Y18" s="1025"/>
      <c r="Z18" s="1025"/>
      <c r="AA18" s="1025"/>
      <c r="AB18" s="1025"/>
      <c r="AC18" s="1307"/>
      <c r="AD18" s="1649"/>
      <c r="AE18" s="1046"/>
      <c r="AF18" s="1238"/>
      <c r="AG18" s="1028"/>
      <c r="AH18" s="1207"/>
      <c r="AI18" s="1043"/>
      <c r="AJ18" s="89" t="s">
        <v>220</v>
      </c>
      <c r="AK18" s="90" t="s">
        <v>221</v>
      </c>
      <c r="AL18" s="90">
        <v>1</v>
      </c>
      <c r="AM18" s="91">
        <v>0.08</v>
      </c>
      <c r="AN18" s="729" t="s">
        <v>153</v>
      </c>
      <c r="AO18" s="728">
        <v>0.25</v>
      </c>
      <c r="AP18" s="728">
        <v>0.75</v>
      </c>
      <c r="AQ18" s="812">
        <v>1</v>
      </c>
      <c r="AR18" s="54">
        <f t="shared" si="0"/>
        <v>1</v>
      </c>
      <c r="AS18" s="1025"/>
      <c r="AT18" s="92" t="s">
        <v>218</v>
      </c>
      <c r="AU18" s="106" t="s">
        <v>200</v>
      </c>
      <c r="AV18" s="94">
        <f>8*20</f>
        <v>160</v>
      </c>
      <c r="AW18" s="106" t="s">
        <v>153</v>
      </c>
      <c r="AX18" s="73"/>
      <c r="AY18" s="111" t="s">
        <v>153</v>
      </c>
      <c r="AZ18" s="112" t="s">
        <v>153</v>
      </c>
      <c r="BA18" s="842" t="s">
        <v>152</v>
      </c>
      <c r="BB18" s="1145"/>
      <c r="BC18" s="1085"/>
      <c r="BD18" s="1463"/>
      <c r="BE18" s="1437"/>
      <c r="BF18" s="1435"/>
      <c r="BG18" s="1434"/>
      <c r="BH18" s="1434"/>
      <c r="BI18" s="1472"/>
      <c r="BJ18" s="1156"/>
      <c r="BK18" s="1113"/>
      <c r="BL18" s="1417"/>
      <c r="BM18" s="1473"/>
      <c r="BN18" s="1594"/>
      <c r="BO18" s="1472"/>
      <c r="BP18" s="1179"/>
      <c r="BQ18" s="98" t="s">
        <v>170</v>
      </c>
      <c r="BR18" s="99" t="s">
        <v>171</v>
      </c>
      <c r="BS18" s="99" t="s">
        <v>172</v>
      </c>
      <c r="BT18" s="100" t="s">
        <v>166</v>
      </c>
      <c r="BU18" s="92" t="s">
        <v>173</v>
      </c>
      <c r="BV18" s="101" t="s">
        <v>222</v>
      </c>
      <c r="BW18" s="102" t="s">
        <v>223</v>
      </c>
      <c r="BX18" s="103" t="s">
        <v>223</v>
      </c>
      <c r="BY18" s="867" t="s">
        <v>1557</v>
      </c>
      <c r="BZ18" s="73"/>
      <c r="CA18" s="73"/>
    </row>
    <row r="19" spans="1:79" ht="74.25" customHeight="1" x14ac:dyDescent="0.4">
      <c r="A19" s="1496"/>
      <c r="B19" s="1421"/>
      <c r="C19" s="1421"/>
      <c r="D19" s="1043"/>
      <c r="E19" s="1043"/>
      <c r="F19" s="1043"/>
      <c r="G19" s="1356"/>
      <c r="H19" s="1356"/>
      <c r="I19" s="1356"/>
      <c r="J19" s="1353"/>
      <c r="K19" s="1043"/>
      <c r="L19" s="1043"/>
      <c r="M19" s="1043"/>
      <c r="N19" s="1085"/>
      <c r="O19" s="1085"/>
      <c r="P19" s="1085"/>
      <c r="Q19" s="1285"/>
      <c r="R19" s="1139"/>
      <c r="S19" s="1427"/>
      <c r="T19" s="1408"/>
      <c r="U19" s="1139"/>
      <c r="V19" s="1139"/>
      <c r="W19" s="1139"/>
      <c r="X19" s="1136"/>
      <c r="Y19" s="1025"/>
      <c r="Z19" s="1025"/>
      <c r="AA19" s="1025"/>
      <c r="AB19" s="1025"/>
      <c r="AC19" s="1307"/>
      <c r="AD19" s="1649"/>
      <c r="AE19" s="1046"/>
      <c r="AF19" s="1238"/>
      <c r="AG19" s="1028"/>
      <c r="AH19" s="1207"/>
      <c r="AI19" s="1043"/>
      <c r="AJ19" s="89" t="s">
        <v>224</v>
      </c>
      <c r="AK19" s="90" t="s">
        <v>225</v>
      </c>
      <c r="AL19" s="90">
        <v>1</v>
      </c>
      <c r="AM19" s="91">
        <v>0.02</v>
      </c>
      <c r="AN19" s="729" t="s">
        <v>153</v>
      </c>
      <c r="AO19" s="730">
        <v>1</v>
      </c>
      <c r="AP19" s="730">
        <v>1</v>
      </c>
      <c r="AQ19" s="812">
        <v>1</v>
      </c>
      <c r="AR19" s="54">
        <f t="shared" si="0"/>
        <v>1</v>
      </c>
      <c r="AS19" s="1025"/>
      <c r="AT19" s="92" t="s">
        <v>180</v>
      </c>
      <c r="AU19" s="106" t="s">
        <v>163</v>
      </c>
      <c r="AV19" s="94">
        <f>3*20</f>
        <v>60</v>
      </c>
      <c r="AW19" s="106" t="s">
        <v>153</v>
      </c>
      <c r="AX19" s="73"/>
      <c r="AY19" s="111" t="s">
        <v>153</v>
      </c>
      <c r="AZ19" s="112" t="s">
        <v>153</v>
      </c>
      <c r="BA19" s="842" t="s">
        <v>152</v>
      </c>
      <c r="BB19" s="1145"/>
      <c r="BC19" s="1085"/>
      <c r="BD19" s="1500" t="s">
        <v>1633</v>
      </c>
      <c r="BE19" s="1437"/>
      <c r="BF19" s="1500" t="s">
        <v>1634</v>
      </c>
      <c r="BG19" s="1434"/>
      <c r="BH19" s="1434"/>
      <c r="BI19" s="1594" t="s">
        <v>1633</v>
      </c>
      <c r="BJ19" s="1156"/>
      <c r="BK19" s="1113"/>
      <c r="BL19" s="1417"/>
      <c r="BM19" s="1474">
        <v>587268575</v>
      </c>
      <c r="BN19" s="1474">
        <v>481565841</v>
      </c>
      <c r="BO19" s="1474">
        <v>481565841</v>
      </c>
      <c r="BP19" s="1025">
        <f>+BO19/BM19</f>
        <v>0.82000955184772151</v>
      </c>
      <c r="BQ19" s="98" t="s">
        <v>170</v>
      </c>
      <c r="BR19" s="99" t="s">
        <v>171</v>
      </c>
      <c r="BS19" s="99" t="s">
        <v>172</v>
      </c>
      <c r="BT19" s="100" t="s">
        <v>1633</v>
      </c>
      <c r="BU19" s="92" t="s">
        <v>173</v>
      </c>
      <c r="BV19" s="101" t="s">
        <v>222</v>
      </c>
      <c r="BW19" s="102" t="s">
        <v>222</v>
      </c>
      <c r="BX19" s="103" t="s">
        <v>222</v>
      </c>
      <c r="BY19" s="867" t="s">
        <v>1561</v>
      </c>
      <c r="BZ19" s="73"/>
      <c r="CA19" s="73"/>
    </row>
    <row r="20" spans="1:79" ht="65.25" customHeight="1" x14ac:dyDescent="0.4">
      <c r="A20" s="1496"/>
      <c r="B20" s="1421"/>
      <c r="C20" s="1421"/>
      <c r="D20" s="1043"/>
      <c r="E20" s="1043"/>
      <c r="F20" s="1043"/>
      <c r="G20" s="1356"/>
      <c r="H20" s="1356"/>
      <c r="I20" s="1356"/>
      <c r="J20" s="1353"/>
      <c r="K20" s="1043"/>
      <c r="L20" s="1043"/>
      <c r="M20" s="1043"/>
      <c r="N20" s="1085"/>
      <c r="O20" s="1085"/>
      <c r="P20" s="1085"/>
      <c r="Q20" s="1285"/>
      <c r="R20" s="1139"/>
      <c r="S20" s="1427"/>
      <c r="T20" s="1408"/>
      <c r="U20" s="1139"/>
      <c r="V20" s="1139"/>
      <c r="W20" s="1139"/>
      <c r="X20" s="1136"/>
      <c r="Y20" s="1025"/>
      <c r="Z20" s="1025"/>
      <c r="AA20" s="1025"/>
      <c r="AB20" s="1025"/>
      <c r="AC20" s="1307"/>
      <c r="AD20" s="1649"/>
      <c r="AE20" s="1046"/>
      <c r="AF20" s="1238"/>
      <c r="AG20" s="1028"/>
      <c r="AH20" s="1207"/>
      <c r="AI20" s="1043"/>
      <c r="AJ20" s="89" t="s">
        <v>226</v>
      </c>
      <c r="AK20" s="90" t="s">
        <v>227</v>
      </c>
      <c r="AL20" s="90">
        <v>1</v>
      </c>
      <c r="AM20" s="113">
        <v>0.02</v>
      </c>
      <c r="AN20" s="731">
        <v>1</v>
      </c>
      <c r="AO20" s="730">
        <v>1</v>
      </c>
      <c r="AP20" s="730">
        <v>1</v>
      </c>
      <c r="AQ20" s="812">
        <v>1</v>
      </c>
      <c r="AR20" s="54">
        <f t="shared" si="0"/>
        <v>1</v>
      </c>
      <c r="AS20" s="1025"/>
      <c r="AT20" s="92" t="s">
        <v>162</v>
      </c>
      <c r="AU20" s="106" t="s">
        <v>218</v>
      </c>
      <c r="AV20" s="94">
        <f>20*2</f>
        <v>40</v>
      </c>
      <c r="AW20" s="106" t="s">
        <v>153</v>
      </c>
      <c r="AX20" s="73"/>
      <c r="AY20" s="111" t="s">
        <v>153</v>
      </c>
      <c r="AZ20" s="112" t="s">
        <v>153</v>
      </c>
      <c r="BA20" s="842" t="s">
        <v>152</v>
      </c>
      <c r="BB20" s="1145"/>
      <c r="BC20" s="1085"/>
      <c r="BD20" s="1434"/>
      <c r="BE20" s="1437"/>
      <c r="BF20" s="1434"/>
      <c r="BG20" s="1434"/>
      <c r="BH20" s="1434"/>
      <c r="BI20" s="1594"/>
      <c r="BJ20" s="1156"/>
      <c r="BK20" s="1113"/>
      <c r="BL20" s="1417"/>
      <c r="BM20" s="1472"/>
      <c r="BN20" s="1472"/>
      <c r="BO20" s="1472"/>
      <c r="BP20" s="1025"/>
      <c r="BQ20" s="98" t="s">
        <v>170</v>
      </c>
      <c r="BR20" s="99" t="s">
        <v>171</v>
      </c>
      <c r="BS20" s="99" t="s">
        <v>172</v>
      </c>
      <c r="BT20" s="100" t="s">
        <v>1633</v>
      </c>
      <c r="BU20" s="92" t="s">
        <v>173</v>
      </c>
      <c r="BV20" s="101" t="s">
        <v>228</v>
      </c>
      <c r="BW20" s="102" t="s">
        <v>229</v>
      </c>
      <c r="BX20" s="103" t="s">
        <v>229</v>
      </c>
      <c r="BY20" s="867" t="s">
        <v>1562</v>
      </c>
      <c r="BZ20" s="73"/>
      <c r="CA20" s="73"/>
    </row>
    <row r="21" spans="1:79" ht="99.75" customHeight="1" thickBot="1" x14ac:dyDescent="0.45">
      <c r="A21" s="1496"/>
      <c r="B21" s="1421"/>
      <c r="C21" s="1421"/>
      <c r="D21" s="1043"/>
      <c r="E21" s="1043"/>
      <c r="F21" s="1043"/>
      <c r="G21" s="1356"/>
      <c r="H21" s="1356"/>
      <c r="I21" s="1356"/>
      <c r="J21" s="1353"/>
      <c r="K21" s="1043"/>
      <c r="L21" s="1043"/>
      <c r="M21" s="1043"/>
      <c r="N21" s="1085"/>
      <c r="O21" s="1086"/>
      <c r="P21" s="1086"/>
      <c r="Q21" s="1286"/>
      <c r="R21" s="1139"/>
      <c r="S21" s="1427"/>
      <c r="T21" s="1408"/>
      <c r="U21" s="1139"/>
      <c r="V21" s="1139"/>
      <c r="W21" s="1139"/>
      <c r="X21" s="1136"/>
      <c r="Y21" s="1025"/>
      <c r="Z21" s="1025"/>
      <c r="AA21" s="1025"/>
      <c r="AB21" s="1025"/>
      <c r="AC21" s="1307"/>
      <c r="AD21" s="1649"/>
      <c r="AE21" s="1046"/>
      <c r="AF21" s="1238"/>
      <c r="AG21" s="1029"/>
      <c r="AH21" s="1208"/>
      <c r="AI21" s="1044"/>
      <c r="AJ21" s="116" t="s">
        <v>230</v>
      </c>
      <c r="AK21" s="117" t="s">
        <v>231</v>
      </c>
      <c r="AL21" s="117">
        <v>3</v>
      </c>
      <c r="AM21" s="118">
        <v>0.08</v>
      </c>
      <c r="AN21" s="119" t="s">
        <v>153</v>
      </c>
      <c r="AO21" s="730">
        <v>1</v>
      </c>
      <c r="AP21" s="730">
        <v>2</v>
      </c>
      <c r="AQ21" s="924">
        <v>3</v>
      </c>
      <c r="AR21" s="54">
        <f t="shared" si="0"/>
        <v>1</v>
      </c>
      <c r="AS21" s="1062"/>
      <c r="AT21" s="120" t="s">
        <v>218</v>
      </c>
      <c r="AU21" s="121" t="s">
        <v>200</v>
      </c>
      <c r="AV21" s="122">
        <f>8*20</f>
        <v>160</v>
      </c>
      <c r="AW21" s="121" t="s">
        <v>153</v>
      </c>
      <c r="AX21" s="73"/>
      <c r="AY21" s="111" t="s">
        <v>153</v>
      </c>
      <c r="AZ21" s="112" t="s">
        <v>153</v>
      </c>
      <c r="BA21" s="930" t="s">
        <v>152</v>
      </c>
      <c r="BB21" s="1146"/>
      <c r="BC21" s="1148"/>
      <c r="BD21" s="1434"/>
      <c r="BE21" s="1440"/>
      <c r="BF21" s="1481"/>
      <c r="BG21" s="1481"/>
      <c r="BH21" s="1481"/>
      <c r="BI21" s="1594"/>
      <c r="BJ21" s="1159"/>
      <c r="BK21" s="1115"/>
      <c r="BL21" s="1418"/>
      <c r="BM21" s="1475"/>
      <c r="BN21" s="1475"/>
      <c r="BO21" s="1475"/>
      <c r="BP21" s="1062"/>
      <c r="BQ21" s="124" t="s">
        <v>170</v>
      </c>
      <c r="BR21" s="125" t="s">
        <v>171</v>
      </c>
      <c r="BS21" s="125" t="s">
        <v>172</v>
      </c>
      <c r="BT21" s="126" t="s">
        <v>1633</v>
      </c>
      <c r="BU21" s="120" t="s">
        <v>173</v>
      </c>
      <c r="BV21" s="101" t="s">
        <v>222</v>
      </c>
      <c r="BW21" s="102" t="s">
        <v>229</v>
      </c>
      <c r="BX21" s="103" t="s">
        <v>229</v>
      </c>
      <c r="BY21" s="867" t="s">
        <v>1563</v>
      </c>
      <c r="BZ21" s="73"/>
      <c r="CA21" s="73"/>
    </row>
    <row r="22" spans="1:79" ht="61.5" customHeight="1" x14ac:dyDescent="0.4">
      <c r="A22" s="1496"/>
      <c r="B22" s="1421"/>
      <c r="C22" s="1421"/>
      <c r="D22" s="1043"/>
      <c r="E22" s="1043"/>
      <c r="F22" s="1043"/>
      <c r="G22" s="1356"/>
      <c r="H22" s="1356"/>
      <c r="I22" s="1356"/>
      <c r="J22" s="1353"/>
      <c r="K22" s="1043"/>
      <c r="L22" s="1043"/>
      <c r="M22" s="1043"/>
      <c r="N22" s="1085"/>
      <c r="O22" s="1084"/>
      <c r="P22" s="1084" t="s">
        <v>149</v>
      </c>
      <c r="Q22" s="1284" t="s">
        <v>232</v>
      </c>
      <c r="R22" s="1139"/>
      <c r="S22" s="1427"/>
      <c r="T22" s="1408"/>
      <c r="U22" s="1139"/>
      <c r="V22" s="1139"/>
      <c r="W22" s="1139"/>
      <c r="X22" s="1136"/>
      <c r="Y22" s="1025"/>
      <c r="Z22" s="1025"/>
      <c r="AA22" s="1025"/>
      <c r="AB22" s="1025"/>
      <c r="AC22" s="1307"/>
      <c r="AD22" s="1649"/>
      <c r="AE22" s="1046"/>
      <c r="AF22" s="1238"/>
      <c r="AG22" s="1027" t="s">
        <v>233</v>
      </c>
      <c r="AH22" s="1198" t="s">
        <v>234</v>
      </c>
      <c r="AI22" s="1042" t="s">
        <v>235</v>
      </c>
      <c r="AJ22" s="66" t="s">
        <v>236</v>
      </c>
      <c r="AK22" s="67" t="s">
        <v>237</v>
      </c>
      <c r="AL22" s="67">
        <v>1</v>
      </c>
      <c r="AM22" s="127">
        <v>0.03</v>
      </c>
      <c r="AN22" s="128" t="s">
        <v>153</v>
      </c>
      <c r="AO22" s="171">
        <v>0.5</v>
      </c>
      <c r="AP22" s="171">
        <v>0.5</v>
      </c>
      <c r="AQ22" s="925">
        <v>1</v>
      </c>
      <c r="AR22" s="54">
        <f>+AP22+AO22/AL22</f>
        <v>1</v>
      </c>
      <c r="AS22" s="1061">
        <f>AVERAGE(AR22:AR31)</f>
        <v>0.89554761904761904</v>
      </c>
      <c r="AT22" s="70" t="s">
        <v>180</v>
      </c>
      <c r="AU22" s="72" t="s">
        <v>163</v>
      </c>
      <c r="AV22" s="71">
        <f>3*20</f>
        <v>60</v>
      </c>
      <c r="AW22" s="129" t="s">
        <v>153</v>
      </c>
      <c r="AX22" s="73"/>
      <c r="AY22" s="130" t="s">
        <v>153</v>
      </c>
      <c r="AZ22" s="131" t="s">
        <v>153</v>
      </c>
      <c r="BA22" s="931" t="s">
        <v>153</v>
      </c>
      <c r="BB22" s="1149" t="s">
        <v>164</v>
      </c>
      <c r="BC22" s="1149" t="s">
        <v>238</v>
      </c>
      <c r="BD22" s="1463" t="s">
        <v>166</v>
      </c>
      <c r="BE22" s="1485">
        <v>1000000000</v>
      </c>
      <c r="BF22" s="1433" t="s">
        <v>167</v>
      </c>
      <c r="BG22" s="1039" t="s">
        <v>239</v>
      </c>
      <c r="BH22" s="1039" t="s">
        <v>240</v>
      </c>
      <c r="BI22" s="1479" t="s">
        <v>166</v>
      </c>
      <c r="BJ22" s="1155">
        <v>524461637</v>
      </c>
      <c r="BK22" s="1116">
        <v>796572626</v>
      </c>
      <c r="BL22" s="1059">
        <v>1191487552</v>
      </c>
      <c r="BM22" s="1490">
        <v>988934531</v>
      </c>
      <c r="BN22" s="1490">
        <v>963884899</v>
      </c>
      <c r="BO22" s="1490">
        <v>963884899</v>
      </c>
      <c r="BP22" s="1061">
        <f>+(BO22+BO28+BO25+BO30)/(BM22+BM25+BM30+BM28)</f>
        <v>0.97596365204026925</v>
      </c>
      <c r="BQ22" s="134" t="s">
        <v>170</v>
      </c>
      <c r="BR22" s="77" t="s">
        <v>241</v>
      </c>
      <c r="BS22" s="134" t="s">
        <v>172</v>
      </c>
      <c r="BT22" s="134" t="s">
        <v>166</v>
      </c>
      <c r="BU22" s="77" t="s">
        <v>173</v>
      </c>
      <c r="BV22" s="101" t="s">
        <v>242</v>
      </c>
      <c r="BW22" s="102" t="s">
        <v>243</v>
      </c>
      <c r="BX22" s="103" t="s">
        <v>244</v>
      </c>
      <c r="BY22" s="867" t="s">
        <v>1564</v>
      </c>
      <c r="BZ22" s="73"/>
      <c r="CA22" s="73"/>
    </row>
    <row r="23" spans="1:79" ht="43.5" customHeight="1" x14ac:dyDescent="0.4">
      <c r="A23" s="1496"/>
      <c r="B23" s="1421"/>
      <c r="C23" s="1421"/>
      <c r="D23" s="1043"/>
      <c r="E23" s="1043"/>
      <c r="F23" s="1043"/>
      <c r="G23" s="1356"/>
      <c r="H23" s="1356"/>
      <c r="I23" s="1356"/>
      <c r="J23" s="1353"/>
      <c r="K23" s="1043"/>
      <c r="L23" s="1043"/>
      <c r="M23" s="1043"/>
      <c r="N23" s="1085"/>
      <c r="O23" s="1085"/>
      <c r="P23" s="1085"/>
      <c r="Q23" s="1285"/>
      <c r="R23" s="1139"/>
      <c r="S23" s="1427"/>
      <c r="T23" s="1408"/>
      <c r="U23" s="1139"/>
      <c r="V23" s="1139"/>
      <c r="W23" s="1139"/>
      <c r="X23" s="1136"/>
      <c r="Y23" s="1025"/>
      <c r="Z23" s="1025"/>
      <c r="AA23" s="1025"/>
      <c r="AB23" s="1025"/>
      <c r="AC23" s="1307"/>
      <c r="AD23" s="1649"/>
      <c r="AE23" s="1046"/>
      <c r="AF23" s="1238"/>
      <c r="AG23" s="1028"/>
      <c r="AH23" s="1199"/>
      <c r="AI23" s="1043"/>
      <c r="AJ23" s="89" t="s">
        <v>245</v>
      </c>
      <c r="AK23" s="90" t="s">
        <v>246</v>
      </c>
      <c r="AL23" s="90">
        <v>1</v>
      </c>
      <c r="AM23" s="113">
        <v>0.03</v>
      </c>
      <c r="AN23" s="135" t="s">
        <v>153</v>
      </c>
      <c r="AO23" s="171">
        <v>0.5</v>
      </c>
      <c r="AP23" s="171">
        <v>0.5</v>
      </c>
      <c r="AQ23" s="813">
        <v>1</v>
      </c>
      <c r="AR23" s="54">
        <f>+AP23+AO23/AL23</f>
        <v>1</v>
      </c>
      <c r="AS23" s="1025"/>
      <c r="AT23" s="92" t="s">
        <v>180</v>
      </c>
      <c r="AU23" s="106" t="s">
        <v>163</v>
      </c>
      <c r="AV23" s="94">
        <f>3*20</f>
        <v>60</v>
      </c>
      <c r="AW23" s="136" t="s">
        <v>153</v>
      </c>
      <c r="AX23" s="73"/>
      <c r="AY23" s="130" t="s">
        <v>153</v>
      </c>
      <c r="AZ23" s="131" t="s">
        <v>153</v>
      </c>
      <c r="BA23" s="844" t="s">
        <v>153</v>
      </c>
      <c r="BB23" s="1150"/>
      <c r="BC23" s="1150"/>
      <c r="BD23" s="1463"/>
      <c r="BE23" s="1482"/>
      <c r="BF23" s="1434"/>
      <c r="BG23" s="1040"/>
      <c r="BH23" s="1040"/>
      <c r="BI23" s="1479"/>
      <c r="BJ23" s="1156"/>
      <c r="BK23" s="1113"/>
      <c r="BL23" s="1057"/>
      <c r="BM23" s="1477"/>
      <c r="BN23" s="1477"/>
      <c r="BO23" s="1477"/>
      <c r="BP23" s="1025"/>
      <c r="BQ23" s="137" t="s">
        <v>170</v>
      </c>
      <c r="BR23" s="99" t="s">
        <v>241</v>
      </c>
      <c r="BS23" s="137" t="s">
        <v>172</v>
      </c>
      <c r="BT23" s="137" t="s">
        <v>166</v>
      </c>
      <c r="BU23" s="99" t="s">
        <v>173</v>
      </c>
      <c r="BV23" s="101" t="s">
        <v>247</v>
      </c>
      <c r="BW23" s="102" t="s">
        <v>248</v>
      </c>
      <c r="BX23" s="103" t="s">
        <v>249</v>
      </c>
      <c r="BY23" s="867" t="s">
        <v>1565</v>
      </c>
      <c r="BZ23" s="73"/>
      <c r="CA23" s="73"/>
    </row>
    <row r="24" spans="1:79" ht="63.75" customHeight="1" x14ac:dyDescent="0.4">
      <c r="A24" s="1496"/>
      <c r="B24" s="1421"/>
      <c r="C24" s="1421"/>
      <c r="D24" s="1043"/>
      <c r="E24" s="1043"/>
      <c r="F24" s="1043"/>
      <c r="G24" s="1356"/>
      <c r="H24" s="1356"/>
      <c r="I24" s="1356"/>
      <c r="J24" s="1353"/>
      <c r="K24" s="1043"/>
      <c r="L24" s="1043"/>
      <c r="M24" s="1043"/>
      <c r="N24" s="1085"/>
      <c r="O24" s="1085"/>
      <c r="P24" s="1085"/>
      <c r="Q24" s="1285"/>
      <c r="R24" s="1139"/>
      <c r="S24" s="1427"/>
      <c r="T24" s="1408"/>
      <c r="U24" s="1139"/>
      <c r="V24" s="1139"/>
      <c r="W24" s="1139"/>
      <c r="X24" s="1136"/>
      <c r="Y24" s="1025"/>
      <c r="Z24" s="1025"/>
      <c r="AA24" s="1025"/>
      <c r="AB24" s="1025"/>
      <c r="AC24" s="1307"/>
      <c r="AD24" s="1649"/>
      <c r="AE24" s="1046"/>
      <c r="AF24" s="1238"/>
      <c r="AG24" s="1028"/>
      <c r="AH24" s="1199"/>
      <c r="AI24" s="1043"/>
      <c r="AJ24" s="89" t="s">
        <v>250</v>
      </c>
      <c r="AK24" s="90" t="s">
        <v>251</v>
      </c>
      <c r="AL24" s="90">
        <v>35</v>
      </c>
      <c r="AM24" s="113">
        <v>0.1</v>
      </c>
      <c r="AN24" s="732" t="s">
        <v>153</v>
      </c>
      <c r="AO24" s="732" t="s">
        <v>153</v>
      </c>
      <c r="AP24" s="733">
        <v>1</v>
      </c>
      <c r="AQ24" s="814">
        <v>1</v>
      </c>
      <c r="AR24" s="54">
        <f>+(AP24+AQ24)/AL24</f>
        <v>5.7142857142857141E-2</v>
      </c>
      <c r="AS24" s="1025"/>
      <c r="AT24" s="138" t="s">
        <v>218</v>
      </c>
      <c r="AU24" s="139" t="s">
        <v>200</v>
      </c>
      <c r="AV24" s="94">
        <f>8*20</f>
        <v>160</v>
      </c>
      <c r="AW24" s="139" t="s">
        <v>153</v>
      </c>
      <c r="AX24" s="73"/>
      <c r="AY24" s="130" t="s">
        <v>153</v>
      </c>
      <c r="AZ24" s="131" t="s">
        <v>153</v>
      </c>
      <c r="BA24" s="844" t="s">
        <v>153</v>
      </c>
      <c r="BB24" s="1150"/>
      <c r="BC24" s="1150"/>
      <c r="BD24" s="1463"/>
      <c r="BE24" s="1482"/>
      <c r="BF24" s="1434"/>
      <c r="BG24" s="1040"/>
      <c r="BH24" s="1040"/>
      <c r="BI24" s="1479"/>
      <c r="BJ24" s="1156"/>
      <c r="BK24" s="1113"/>
      <c r="BL24" s="1057"/>
      <c r="BM24" s="1478"/>
      <c r="BN24" s="1478"/>
      <c r="BO24" s="1478"/>
      <c r="BP24" s="1025"/>
      <c r="BQ24" s="137" t="s">
        <v>170</v>
      </c>
      <c r="BR24" s="137" t="s">
        <v>252</v>
      </c>
      <c r="BS24" s="137" t="s">
        <v>153</v>
      </c>
      <c r="BT24" s="137" t="s">
        <v>166</v>
      </c>
      <c r="BU24" s="99" t="s">
        <v>218</v>
      </c>
      <c r="BV24" s="101" t="s">
        <v>253</v>
      </c>
      <c r="BW24" s="102" t="s">
        <v>254</v>
      </c>
      <c r="BX24" s="103" t="s">
        <v>255</v>
      </c>
      <c r="BY24" s="867" t="s">
        <v>1566</v>
      </c>
      <c r="BZ24" s="73"/>
      <c r="CA24" s="73"/>
    </row>
    <row r="25" spans="1:79" ht="45.75" customHeight="1" x14ac:dyDescent="0.4">
      <c r="A25" s="1496"/>
      <c r="B25" s="1421"/>
      <c r="C25" s="1421"/>
      <c r="D25" s="1043"/>
      <c r="E25" s="1043"/>
      <c r="F25" s="1043"/>
      <c r="G25" s="1356"/>
      <c r="H25" s="1356"/>
      <c r="I25" s="1356"/>
      <c r="J25" s="1353"/>
      <c r="K25" s="1043"/>
      <c r="L25" s="1043"/>
      <c r="M25" s="1043"/>
      <c r="N25" s="1085"/>
      <c r="O25" s="1085"/>
      <c r="P25" s="1085"/>
      <c r="Q25" s="1285"/>
      <c r="R25" s="1139"/>
      <c r="S25" s="1427"/>
      <c r="T25" s="1408"/>
      <c r="U25" s="1139"/>
      <c r="V25" s="1139"/>
      <c r="W25" s="1139"/>
      <c r="X25" s="1136"/>
      <c r="Y25" s="1025"/>
      <c r="Z25" s="1025"/>
      <c r="AA25" s="1025"/>
      <c r="AB25" s="1025"/>
      <c r="AC25" s="1307"/>
      <c r="AD25" s="1649"/>
      <c r="AE25" s="1046"/>
      <c r="AF25" s="1238"/>
      <c r="AG25" s="1028"/>
      <c r="AH25" s="1199"/>
      <c r="AI25" s="1043"/>
      <c r="AJ25" s="89" t="s">
        <v>256</v>
      </c>
      <c r="AK25" s="90" t="s">
        <v>257</v>
      </c>
      <c r="AL25" s="90">
        <v>1200</v>
      </c>
      <c r="AM25" s="113">
        <v>0.3</v>
      </c>
      <c r="AN25" s="733">
        <v>566</v>
      </c>
      <c r="AO25" s="733">
        <v>784</v>
      </c>
      <c r="AP25" s="733">
        <v>1078</v>
      </c>
      <c r="AQ25" s="814">
        <v>1052</v>
      </c>
      <c r="AR25" s="54">
        <f t="shared" ref="AR25:AR71" si="1">+AP25/AL25</f>
        <v>0.89833333333333332</v>
      </c>
      <c r="AS25" s="1025"/>
      <c r="AT25" s="138" t="s">
        <v>162</v>
      </c>
      <c r="AU25" s="139" t="s">
        <v>200</v>
      </c>
      <c r="AV25" s="94">
        <f>9*20</f>
        <v>180</v>
      </c>
      <c r="AW25" s="139">
        <v>1200</v>
      </c>
      <c r="AX25" s="73"/>
      <c r="AY25" s="130">
        <v>784</v>
      </c>
      <c r="AZ25" s="131">
        <v>1078</v>
      </c>
      <c r="BA25" s="844">
        <v>1069</v>
      </c>
      <c r="BB25" s="1150"/>
      <c r="BC25" s="1150"/>
      <c r="BD25" s="1463" t="s">
        <v>208</v>
      </c>
      <c r="BE25" s="1482"/>
      <c r="BF25" s="1434"/>
      <c r="BG25" s="1040"/>
      <c r="BH25" s="1040"/>
      <c r="BI25" s="1479"/>
      <c r="BJ25" s="1156"/>
      <c r="BK25" s="1113"/>
      <c r="BL25" s="1057"/>
      <c r="BM25" s="1476">
        <v>11753084</v>
      </c>
      <c r="BN25" s="1476">
        <v>7565879</v>
      </c>
      <c r="BO25" s="1476">
        <v>7565879</v>
      </c>
      <c r="BP25" s="1025"/>
      <c r="BQ25" s="137" t="s">
        <v>153</v>
      </c>
      <c r="BR25" s="137" t="s">
        <v>258</v>
      </c>
      <c r="BS25" s="137" t="s">
        <v>153</v>
      </c>
      <c r="BT25" s="137" t="s">
        <v>166</v>
      </c>
      <c r="BU25" s="99" t="s">
        <v>259</v>
      </c>
      <c r="BV25" s="101" t="s">
        <v>260</v>
      </c>
      <c r="BW25" s="102" t="s">
        <v>261</v>
      </c>
      <c r="BX25" s="103" t="s">
        <v>262</v>
      </c>
      <c r="BY25" s="867" t="s">
        <v>1567</v>
      </c>
      <c r="BZ25" s="73"/>
      <c r="CA25" s="73"/>
    </row>
    <row r="26" spans="1:79" ht="54.75" customHeight="1" x14ac:dyDescent="0.4">
      <c r="A26" s="1496"/>
      <c r="B26" s="1421"/>
      <c r="C26" s="1421"/>
      <c r="D26" s="1043"/>
      <c r="E26" s="1043"/>
      <c r="F26" s="1043"/>
      <c r="G26" s="1356"/>
      <c r="H26" s="1356"/>
      <c r="I26" s="1356"/>
      <c r="J26" s="1353"/>
      <c r="K26" s="1043"/>
      <c r="L26" s="1043"/>
      <c r="M26" s="1043"/>
      <c r="N26" s="1085"/>
      <c r="O26" s="1085"/>
      <c r="P26" s="1085"/>
      <c r="Q26" s="1285"/>
      <c r="R26" s="1139"/>
      <c r="S26" s="1427"/>
      <c r="T26" s="1408"/>
      <c r="U26" s="1139"/>
      <c r="V26" s="1139"/>
      <c r="W26" s="1139"/>
      <c r="X26" s="1136"/>
      <c r="Y26" s="1025"/>
      <c r="Z26" s="1025"/>
      <c r="AA26" s="1025"/>
      <c r="AB26" s="1025"/>
      <c r="AC26" s="1307"/>
      <c r="AD26" s="1649"/>
      <c r="AE26" s="1046"/>
      <c r="AF26" s="1238"/>
      <c r="AG26" s="1028"/>
      <c r="AH26" s="1199"/>
      <c r="AI26" s="1043"/>
      <c r="AJ26" s="89" t="s">
        <v>263</v>
      </c>
      <c r="AK26" s="90" t="s">
        <v>264</v>
      </c>
      <c r="AL26" s="90">
        <v>3</v>
      </c>
      <c r="AM26" s="113">
        <v>0.15</v>
      </c>
      <c r="AN26" s="733">
        <v>1</v>
      </c>
      <c r="AO26" s="733">
        <v>1</v>
      </c>
      <c r="AP26" s="733">
        <v>1</v>
      </c>
      <c r="AQ26" s="814">
        <v>3</v>
      </c>
      <c r="AR26" s="54">
        <f>+(AN26+AO26+AP26)/AL26</f>
        <v>1</v>
      </c>
      <c r="AS26" s="1025"/>
      <c r="AT26" s="138" t="s">
        <v>173</v>
      </c>
      <c r="AU26" s="139" t="s">
        <v>200</v>
      </c>
      <c r="AV26" s="94">
        <f>20*11</f>
        <v>220</v>
      </c>
      <c r="AW26" s="139" t="s">
        <v>153</v>
      </c>
      <c r="AX26" s="73"/>
      <c r="AY26" s="130" t="s">
        <v>153</v>
      </c>
      <c r="AZ26" s="131" t="s">
        <v>153</v>
      </c>
      <c r="BA26" s="844" t="s">
        <v>153</v>
      </c>
      <c r="BB26" s="1150"/>
      <c r="BC26" s="1150"/>
      <c r="BD26" s="1463"/>
      <c r="BE26" s="1482"/>
      <c r="BF26" s="1434"/>
      <c r="BG26" s="1040"/>
      <c r="BH26" s="1040"/>
      <c r="BI26" s="1479"/>
      <c r="BJ26" s="1156"/>
      <c r="BK26" s="1113"/>
      <c r="BL26" s="1057"/>
      <c r="BM26" s="1477"/>
      <c r="BN26" s="1477"/>
      <c r="BO26" s="1477"/>
      <c r="BP26" s="1025"/>
      <c r="BQ26" s="137" t="s">
        <v>170</v>
      </c>
      <c r="BR26" s="99" t="s">
        <v>241</v>
      </c>
      <c r="BS26" s="137" t="s">
        <v>172</v>
      </c>
      <c r="BT26" s="137" t="s">
        <v>166</v>
      </c>
      <c r="BU26" s="99" t="s">
        <v>173</v>
      </c>
      <c r="BV26" s="101" t="s">
        <v>265</v>
      </c>
      <c r="BW26" s="102" t="s">
        <v>266</v>
      </c>
      <c r="BX26" s="103" t="s">
        <v>267</v>
      </c>
      <c r="BY26" s="867" t="s">
        <v>1568</v>
      </c>
      <c r="BZ26" s="73"/>
      <c r="CA26" s="73"/>
    </row>
    <row r="27" spans="1:79" ht="43.5" customHeight="1" thickBot="1" x14ac:dyDescent="0.45">
      <c r="A27" s="1496"/>
      <c r="B27" s="1421"/>
      <c r="C27" s="1421"/>
      <c r="D27" s="1043"/>
      <c r="E27" s="1043"/>
      <c r="F27" s="1043"/>
      <c r="G27" s="1356"/>
      <c r="H27" s="1356"/>
      <c r="I27" s="1356"/>
      <c r="J27" s="1353"/>
      <c r="K27" s="1043"/>
      <c r="L27" s="1043"/>
      <c r="M27" s="1043"/>
      <c r="N27" s="1085"/>
      <c r="O27" s="1085"/>
      <c r="P27" s="1085"/>
      <c r="Q27" s="1285"/>
      <c r="R27" s="1139"/>
      <c r="S27" s="1427"/>
      <c r="T27" s="1408"/>
      <c r="U27" s="1139"/>
      <c r="V27" s="1139"/>
      <c r="W27" s="1139"/>
      <c r="X27" s="1136"/>
      <c r="Y27" s="1025"/>
      <c r="Z27" s="1025"/>
      <c r="AA27" s="1025"/>
      <c r="AB27" s="1025"/>
      <c r="AC27" s="1307"/>
      <c r="AD27" s="1649"/>
      <c r="AE27" s="1046"/>
      <c r="AF27" s="1238"/>
      <c r="AG27" s="1028"/>
      <c r="AH27" s="1199"/>
      <c r="AI27" s="1043"/>
      <c r="AJ27" s="89" t="s">
        <v>268</v>
      </c>
      <c r="AK27" s="90" t="s">
        <v>269</v>
      </c>
      <c r="AL27" s="90">
        <v>1</v>
      </c>
      <c r="AM27" s="113">
        <v>0.03</v>
      </c>
      <c r="AN27" s="732" t="s">
        <v>153</v>
      </c>
      <c r="AO27" s="171">
        <v>0.5</v>
      </c>
      <c r="AP27" s="171">
        <v>0.5</v>
      </c>
      <c r="AQ27" s="814">
        <v>1</v>
      </c>
      <c r="AR27" s="54">
        <f>+(AO27+AP27)/AL27</f>
        <v>1</v>
      </c>
      <c r="AS27" s="1025"/>
      <c r="AT27" s="140" t="s">
        <v>180</v>
      </c>
      <c r="AU27" s="136" t="s">
        <v>163</v>
      </c>
      <c r="AV27" s="94">
        <f>3*20</f>
        <v>60</v>
      </c>
      <c r="AW27" s="139" t="s">
        <v>153</v>
      </c>
      <c r="AX27" s="73"/>
      <c r="AY27" s="130" t="s">
        <v>153</v>
      </c>
      <c r="AZ27" s="131" t="s">
        <v>153</v>
      </c>
      <c r="BA27" s="844" t="s">
        <v>153</v>
      </c>
      <c r="BB27" s="1150"/>
      <c r="BC27" s="1150"/>
      <c r="BD27" s="1463"/>
      <c r="BE27" s="1482"/>
      <c r="BF27" s="1434"/>
      <c r="BG27" s="1040"/>
      <c r="BH27" s="1040"/>
      <c r="BI27" s="1479"/>
      <c r="BJ27" s="1156"/>
      <c r="BK27" s="1113"/>
      <c r="BL27" s="1058"/>
      <c r="BM27" s="1478"/>
      <c r="BN27" s="1478"/>
      <c r="BO27" s="1478"/>
      <c r="BP27" s="1025"/>
      <c r="BQ27" s="137" t="s">
        <v>170</v>
      </c>
      <c r="BR27" s="99" t="s">
        <v>241</v>
      </c>
      <c r="BS27" s="137" t="s">
        <v>172</v>
      </c>
      <c r="BT27" s="137" t="s">
        <v>166</v>
      </c>
      <c r="BU27" s="99" t="s">
        <v>173</v>
      </c>
      <c r="BV27" s="101" t="s">
        <v>270</v>
      </c>
      <c r="BW27" s="102" t="s">
        <v>271</v>
      </c>
      <c r="BX27" s="103" t="s">
        <v>272</v>
      </c>
      <c r="BY27" s="867" t="s">
        <v>1569</v>
      </c>
      <c r="BZ27" s="73"/>
      <c r="CA27" s="73"/>
    </row>
    <row r="28" spans="1:79" ht="84.75" customHeight="1" x14ac:dyDescent="0.4">
      <c r="A28" s="1496"/>
      <c r="B28" s="1421"/>
      <c r="C28" s="1421"/>
      <c r="D28" s="1043"/>
      <c r="E28" s="1043"/>
      <c r="F28" s="1043"/>
      <c r="G28" s="1356"/>
      <c r="H28" s="1356"/>
      <c r="I28" s="1356"/>
      <c r="J28" s="1353"/>
      <c r="K28" s="1043"/>
      <c r="L28" s="1043"/>
      <c r="M28" s="1043"/>
      <c r="N28" s="1085"/>
      <c r="O28" s="1085"/>
      <c r="P28" s="1085"/>
      <c r="Q28" s="1285"/>
      <c r="R28" s="1139"/>
      <c r="S28" s="1427"/>
      <c r="T28" s="1408"/>
      <c r="U28" s="1139"/>
      <c r="V28" s="1139"/>
      <c r="W28" s="1139"/>
      <c r="X28" s="1136"/>
      <c r="Y28" s="1025"/>
      <c r="Z28" s="1025"/>
      <c r="AA28" s="1025"/>
      <c r="AB28" s="1025"/>
      <c r="AC28" s="1307"/>
      <c r="AD28" s="1649"/>
      <c r="AE28" s="1046"/>
      <c r="AF28" s="1238"/>
      <c r="AG28" s="1028"/>
      <c r="AH28" s="1199"/>
      <c r="AI28" s="1043"/>
      <c r="AJ28" s="89" t="s">
        <v>273</v>
      </c>
      <c r="AK28" s="90" t="s">
        <v>264</v>
      </c>
      <c r="AL28" s="90">
        <v>3</v>
      </c>
      <c r="AM28" s="113">
        <v>0.15</v>
      </c>
      <c r="AN28" s="733">
        <v>1</v>
      </c>
      <c r="AO28" s="733">
        <v>1</v>
      </c>
      <c r="AP28" s="733">
        <v>1</v>
      </c>
      <c r="AQ28" s="814">
        <v>3</v>
      </c>
      <c r="AR28" s="54">
        <f t="shared" ref="AR28" si="2">+(AN28+AO28+AP28)/AL28</f>
        <v>1</v>
      </c>
      <c r="AS28" s="1025"/>
      <c r="AT28" s="138" t="s">
        <v>173</v>
      </c>
      <c r="AU28" s="139" t="s">
        <v>200</v>
      </c>
      <c r="AV28" s="141">
        <f>11*20</f>
        <v>220</v>
      </c>
      <c r="AW28" s="139" t="s">
        <v>153</v>
      </c>
      <c r="AX28" s="73"/>
      <c r="AY28" s="130" t="s">
        <v>153</v>
      </c>
      <c r="AZ28" s="131" t="s">
        <v>153</v>
      </c>
      <c r="BA28" s="844" t="s">
        <v>153</v>
      </c>
      <c r="BB28" s="1150"/>
      <c r="BC28" s="1150"/>
      <c r="BD28" s="1463" t="s">
        <v>1633</v>
      </c>
      <c r="BE28" s="1482"/>
      <c r="BF28" s="1434"/>
      <c r="BG28" s="1040"/>
      <c r="BH28" s="1040"/>
      <c r="BI28" s="1479"/>
      <c r="BJ28" s="1156"/>
      <c r="BK28" s="1113"/>
      <c r="BL28" s="1056">
        <v>11243147</v>
      </c>
      <c r="BM28" s="1673">
        <v>231285435</v>
      </c>
      <c r="BN28" s="1673">
        <v>230821751</v>
      </c>
      <c r="BO28" s="1673">
        <v>230821751</v>
      </c>
      <c r="BP28" s="1025"/>
      <c r="BQ28" s="137" t="s">
        <v>170</v>
      </c>
      <c r="BR28" s="99" t="s">
        <v>241</v>
      </c>
      <c r="BS28" s="137" t="s">
        <v>172</v>
      </c>
      <c r="BT28" s="137" t="s">
        <v>1633</v>
      </c>
      <c r="BU28" s="99" t="s">
        <v>173</v>
      </c>
      <c r="BV28" s="101" t="s">
        <v>274</v>
      </c>
      <c r="BW28" s="102" t="s">
        <v>275</v>
      </c>
      <c r="BX28" s="103" t="s">
        <v>276</v>
      </c>
      <c r="BY28" s="867" t="s">
        <v>276</v>
      </c>
      <c r="BZ28" s="73"/>
      <c r="CA28" s="73"/>
    </row>
    <row r="29" spans="1:79" ht="92.25" customHeight="1" x14ac:dyDescent="0.4">
      <c r="A29" s="1496"/>
      <c r="B29" s="1421"/>
      <c r="C29" s="1421"/>
      <c r="D29" s="1043"/>
      <c r="E29" s="1043"/>
      <c r="F29" s="1043"/>
      <c r="G29" s="1356"/>
      <c r="H29" s="1356"/>
      <c r="I29" s="1356"/>
      <c r="J29" s="1353"/>
      <c r="K29" s="1043"/>
      <c r="L29" s="1043"/>
      <c r="M29" s="1043"/>
      <c r="N29" s="1085"/>
      <c r="O29" s="1085"/>
      <c r="P29" s="1085"/>
      <c r="Q29" s="1285"/>
      <c r="R29" s="1139"/>
      <c r="S29" s="1427"/>
      <c r="T29" s="1408"/>
      <c r="U29" s="1139"/>
      <c r="V29" s="1139"/>
      <c r="W29" s="1139"/>
      <c r="X29" s="1136"/>
      <c r="Y29" s="1025"/>
      <c r="Z29" s="1025"/>
      <c r="AA29" s="1025"/>
      <c r="AB29" s="1025"/>
      <c r="AC29" s="1307"/>
      <c r="AD29" s="1649"/>
      <c r="AE29" s="1046"/>
      <c r="AF29" s="1238"/>
      <c r="AG29" s="1028"/>
      <c r="AH29" s="1199"/>
      <c r="AI29" s="1043"/>
      <c r="AJ29" s="89" t="s">
        <v>277</v>
      </c>
      <c r="AK29" s="142" t="s">
        <v>184</v>
      </c>
      <c r="AL29" s="90">
        <v>1</v>
      </c>
      <c r="AM29" s="113">
        <v>0.03</v>
      </c>
      <c r="AN29" s="732" t="s">
        <v>153</v>
      </c>
      <c r="AO29" s="171">
        <v>0.5</v>
      </c>
      <c r="AP29" s="171">
        <v>0.5</v>
      </c>
      <c r="AQ29" s="814">
        <v>1</v>
      </c>
      <c r="AR29" s="54">
        <f>+(AO29+AP29)/AL29</f>
        <v>1</v>
      </c>
      <c r="AS29" s="1025"/>
      <c r="AT29" s="140" t="s">
        <v>180</v>
      </c>
      <c r="AU29" s="136" t="s">
        <v>163</v>
      </c>
      <c r="AV29" s="94">
        <f>3*20</f>
        <v>60</v>
      </c>
      <c r="AW29" s="139" t="s">
        <v>153</v>
      </c>
      <c r="AX29" s="73"/>
      <c r="AY29" s="130" t="s">
        <v>153</v>
      </c>
      <c r="AZ29" s="131" t="s">
        <v>153</v>
      </c>
      <c r="BA29" s="844" t="s">
        <v>153</v>
      </c>
      <c r="BB29" s="1150"/>
      <c r="BC29" s="1150"/>
      <c r="BD29" s="1463"/>
      <c r="BE29" s="1482"/>
      <c r="BF29" s="1434"/>
      <c r="BG29" s="1040"/>
      <c r="BH29" s="1040"/>
      <c r="BI29" s="1479"/>
      <c r="BJ29" s="1156"/>
      <c r="BK29" s="1113"/>
      <c r="BL29" s="1057"/>
      <c r="BM29" s="1673"/>
      <c r="BN29" s="1673"/>
      <c r="BO29" s="1673"/>
      <c r="BP29" s="1025"/>
      <c r="BQ29" s="137" t="s">
        <v>170</v>
      </c>
      <c r="BR29" s="99" t="s">
        <v>241</v>
      </c>
      <c r="BS29" s="137" t="s">
        <v>172</v>
      </c>
      <c r="BT29" s="137" t="s">
        <v>1633</v>
      </c>
      <c r="BU29" s="99" t="s">
        <v>173</v>
      </c>
      <c r="BV29" s="101" t="s">
        <v>278</v>
      </c>
      <c r="BW29" s="102" t="s">
        <v>279</v>
      </c>
      <c r="BX29" s="103" t="s">
        <v>280</v>
      </c>
      <c r="BY29" s="867" t="s">
        <v>1570</v>
      </c>
      <c r="BZ29" s="73"/>
      <c r="CA29" s="73"/>
    </row>
    <row r="30" spans="1:79" ht="83.25" customHeight="1" x14ac:dyDescent="0.4">
      <c r="A30" s="1496"/>
      <c r="B30" s="1421"/>
      <c r="C30" s="1421"/>
      <c r="D30" s="1043"/>
      <c r="E30" s="1043"/>
      <c r="F30" s="1043"/>
      <c r="G30" s="1356"/>
      <c r="H30" s="1356"/>
      <c r="I30" s="1356"/>
      <c r="J30" s="1353"/>
      <c r="K30" s="1043"/>
      <c r="L30" s="1043"/>
      <c r="M30" s="1043"/>
      <c r="N30" s="1085"/>
      <c r="O30" s="1085"/>
      <c r="P30" s="1085"/>
      <c r="Q30" s="1285"/>
      <c r="R30" s="1139"/>
      <c r="S30" s="1427"/>
      <c r="T30" s="1408"/>
      <c r="U30" s="1139"/>
      <c r="V30" s="1139"/>
      <c r="W30" s="1139"/>
      <c r="X30" s="1136"/>
      <c r="Y30" s="1025"/>
      <c r="Z30" s="1025"/>
      <c r="AA30" s="1025"/>
      <c r="AB30" s="1025"/>
      <c r="AC30" s="1307"/>
      <c r="AD30" s="1649"/>
      <c r="AE30" s="1046"/>
      <c r="AF30" s="1238"/>
      <c r="AG30" s="1028"/>
      <c r="AH30" s="1199"/>
      <c r="AI30" s="1043"/>
      <c r="AJ30" s="89" t="s">
        <v>281</v>
      </c>
      <c r="AK30" s="90" t="s">
        <v>282</v>
      </c>
      <c r="AL30" s="90">
        <v>3</v>
      </c>
      <c r="AM30" s="113">
        <v>0.15</v>
      </c>
      <c r="AN30" s="733">
        <v>0</v>
      </c>
      <c r="AO30" s="733">
        <v>1</v>
      </c>
      <c r="AP30" s="733">
        <v>2</v>
      </c>
      <c r="AQ30" s="814">
        <v>3</v>
      </c>
      <c r="AR30" s="54">
        <f t="shared" ref="AR30:AR31" si="3">+(AO30+AP30)/AL30</f>
        <v>1</v>
      </c>
      <c r="AS30" s="1025"/>
      <c r="AT30" s="138" t="s">
        <v>173</v>
      </c>
      <c r="AU30" s="139" t="s">
        <v>200</v>
      </c>
      <c r="AV30" s="94">
        <f>11*20</f>
        <v>220</v>
      </c>
      <c r="AW30" s="139" t="s">
        <v>153</v>
      </c>
      <c r="AX30" s="73"/>
      <c r="AY30" s="130" t="s">
        <v>153</v>
      </c>
      <c r="AZ30" s="131" t="s">
        <v>153</v>
      </c>
      <c r="BA30" s="844" t="s">
        <v>153</v>
      </c>
      <c r="BB30" s="1150"/>
      <c r="BC30" s="1150"/>
      <c r="BD30" s="1500" t="s">
        <v>1635</v>
      </c>
      <c r="BE30" s="1482"/>
      <c r="BF30" s="1434"/>
      <c r="BG30" s="1040"/>
      <c r="BH30" s="1040"/>
      <c r="BI30" s="1479"/>
      <c r="BJ30" s="1156"/>
      <c r="BK30" s="1113"/>
      <c r="BL30" s="1057"/>
      <c r="BM30" s="1476">
        <v>3677268</v>
      </c>
      <c r="BN30" s="1476">
        <v>3677268</v>
      </c>
      <c r="BO30" s="1476">
        <v>3677268</v>
      </c>
      <c r="BP30" s="1025"/>
      <c r="BQ30" s="137" t="s">
        <v>170</v>
      </c>
      <c r="BR30" s="99" t="s">
        <v>241</v>
      </c>
      <c r="BS30" s="137" t="s">
        <v>172</v>
      </c>
      <c r="BT30" s="137" t="s">
        <v>1633</v>
      </c>
      <c r="BU30" s="99" t="s">
        <v>173</v>
      </c>
      <c r="BV30" s="101" t="s">
        <v>283</v>
      </c>
      <c r="BW30" s="102" t="s">
        <v>284</v>
      </c>
      <c r="BX30" s="103" t="s">
        <v>285</v>
      </c>
      <c r="BY30" s="867" t="s">
        <v>1571</v>
      </c>
      <c r="BZ30" s="73"/>
      <c r="CA30" s="73"/>
    </row>
    <row r="31" spans="1:79" ht="72" customHeight="1" thickBot="1" x14ac:dyDescent="0.45">
      <c r="A31" s="1496"/>
      <c r="B31" s="1421"/>
      <c r="C31" s="1421"/>
      <c r="D31" s="1043"/>
      <c r="E31" s="1043"/>
      <c r="F31" s="1043"/>
      <c r="G31" s="1356"/>
      <c r="H31" s="1356"/>
      <c r="I31" s="1356"/>
      <c r="J31" s="1353"/>
      <c r="K31" s="1043"/>
      <c r="L31" s="1043"/>
      <c r="M31" s="1043"/>
      <c r="N31" s="1085"/>
      <c r="O31" s="1086"/>
      <c r="P31" s="1086"/>
      <c r="Q31" s="1286"/>
      <c r="R31" s="1139"/>
      <c r="S31" s="1427"/>
      <c r="T31" s="1408"/>
      <c r="U31" s="1139"/>
      <c r="V31" s="1139"/>
      <c r="W31" s="1139"/>
      <c r="X31" s="1136"/>
      <c r="Y31" s="1025"/>
      <c r="Z31" s="1025"/>
      <c r="AA31" s="1025"/>
      <c r="AB31" s="1025"/>
      <c r="AC31" s="1307"/>
      <c r="AD31" s="1649"/>
      <c r="AE31" s="1046"/>
      <c r="AF31" s="1238"/>
      <c r="AG31" s="1029"/>
      <c r="AH31" s="1200"/>
      <c r="AI31" s="1044"/>
      <c r="AJ31" s="116" t="s">
        <v>286</v>
      </c>
      <c r="AK31" s="143" t="s">
        <v>287</v>
      </c>
      <c r="AL31" s="117">
        <v>1</v>
      </c>
      <c r="AM31" s="118">
        <v>0.03</v>
      </c>
      <c r="AN31" s="732" t="s">
        <v>153</v>
      </c>
      <c r="AO31" s="171">
        <v>0.5</v>
      </c>
      <c r="AP31" s="171">
        <v>0.5</v>
      </c>
      <c r="AQ31" s="926">
        <v>1</v>
      </c>
      <c r="AR31" s="54">
        <f t="shared" si="3"/>
        <v>1</v>
      </c>
      <c r="AS31" s="1062"/>
      <c r="AT31" s="144" t="s">
        <v>218</v>
      </c>
      <c r="AU31" s="145" t="s">
        <v>200</v>
      </c>
      <c r="AV31" s="146">
        <f>8*20</f>
        <v>160</v>
      </c>
      <c r="AW31" s="147" t="s">
        <v>153</v>
      </c>
      <c r="AX31" s="73"/>
      <c r="AY31" s="130" t="s">
        <v>153</v>
      </c>
      <c r="AZ31" s="131" t="s">
        <v>153</v>
      </c>
      <c r="BA31" s="932" t="s">
        <v>153</v>
      </c>
      <c r="BB31" s="1151"/>
      <c r="BC31" s="1151"/>
      <c r="BD31" s="1481"/>
      <c r="BE31" s="1483"/>
      <c r="BF31" s="1481"/>
      <c r="BG31" s="1041"/>
      <c r="BH31" s="1041"/>
      <c r="BI31" s="1480"/>
      <c r="BJ31" s="1159"/>
      <c r="BK31" s="1115"/>
      <c r="BL31" s="1058"/>
      <c r="BM31" s="1491"/>
      <c r="BN31" s="1491"/>
      <c r="BO31" s="1491"/>
      <c r="BP31" s="1062"/>
      <c r="BQ31" s="149" t="s">
        <v>170</v>
      </c>
      <c r="BR31" s="125" t="s">
        <v>241</v>
      </c>
      <c r="BS31" s="149" t="s">
        <v>172</v>
      </c>
      <c r="BT31" s="149" t="s">
        <v>166</v>
      </c>
      <c r="BU31" s="125" t="s">
        <v>173</v>
      </c>
      <c r="BV31" s="101" t="s">
        <v>288</v>
      </c>
      <c r="BW31" s="102" t="s">
        <v>289</v>
      </c>
      <c r="BX31" s="103" t="s">
        <v>290</v>
      </c>
      <c r="BY31" s="867" t="s">
        <v>1572</v>
      </c>
      <c r="BZ31" s="73"/>
      <c r="CA31" s="73"/>
    </row>
    <row r="32" spans="1:79" ht="69" customHeight="1" x14ac:dyDescent="0.4">
      <c r="A32" s="1496"/>
      <c r="B32" s="1421"/>
      <c r="C32" s="1421"/>
      <c r="D32" s="1043"/>
      <c r="E32" s="1043"/>
      <c r="F32" s="1043"/>
      <c r="G32" s="1356"/>
      <c r="H32" s="1356"/>
      <c r="I32" s="1356"/>
      <c r="J32" s="1353"/>
      <c r="K32" s="1043"/>
      <c r="L32" s="1043"/>
      <c r="M32" s="1043"/>
      <c r="N32" s="1085"/>
      <c r="O32" s="1084"/>
      <c r="P32" s="1084" t="s">
        <v>149</v>
      </c>
      <c r="Q32" s="1084" t="s">
        <v>291</v>
      </c>
      <c r="R32" s="1139"/>
      <c r="S32" s="1427"/>
      <c r="T32" s="1408"/>
      <c r="U32" s="1139"/>
      <c r="V32" s="1139"/>
      <c r="W32" s="1139"/>
      <c r="X32" s="1136"/>
      <c r="Y32" s="1025"/>
      <c r="Z32" s="1025"/>
      <c r="AA32" s="1025"/>
      <c r="AB32" s="1025"/>
      <c r="AC32" s="1307"/>
      <c r="AD32" s="1649"/>
      <c r="AE32" s="1046"/>
      <c r="AF32" s="1238"/>
      <c r="AG32" s="1423" t="s">
        <v>292</v>
      </c>
      <c r="AH32" s="1198">
        <v>2020130010057</v>
      </c>
      <c r="AI32" s="1042" t="s">
        <v>293</v>
      </c>
      <c r="AJ32" s="150" t="s">
        <v>294</v>
      </c>
      <c r="AK32" s="151" t="s">
        <v>295</v>
      </c>
      <c r="AL32" s="152">
        <v>1</v>
      </c>
      <c r="AM32" s="153">
        <v>0.2</v>
      </c>
      <c r="AN32" s="734">
        <v>1</v>
      </c>
      <c r="AO32" s="735">
        <v>1</v>
      </c>
      <c r="AP32" s="174">
        <v>1</v>
      </c>
      <c r="AQ32" s="815">
        <v>1</v>
      </c>
      <c r="AR32" s="54">
        <f t="shared" si="1"/>
        <v>1</v>
      </c>
      <c r="AS32" s="1061">
        <f>AVERAGE(AR32:AR43)</f>
        <v>0.93964334705075436</v>
      </c>
      <c r="AT32" s="154">
        <v>44958</v>
      </c>
      <c r="AU32" s="155">
        <v>45291</v>
      </c>
      <c r="AV32" s="156">
        <v>333</v>
      </c>
      <c r="AW32" s="1048" t="s">
        <v>296</v>
      </c>
      <c r="AX32" s="1023"/>
      <c r="AY32" s="1383" t="s">
        <v>296</v>
      </c>
      <c r="AZ32" s="1603" t="s">
        <v>296</v>
      </c>
      <c r="BA32" s="1654" t="s">
        <v>296</v>
      </c>
      <c r="BB32" s="1152" t="s">
        <v>297</v>
      </c>
      <c r="BC32" s="1152" t="s">
        <v>298</v>
      </c>
      <c r="BD32" s="76" t="s">
        <v>166</v>
      </c>
      <c r="BE32" s="975">
        <v>67797791725</v>
      </c>
      <c r="BF32" s="76" t="s">
        <v>299</v>
      </c>
      <c r="BG32" s="1462" t="s">
        <v>300</v>
      </c>
      <c r="BH32" s="1497" t="s">
        <v>301</v>
      </c>
      <c r="BI32" s="160" t="s">
        <v>166</v>
      </c>
      <c r="BJ32" s="161">
        <v>58778135030.760002</v>
      </c>
      <c r="BK32" s="162">
        <v>62279861884.879997</v>
      </c>
      <c r="BL32" s="858">
        <v>63805001594.620003</v>
      </c>
      <c r="BM32" s="784">
        <v>64931841571.620003</v>
      </c>
      <c r="BN32" s="784">
        <v>64931841571.620003</v>
      </c>
      <c r="BO32" s="965">
        <v>56583782434.709999</v>
      </c>
      <c r="BP32" s="802">
        <f>+BO32/BM32</f>
        <v>0.87143350727697944</v>
      </c>
      <c r="BQ32" s="163" t="s">
        <v>302</v>
      </c>
      <c r="BR32" s="164" t="s">
        <v>303</v>
      </c>
      <c r="BS32" s="165" t="s">
        <v>304</v>
      </c>
      <c r="BT32" s="163" t="s">
        <v>166</v>
      </c>
      <c r="BU32" s="154">
        <v>44958</v>
      </c>
      <c r="BV32" s="166" t="s">
        <v>305</v>
      </c>
      <c r="BW32" s="167" t="s">
        <v>305</v>
      </c>
      <c r="BX32" s="168" t="s">
        <v>305</v>
      </c>
      <c r="BY32" s="868" t="s">
        <v>305</v>
      </c>
      <c r="BZ32" s="73"/>
      <c r="CA32" s="73"/>
    </row>
    <row r="33" spans="1:79" ht="41.25" customHeight="1" x14ac:dyDescent="0.4">
      <c r="A33" s="1496"/>
      <c r="B33" s="1421"/>
      <c r="C33" s="1421"/>
      <c r="D33" s="1043"/>
      <c r="E33" s="1043"/>
      <c r="F33" s="1043"/>
      <c r="G33" s="1356"/>
      <c r="H33" s="1356"/>
      <c r="I33" s="1356"/>
      <c r="J33" s="1353"/>
      <c r="K33" s="1043"/>
      <c r="L33" s="1043"/>
      <c r="M33" s="1043"/>
      <c r="N33" s="1085"/>
      <c r="O33" s="1085"/>
      <c r="P33" s="1085"/>
      <c r="Q33" s="1085"/>
      <c r="R33" s="1139"/>
      <c r="S33" s="1427"/>
      <c r="T33" s="1408"/>
      <c r="U33" s="1139"/>
      <c r="V33" s="1139"/>
      <c r="W33" s="1139"/>
      <c r="X33" s="1136"/>
      <c r="Y33" s="1025"/>
      <c r="Z33" s="1025"/>
      <c r="AA33" s="1025"/>
      <c r="AB33" s="1025"/>
      <c r="AC33" s="1307"/>
      <c r="AD33" s="1649"/>
      <c r="AE33" s="1046"/>
      <c r="AF33" s="1238"/>
      <c r="AG33" s="1424"/>
      <c r="AH33" s="1199"/>
      <c r="AI33" s="1043"/>
      <c r="AJ33" s="169" t="s">
        <v>306</v>
      </c>
      <c r="AK33" s="170" t="s">
        <v>307</v>
      </c>
      <c r="AL33" s="171">
        <v>1</v>
      </c>
      <c r="AM33" s="135">
        <v>0.2</v>
      </c>
      <c r="AN33" s="736">
        <v>1</v>
      </c>
      <c r="AO33" s="731">
        <v>1</v>
      </c>
      <c r="AP33" s="107">
        <v>1</v>
      </c>
      <c r="AQ33" s="816">
        <v>1</v>
      </c>
      <c r="AR33" s="54">
        <f t="shared" si="1"/>
        <v>1</v>
      </c>
      <c r="AS33" s="1025"/>
      <c r="AT33" s="172">
        <v>44958</v>
      </c>
      <c r="AU33" s="173">
        <v>45291</v>
      </c>
      <c r="AV33" s="107">
        <v>333</v>
      </c>
      <c r="AW33" s="1049"/>
      <c r="AX33" s="1023"/>
      <c r="AY33" s="1384"/>
      <c r="AZ33" s="1604"/>
      <c r="BA33" s="1654"/>
      <c r="BB33" s="1153"/>
      <c r="BC33" s="1153"/>
      <c r="BD33" s="1500" t="s">
        <v>308</v>
      </c>
      <c r="BE33" s="1439">
        <v>3192296644</v>
      </c>
      <c r="BF33" s="1500" t="s">
        <v>309</v>
      </c>
      <c r="BG33" s="1463"/>
      <c r="BH33" s="1498"/>
      <c r="BI33" s="1474" t="s">
        <v>308</v>
      </c>
      <c r="BJ33" s="1659">
        <v>2862979500.5300002</v>
      </c>
      <c r="BK33" s="1720">
        <v>2730979500.5300002</v>
      </c>
      <c r="BL33" s="1670">
        <v>2730979500.5300002</v>
      </c>
      <c r="BM33" s="1538">
        <v>3192296644</v>
      </c>
      <c r="BN33" s="1538">
        <v>2730979500.5300002</v>
      </c>
      <c r="BO33" s="1538">
        <v>2730979498.4899998</v>
      </c>
      <c r="BP33" s="1667">
        <f>+BO33/BM33</f>
        <v>0.8554905145243763</v>
      </c>
      <c r="BQ33" s="175" t="s">
        <v>302</v>
      </c>
      <c r="BR33" s="176" t="s">
        <v>310</v>
      </c>
      <c r="BS33" s="177" t="s">
        <v>304</v>
      </c>
      <c r="BT33" s="175" t="s">
        <v>166</v>
      </c>
      <c r="BU33" s="178">
        <v>44958</v>
      </c>
      <c r="BV33" s="166" t="s">
        <v>311</v>
      </c>
      <c r="BW33" s="167" t="s">
        <v>311</v>
      </c>
      <c r="BX33" s="168" t="s">
        <v>311</v>
      </c>
      <c r="BY33" s="868" t="s">
        <v>311</v>
      </c>
      <c r="BZ33" s="73"/>
      <c r="CA33" s="73"/>
    </row>
    <row r="34" spans="1:79" ht="41.25" customHeight="1" x14ac:dyDescent="0.4">
      <c r="A34" s="1496"/>
      <c r="B34" s="1421"/>
      <c r="C34" s="1421"/>
      <c r="D34" s="1043"/>
      <c r="E34" s="1043"/>
      <c r="F34" s="1043"/>
      <c r="G34" s="1356"/>
      <c r="H34" s="1356"/>
      <c r="I34" s="1356"/>
      <c r="J34" s="1353"/>
      <c r="K34" s="1043"/>
      <c r="L34" s="1043"/>
      <c r="M34" s="1043"/>
      <c r="N34" s="1085"/>
      <c r="O34" s="1085"/>
      <c r="P34" s="1085"/>
      <c r="Q34" s="1085"/>
      <c r="R34" s="1139"/>
      <c r="S34" s="1427"/>
      <c r="T34" s="1408"/>
      <c r="U34" s="1139"/>
      <c r="V34" s="1139"/>
      <c r="W34" s="1139"/>
      <c r="X34" s="1136"/>
      <c r="Y34" s="1025"/>
      <c r="Z34" s="1025"/>
      <c r="AA34" s="1025"/>
      <c r="AB34" s="1025"/>
      <c r="AC34" s="1307"/>
      <c r="AD34" s="1649"/>
      <c r="AE34" s="1046"/>
      <c r="AF34" s="1238"/>
      <c r="AG34" s="1424"/>
      <c r="AH34" s="1199"/>
      <c r="AI34" s="1043"/>
      <c r="AJ34" s="169" t="s">
        <v>312</v>
      </c>
      <c r="AK34" s="169" t="s">
        <v>313</v>
      </c>
      <c r="AL34" s="179">
        <v>1</v>
      </c>
      <c r="AM34" s="135">
        <v>0.2</v>
      </c>
      <c r="AN34" s="736">
        <v>1</v>
      </c>
      <c r="AO34" s="731">
        <v>1</v>
      </c>
      <c r="AP34" s="107">
        <v>1</v>
      </c>
      <c r="AQ34" s="816">
        <v>1</v>
      </c>
      <c r="AR34" s="54">
        <f t="shared" si="1"/>
        <v>1</v>
      </c>
      <c r="AS34" s="1025"/>
      <c r="AT34" s="172">
        <v>44927</v>
      </c>
      <c r="AU34" s="173">
        <v>45291</v>
      </c>
      <c r="AV34" s="107">
        <v>364</v>
      </c>
      <c r="AW34" s="1049"/>
      <c r="AX34" s="1023"/>
      <c r="AY34" s="1384"/>
      <c r="AZ34" s="1604"/>
      <c r="BA34" s="1654"/>
      <c r="BB34" s="1153"/>
      <c r="BC34" s="1153"/>
      <c r="BD34" s="1434"/>
      <c r="BE34" s="1437"/>
      <c r="BF34" s="1434"/>
      <c r="BG34" s="1463"/>
      <c r="BH34" s="1498"/>
      <c r="BI34" s="1472"/>
      <c r="BJ34" s="1161"/>
      <c r="BK34" s="1721"/>
      <c r="BL34" s="1671"/>
      <c r="BM34" s="1588"/>
      <c r="BN34" s="1588"/>
      <c r="BO34" s="1588"/>
      <c r="BP34" s="1667"/>
      <c r="BQ34" s="175" t="s">
        <v>314</v>
      </c>
      <c r="BR34" s="180" t="s">
        <v>152</v>
      </c>
      <c r="BS34" s="180" t="s">
        <v>152</v>
      </c>
      <c r="BT34" s="180" t="s">
        <v>152</v>
      </c>
      <c r="BU34" s="181" t="s">
        <v>152</v>
      </c>
      <c r="BV34" s="166" t="s">
        <v>311</v>
      </c>
      <c r="BW34" s="167" t="s">
        <v>311</v>
      </c>
      <c r="BX34" s="168" t="s">
        <v>311</v>
      </c>
      <c r="BY34" s="868" t="s">
        <v>311</v>
      </c>
      <c r="BZ34" s="73"/>
      <c r="CA34" s="73"/>
    </row>
    <row r="35" spans="1:79" ht="41.25" customHeight="1" x14ac:dyDescent="0.4">
      <c r="A35" s="1496"/>
      <c r="B35" s="1421"/>
      <c r="C35" s="1421"/>
      <c r="D35" s="1043"/>
      <c r="E35" s="1043"/>
      <c r="F35" s="1043"/>
      <c r="G35" s="1356"/>
      <c r="H35" s="1356"/>
      <c r="I35" s="1356"/>
      <c r="J35" s="1353"/>
      <c r="K35" s="1043"/>
      <c r="L35" s="1043"/>
      <c r="M35" s="1043"/>
      <c r="N35" s="1085"/>
      <c r="O35" s="1085"/>
      <c r="P35" s="1085"/>
      <c r="Q35" s="1085"/>
      <c r="R35" s="1139"/>
      <c r="S35" s="1427"/>
      <c r="T35" s="1408"/>
      <c r="U35" s="1139"/>
      <c r="V35" s="1139"/>
      <c r="W35" s="1139"/>
      <c r="X35" s="1136"/>
      <c r="Y35" s="1025"/>
      <c r="Z35" s="1025"/>
      <c r="AA35" s="1025"/>
      <c r="AB35" s="1025"/>
      <c r="AC35" s="1307"/>
      <c r="AD35" s="1649"/>
      <c r="AE35" s="1046"/>
      <c r="AF35" s="1238"/>
      <c r="AG35" s="1424"/>
      <c r="AH35" s="1199"/>
      <c r="AI35" s="1043"/>
      <c r="AJ35" s="169" t="s">
        <v>315</v>
      </c>
      <c r="AK35" s="169" t="s">
        <v>316</v>
      </c>
      <c r="AL35" s="179">
        <v>81</v>
      </c>
      <c r="AM35" s="135">
        <v>0.2</v>
      </c>
      <c r="AN35" s="736">
        <v>37</v>
      </c>
      <c r="AO35" s="731">
        <v>0</v>
      </c>
      <c r="AP35" s="107">
        <v>0</v>
      </c>
      <c r="AQ35" s="816">
        <v>81</v>
      </c>
      <c r="AR35" s="54">
        <f>+AN35/AL35</f>
        <v>0.4567901234567901</v>
      </c>
      <c r="AS35" s="1025"/>
      <c r="AT35" s="172">
        <v>44958</v>
      </c>
      <c r="AU35" s="173">
        <v>45291</v>
      </c>
      <c r="AV35" s="107">
        <v>333</v>
      </c>
      <c r="AW35" s="1049"/>
      <c r="AX35" s="1023"/>
      <c r="AY35" s="1384"/>
      <c r="AZ35" s="1604"/>
      <c r="BA35" s="1654"/>
      <c r="BB35" s="1153"/>
      <c r="BC35" s="1153"/>
      <c r="BD35" s="1435"/>
      <c r="BE35" s="1438"/>
      <c r="BF35" s="1435"/>
      <c r="BG35" s="1463"/>
      <c r="BH35" s="1498"/>
      <c r="BI35" s="1473"/>
      <c r="BJ35" s="1162"/>
      <c r="BK35" s="1722"/>
      <c r="BL35" s="1672"/>
      <c r="BM35" s="1536"/>
      <c r="BN35" s="1536"/>
      <c r="BO35" s="1536"/>
      <c r="BP35" s="1667"/>
      <c r="BQ35" s="175" t="s">
        <v>314</v>
      </c>
      <c r="BR35" s="180" t="s">
        <v>152</v>
      </c>
      <c r="BS35" s="180" t="s">
        <v>152</v>
      </c>
      <c r="BT35" s="180" t="s">
        <v>152</v>
      </c>
      <c r="BU35" s="181" t="s">
        <v>152</v>
      </c>
      <c r="BV35" s="166" t="s">
        <v>311</v>
      </c>
      <c r="BW35" s="167" t="s">
        <v>311</v>
      </c>
      <c r="BX35" s="168" t="s">
        <v>311</v>
      </c>
      <c r="BY35" s="868" t="s">
        <v>311</v>
      </c>
      <c r="BZ35" s="73"/>
      <c r="CA35" s="73"/>
    </row>
    <row r="36" spans="1:79" ht="41.25" customHeight="1" x14ac:dyDescent="0.4">
      <c r="A36" s="1496"/>
      <c r="B36" s="1421"/>
      <c r="C36" s="1421"/>
      <c r="D36" s="1043"/>
      <c r="E36" s="1043"/>
      <c r="F36" s="1043"/>
      <c r="G36" s="1356"/>
      <c r="H36" s="1356"/>
      <c r="I36" s="1356"/>
      <c r="J36" s="1353"/>
      <c r="K36" s="1043"/>
      <c r="L36" s="1043"/>
      <c r="M36" s="1043"/>
      <c r="N36" s="1085"/>
      <c r="O36" s="1085"/>
      <c r="P36" s="1085"/>
      <c r="Q36" s="1085"/>
      <c r="R36" s="1139"/>
      <c r="S36" s="1427"/>
      <c r="T36" s="1408"/>
      <c r="U36" s="1139"/>
      <c r="V36" s="1139"/>
      <c r="W36" s="1139"/>
      <c r="X36" s="1136"/>
      <c r="Y36" s="1025"/>
      <c r="Z36" s="1025"/>
      <c r="AA36" s="1025"/>
      <c r="AB36" s="1025"/>
      <c r="AC36" s="1307"/>
      <c r="AD36" s="1649"/>
      <c r="AE36" s="1046"/>
      <c r="AF36" s="1238"/>
      <c r="AG36" s="1424"/>
      <c r="AH36" s="1199"/>
      <c r="AI36" s="1043"/>
      <c r="AJ36" s="169" t="s">
        <v>317</v>
      </c>
      <c r="AK36" s="169" t="s">
        <v>318</v>
      </c>
      <c r="AL36" s="179">
        <v>1</v>
      </c>
      <c r="AM36" s="182">
        <v>0.05</v>
      </c>
      <c r="AN36" s="737">
        <v>1</v>
      </c>
      <c r="AO36" s="735">
        <v>1</v>
      </c>
      <c r="AP36" s="187">
        <v>1</v>
      </c>
      <c r="AQ36" s="809">
        <v>1</v>
      </c>
      <c r="AR36" s="54">
        <f t="shared" si="1"/>
        <v>1</v>
      </c>
      <c r="AS36" s="1025"/>
      <c r="AT36" s="172">
        <v>44958</v>
      </c>
      <c r="AU36" s="173">
        <v>45291</v>
      </c>
      <c r="AV36" s="107">
        <v>333</v>
      </c>
      <c r="AW36" s="1049"/>
      <c r="AX36" s="1023"/>
      <c r="AY36" s="1384"/>
      <c r="AZ36" s="1604"/>
      <c r="BA36" s="1654"/>
      <c r="BB36" s="1153"/>
      <c r="BC36" s="1153"/>
      <c r="BD36" s="1500" t="s">
        <v>319</v>
      </c>
      <c r="BE36" s="1439">
        <v>10436072410</v>
      </c>
      <c r="BF36" s="1500" t="s">
        <v>320</v>
      </c>
      <c r="BG36" s="1463"/>
      <c r="BH36" s="1498"/>
      <c r="BI36" s="1474" t="s">
        <v>319</v>
      </c>
      <c r="BJ36" s="1659">
        <v>0</v>
      </c>
      <c r="BK36" s="1720">
        <v>9127191562</v>
      </c>
      <c r="BL36" s="1670">
        <v>9127191562</v>
      </c>
      <c r="BM36" s="1538">
        <v>9127191562</v>
      </c>
      <c r="BN36" s="1538">
        <v>9127191562</v>
      </c>
      <c r="BO36" s="1538">
        <v>9127191562</v>
      </c>
      <c r="BP36" s="1598">
        <f>+BO36/BM36</f>
        <v>1</v>
      </c>
      <c r="BQ36" s="175" t="s">
        <v>302</v>
      </c>
      <c r="BR36" s="176" t="s">
        <v>321</v>
      </c>
      <c r="BS36" s="177" t="s">
        <v>304</v>
      </c>
      <c r="BT36" s="175" t="s">
        <v>166</v>
      </c>
      <c r="BU36" s="178">
        <v>44958</v>
      </c>
      <c r="BV36" s="166" t="s">
        <v>311</v>
      </c>
      <c r="BW36" s="167" t="s">
        <v>311</v>
      </c>
      <c r="BX36" s="168" t="s">
        <v>311</v>
      </c>
      <c r="BY36" s="868" t="s">
        <v>311</v>
      </c>
      <c r="BZ36" s="73"/>
      <c r="CA36" s="73"/>
    </row>
    <row r="37" spans="1:79" ht="41.25" customHeight="1" x14ac:dyDescent="0.4">
      <c r="A37" s="1496"/>
      <c r="B37" s="1421"/>
      <c r="C37" s="1421"/>
      <c r="D37" s="1043"/>
      <c r="E37" s="1043"/>
      <c r="F37" s="1043"/>
      <c r="G37" s="1356"/>
      <c r="H37" s="1356"/>
      <c r="I37" s="1356"/>
      <c r="J37" s="1353"/>
      <c r="K37" s="1043"/>
      <c r="L37" s="1043"/>
      <c r="M37" s="1043"/>
      <c r="N37" s="1085"/>
      <c r="O37" s="1085"/>
      <c r="P37" s="1085"/>
      <c r="Q37" s="1085"/>
      <c r="R37" s="1139"/>
      <c r="S37" s="1427"/>
      <c r="T37" s="1408"/>
      <c r="U37" s="1139"/>
      <c r="V37" s="1139"/>
      <c r="W37" s="1139"/>
      <c r="X37" s="1136"/>
      <c r="Y37" s="1025"/>
      <c r="Z37" s="1025"/>
      <c r="AA37" s="1025"/>
      <c r="AB37" s="1025"/>
      <c r="AC37" s="1307"/>
      <c r="AD37" s="1649"/>
      <c r="AE37" s="1046"/>
      <c r="AF37" s="1238"/>
      <c r="AG37" s="1424"/>
      <c r="AH37" s="1199"/>
      <c r="AI37" s="1043"/>
      <c r="AJ37" s="169" t="s">
        <v>322</v>
      </c>
      <c r="AK37" s="169" t="s">
        <v>323</v>
      </c>
      <c r="AL37" s="179">
        <v>4</v>
      </c>
      <c r="AM37" s="182">
        <v>0.05</v>
      </c>
      <c r="AN37" s="737">
        <v>1</v>
      </c>
      <c r="AO37" s="735">
        <v>3</v>
      </c>
      <c r="AP37" s="187">
        <v>3</v>
      </c>
      <c r="AQ37" s="809">
        <v>1</v>
      </c>
      <c r="AR37" s="54">
        <f>+(AP37+AN37)/AL37</f>
        <v>1</v>
      </c>
      <c r="AS37" s="1025"/>
      <c r="AT37" s="172">
        <v>44927</v>
      </c>
      <c r="AU37" s="173">
        <v>45291</v>
      </c>
      <c r="AV37" s="107">
        <v>364</v>
      </c>
      <c r="AW37" s="1049"/>
      <c r="AX37" s="1023"/>
      <c r="AY37" s="1384"/>
      <c r="AZ37" s="1604"/>
      <c r="BA37" s="1654"/>
      <c r="BB37" s="1153"/>
      <c r="BC37" s="1153"/>
      <c r="BD37" s="1435"/>
      <c r="BE37" s="1438"/>
      <c r="BF37" s="1435"/>
      <c r="BG37" s="1463"/>
      <c r="BH37" s="1498"/>
      <c r="BI37" s="1473"/>
      <c r="BJ37" s="1162"/>
      <c r="BK37" s="1722"/>
      <c r="BL37" s="1672"/>
      <c r="BM37" s="1536"/>
      <c r="BN37" s="1536"/>
      <c r="BO37" s="1536"/>
      <c r="BP37" s="1598"/>
      <c r="BQ37" s="175" t="s">
        <v>302</v>
      </c>
      <c r="BR37" s="176" t="s">
        <v>324</v>
      </c>
      <c r="BS37" s="177" t="s">
        <v>304</v>
      </c>
      <c r="BT37" s="175" t="s">
        <v>166</v>
      </c>
      <c r="BU37" s="178">
        <v>44927</v>
      </c>
      <c r="BV37" s="166" t="s">
        <v>311</v>
      </c>
      <c r="BW37" s="167" t="s">
        <v>311</v>
      </c>
      <c r="BX37" s="168" t="s">
        <v>311</v>
      </c>
      <c r="BY37" s="868" t="s">
        <v>311</v>
      </c>
      <c r="BZ37" s="73"/>
      <c r="CA37" s="73"/>
    </row>
    <row r="38" spans="1:79" ht="84" customHeight="1" x14ac:dyDescent="0.4">
      <c r="A38" s="1496"/>
      <c r="B38" s="1421"/>
      <c r="C38" s="1421"/>
      <c r="D38" s="1043"/>
      <c r="E38" s="1043"/>
      <c r="F38" s="1043"/>
      <c r="G38" s="1356"/>
      <c r="H38" s="1356"/>
      <c r="I38" s="1356"/>
      <c r="J38" s="1353"/>
      <c r="K38" s="1043"/>
      <c r="L38" s="1043"/>
      <c r="M38" s="1043"/>
      <c r="N38" s="1085"/>
      <c r="O38" s="1085"/>
      <c r="P38" s="1085"/>
      <c r="Q38" s="1085"/>
      <c r="R38" s="1139"/>
      <c r="S38" s="1427"/>
      <c r="T38" s="1408"/>
      <c r="U38" s="1139"/>
      <c r="V38" s="1139"/>
      <c r="W38" s="1139"/>
      <c r="X38" s="1136"/>
      <c r="Y38" s="1025"/>
      <c r="Z38" s="1025"/>
      <c r="AA38" s="1025"/>
      <c r="AB38" s="1025"/>
      <c r="AC38" s="1307"/>
      <c r="AD38" s="1649"/>
      <c r="AE38" s="1046"/>
      <c r="AF38" s="1238"/>
      <c r="AG38" s="1424"/>
      <c r="AH38" s="1199"/>
      <c r="AI38" s="1043"/>
      <c r="AJ38" s="169" t="s">
        <v>325</v>
      </c>
      <c r="AK38" s="169" t="s">
        <v>316</v>
      </c>
      <c r="AL38" s="179" t="s">
        <v>326</v>
      </c>
      <c r="AM38" s="182">
        <v>0.01</v>
      </c>
      <c r="AN38" s="737" t="s">
        <v>326</v>
      </c>
      <c r="AO38" s="735" t="s">
        <v>326</v>
      </c>
      <c r="AP38" s="187" t="s">
        <v>326</v>
      </c>
      <c r="AQ38" s="809" t="s">
        <v>326</v>
      </c>
      <c r="AR38" s="54" t="s">
        <v>152</v>
      </c>
      <c r="AS38" s="1025"/>
      <c r="AT38" s="172" t="s">
        <v>326</v>
      </c>
      <c r="AU38" s="173" t="s">
        <v>326</v>
      </c>
      <c r="AV38" s="107" t="s">
        <v>326</v>
      </c>
      <c r="AW38" s="1049"/>
      <c r="AX38" s="1023"/>
      <c r="AY38" s="1384"/>
      <c r="AZ38" s="1604"/>
      <c r="BA38" s="1654"/>
      <c r="BB38" s="1153"/>
      <c r="BC38" s="1153"/>
      <c r="BD38" s="957" t="s">
        <v>327</v>
      </c>
      <c r="BE38" s="1439">
        <v>948413934</v>
      </c>
      <c r="BF38" s="1500" t="s">
        <v>328</v>
      </c>
      <c r="BG38" s="1463"/>
      <c r="BH38" s="1498"/>
      <c r="BI38" s="1474" t="s">
        <v>327</v>
      </c>
      <c r="BJ38" s="1659">
        <v>20000000</v>
      </c>
      <c r="BK38" s="1720">
        <v>20000000</v>
      </c>
      <c r="BL38" s="1670">
        <v>102213389</v>
      </c>
      <c r="BM38" s="788">
        <v>748413934</v>
      </c>
      <c r="BN38" s="788">
        <v>102213389</v>
      </c>
      <c r="BO38" s="788">
        <v>102213389</v>
      </c>
      <c r="BP38" s="954">
        <f>+BO38/BM38</f>
        <v>0.13657333777005815</v>
      </c>
      <c r="BQ38" s="175" t="s">
        <v>314</v>
      </c>
      <c r="BR38" s="180" t="s">
        <v>152</v>
      </c>
      <c r="BS38" s="180" t="s">
        <v>152</v>
      </c>
      <c r="BT38" s="180" t="s">
        <v>152</v>
      </c>
      <c r="BU38" s="181" t="s">
        <v>152</v>
      </c>
      <c r="BV38" s="166" t="s">
        <v>311</v>
      </c>
      <c r="BW38" s="167" t="s">
        <v>311</v>
      </c>
      <c r="BX38" s="168" t="s">
        <v>311</v>
      </c>
      <c r="BY38" s="868" t="s">
        <v>311</v>
      </c>
      <c r="BZ38" s="73"/>
      <c r="CA38" s="73"/>
    </row>
    <row r="39" spans="1:79" ht="41.25" customHeight="1" x14ac:dyDescent="0.4">
      <c r="A39" s="1496"/>
      <c r="B39" s="1421"/>
      <c r="C39" s="1421"/>
      <c r="D39" s="1043"/>
      <c r="E39" s="1043"/>
      <c r="F39" s="1043"/>
      <c r="G39" s="1356"/>
      <c r="H39" s="1356"/>
      <c r="I39" s="1356"/>
      <c r="J39" s="1353"/>
      <c r="K39" s="1043"/>
      <c r="L39" s="1043"/>
      <c r="M39" s="1043"/>
      <c r="N39" s="1085"/>
      <c r="O39" s="1085"/>
      <c r="P39" s="1085"/>
      <c r="Q39" s="1085"/>
      <c r="R39" s="1139"/>
      <c r="S39" s="1427"/>
      <c r="T39" s="1408"/>
      <c r="U39" s="1139"/>
      <c r="V39" s="1139"/>
      <c r="W39" s="1139"/>
      <c r="X39" s="1136"/>
      <c r="Y39" s="1025"/>
      <c r="Z39" s="1025"/>
      <c r="AA39" s="1025"/>
      <c r="AB39" s="1025"/>
      <c r="AC39" s="1307"/>
      <c r="AD39" s="1649"/>
      <c r="AE39" s="1046"/>
      <c r="AF39" s="1238"/>
      <c r="AG39" s="1424"/>
      <c r="AH39" s="1199"/>
      <c r="AI39" s="1043"/>
      <c r="AJ39" s="169" t="s">
        <v>329</v>
      </c>
      <c r="AK39" s="169" t="s">
        <v>316</v>
      </c>
      <c r="AL39" s="179" t="s">
        <v>326</v>
      </c>
      <c r="AM39" s="182">
        <v>0.01</v>
      </c>
      <c r="AN39" s="737" t="s">
        <v>326</v>
      </c>
      <c r="AO39" s="735" t="s">
        <v>326</v>
      </c>
      <c r="AP39" s="187" t="s">
        <v>326</v>
      </c>
      <c r="AQ39" s="809" t="s">
        <v>326</v>
      </c>
      <c r="AR39" s="54" t="s">
        <v>152</v>
      </c>
      <c r="AS39" s="1025"/>
      <c r="AT39" s="172" t="s">
        <v>326</v>
      </c>
      <c r="AU39" s="173" t="s">
        <v>326</v>
      </c>
      <c r="AV39" s="107" t="s">
        <v>326</v>
      </c>
      <c r="AW39" s="1049"/>
      <c r="AX39" s="1023"/>
      <c r="AY39" s="1384"/>
      <c r="AZ39" s="1604"/>
      <c r="BA39" s="1654"/>
      <c r="BB39" s="1153"/>
      <c r="BC39" s="1153"/>
      <c r="BD39" s="1463" t="s">
        <v>1636</v>
      </c>
      <c r="BE39" s="1437"/>
      <c r="BF39" s="1434"/>
      <c r="BG39" s="1463"/>
      <c r="BH39" s="1498"/>
      <c r="BI39" s="1472"/>
      <c r="BJ39" s="1161"/>
      <c r="BK39" s="1721"/>
      <c r="BL39" s="1671"/>
      <c r="BM39" s="1538">
        <v>175920350.22999999</v>
      </c>
      <c r="BN39" s="1538">
        <v>175920350.22999999</v>
      </c>
      <c r="BO39" s="1538">
        <v>175920350.22999999</v>
      </c>
      <c r="BP39" s="1030">
        <f>+BO39/BM39</f>
        <v>1</v>
      </c>
      <c r="BQ39" s="175" t="s">
        <v>314</v>
      </c>
      <c r="BR39" s="180" t="s">
        <v>152</v>
      </c>
      <c r="BS39" s="180" t="s">
        <v>152</v>
      </c>
      <c r="BT39" s="180" t="s">
        <v>152</v>
      </c>
      <c r="BU39" s="181" t="s">
        <v>152</v>
      </c>
      <c r="BV39" s="166" t="s">
        <v>311</v>
      </c>
      <c r="BW39" s="167" t="s">
        <v>311</v>
      </c>
      <c r="BX39" s="168" t="s">
        <v>311</v>
      </c>
      <c r="BY39" s="868" t="s">
        <v>311</v>
      </c>
      <c r="BZ39" s="73"/>
      <c r="CA39" s="73"/>
    </row>
    <row r="40" spans="1:79" ht="41.25" customHeight="1" x14ac:dyDescent="0.4">
      <c r="A40" s="1496"/>
      <c r="B40" s="1421"/>
      <c r="C40" s="1421"/>
      <c r="D40" s="1043"/>
      <c r="E40" s="1043"/>
      <c r="F40" s="1043"/>
      <c r="G40" s="1356"/>
      <c r="H40" s="1356"/>
      <c r="I40" s="1356"/>
      <c r="J40" s="1353"/>
      <c r="K40" s="1043"/>
      <c r="L40" s="1043"/>
      <c r="M40" s="1043"/>
      <c r="N40" s="1085"/>
      <c r="O40" s="1085"/>
      <c r="P40" s="1085"/>
      <c r="Q40" s="1085"/>
      <c r="R40" s="1139"/>
      <c r="S40" s="1427"/>
      <c r="T40" s="1408"/>
      <c r="U40" s="1139"/>
      <c r="V40" s="1139"/>
      <c r="W40" s="1139"/>
      <c r="X40" s="1136"/>
      <c r="Y40" s="1025"/>
      <c r="Z40" s="1025"/>
      <c r="AA40" s="1025"/>
      <c r="AB40" s="1025"/>
      <c r="AC40" s="1307"/>
      <c r="AD40" s="1649"/>
      <c r="AE40" s="1046"/>
      <c r="AF40" s="1238"/>
      <c r="AG40" s="1424"/>
      <c r="AH40" s="1199"/>
      <c r="AI40" s="1043"/>
      <c r="AJ40" s="169" t="s">
        <v>330</v>
      </c>
      <c r="AK40" s="169" t="s">
        <v>331</v>
      </c>
      <c r="AL40" s="179">
        <v>6</v>
      </c>
      <c r="AM40" s="182">
        <v>0.05</v>
      </c>
      <c r="AN40" s="737">
        <v>1</v>
      </c>
      <c r="AO40" s="735">
        <v>6</v>
      </c>
      <c r="AP40" s="187">
        <v>6</v>
      </c>
      <c r="AQ40" s="809">
        <v>6</v>
      </c>
      <c r="AR40" s="54">
        <f t="shared" si="1"/>
        <v>1</v>
      </c>
      <c r="AS40" s="1025"/>
      <c r="AT40" s="172">
        <v>44943</v>
      </c>
      <c r="AU40" s="173">
        <v>45291</v>
      </c>
      <c r="AV40" s="107">
        <v>348</v>
      </c>
      <c r="AW40" s="1049"/>
      <c r="AX40" s="1023"/>
      <c r="AY40" s="1384"/>
      <c r="AZ40" s="1604"/>
      <c r="BA40" s="1654"/>
      <c r="BB40" s="1153"/>
      <c r="BC40" s="1153"/>
      <c r="BD40" s="1463"/>
      <c r="BE40" s="1437"/>
      <c r="BF40" s="1434"/>
      <c r="BG40" s="1463"/>
      <c r="BH40" s="1498"/>
      <c r="BI40" s="1472"/>
      <c r="BJ40" s="1161"/>
      <c r="BK40" s="1721"/>
      <c r="BL40" s="1671"/>
      <c r="BM40" s="1536"/>
      <c r="BN40" s="1536"/>
      <c r="BO40" s="1536"/>
      <c r="BP40" s="1032"/>
      <c r="BQ40" s="175" t="s">
        <v>302</v>
      </c>
      <c r="BR40" s="176" t="s">
        <v>332</v>
      </c>
      <c r="BS40" s="177" t="s">
        <v>304</v>
      </c>
      <c r="BT40" s="175" t="s">
        <v>333</v>
      </c>
      <c r="BU40" s="178">
        <v>44943</v>
      </c>
      <c r="BV40" s="166" t="s">
        <v>311</v>
      </c>
      <c r="BW40" s="167" t="s">
        <v>311</v>
      </c>
      <c r="BX40" s="168" t="s">
        <v>311</v>
      </c>
      <c r="BY40" s="868" t="s">
        <v>311</v>
      </c>
      <c r="BZ40" s="73"/>
      <c r="CA40" s="73"/>
    </row>
    <row r="41" spans="1:79" ht="41.25" customHeight="1" x14ac:dyDescent="0.4">
      <c r="A41" s="1496"/>
      <c r="B41" s="1421"/>
      <c r="C41" s="1421"/>
      <c r="D41" s="1043"/>
      <c r="E41" s="1043"/>
      <c r="F41" s="1043"/>
      <c r="G41" s="1356"/>
      <c r="H41" s="1356"/>
      <c r="I41" s="1356"/>
      <c r="J41" s="1353"/>
      <c r="K41" s="1043"/>
      <c r="L41" s="1043"/>
      <c r="M41" s="1043"/>
      <c r="N41" s="1085"/>
      <c r="O41" s="1085"/>
      <c r="P41" s="1085"/>
      <c r="Q41" s="1085"/>
      <c r="R41" s="1139"/>
      <c r="S41" s="1427"/>
      <c r="T41" s="1408"/>
      <c r="U41" s="1139"/>
      <c r="V41" s="1139"/>
      <c r="W41" s="1139"/>
      <c r="X41" s="1136"/>
      <c r="Y41" s="1025"/>
      <c r="Z41" s="1025"/>
      <c r="AA41" s="1025"/>
      <c r="AB41" s="1025"/>
      <c r="AC41" s="1307"/>
      <c r="AD41" s="1649"/>
      <c r="AE41" s="1046"/>
      <c r="AF41" s="1238"/>
      <c r="AG41" s="1424"/>
      <c r="AH41" s="1199"/>
      <c r="AI41" s="1043"/>
      <c r="AJ41" s="169" t="s">
        <v>334</v>
      </c>
      <c r="AK41" s="169" t="s">
        <v>316</v>
      </c>
      <c r="AL41" s="179" t="s">
        <v>326</v>
      </c>
      <c r="AM41" s="135">
        <v>0.01</v>
      </c>
      <c r="AN41" s="736" t="s">
        <v>326</v>
      </c>
      <c r="AO41" s="735" t="s">
        <v>326</v>
      </c>
      <c r="AP41" s="187" t="s">
        <v>326</v>
      </c>
      <c r="AQ41" s="809" t="s">
        <v>326</v>
      </c>
      <c r="AR41" s="54" t="s">
        <v>152</v>
      </c>
      <c r="AS41" s="1025"/>
      <c r="AT41" s="172" t="s">
        <v>326</v>
      </c>
      <c r="AU41" s="173" t="s">
        <v>326</v>
      </c>
      <c r="AV41" s="107" t="s">
        <v>326</v>
      </c>
      <c r="AW41" s="1049"/>
      <c r="AX41" s="1023"/>
      <c r="AY41" s="1384"/>
      <c r="AZ41" s="1604"/>
      <c r="BA41" s="1654"/>
      <c r="BB41" s="1153"/>
      <c r="BC41" s="1153"/>
      <c r="BD41" s="1463" t="s">
        <v>1636</v>
      </c>
      <c r="BE41" s="1437"/>
      <c r="BF41" s="1434"/>
      <c r="BG41" s="1463"/>
      <c r="BH41" s="1498"/>
      <c r="BI41" s="1472"/>
      <c r="BJ41" s="1161"/>
      <c r="BK41" s="1721"/>
      <c r="BL41" s="1671"/>
      <c r="BM41" s="1538">
        <v>183090186</v>
      </c>
      <c r="BN41" s="1538">
        <v>183090186</v>
      </c>
      <c r="BO41" s="1538">
        <v>183090186</v>
      </c>
      <c r="BP41" s="1030">
        <f>+BO41/BM41</f>
        <v>1</v>
      </c>
      <c r="BQ41" s="175" t="s">
        <v>314</v>
      </c>
      <c r="BR41" s="180" t="s">
        <v>152</v>
      </c>
      <c r="BS41" s="180" t="s">
        <v>152</v>
      </c>
      <c r="BT41" s="180" t="s">
        <v>152</v>
      </c>
      <c r="BU41" s="181" t="s">
        <v>152</v>
      </c>
      <c r="BV41" s="166" t="s">
        <v>311</v>
      </c>
      <c r="BW41" s="167" t="s">
        <v>311</v>
      </c>
      <c r="BX41" s="168" t="s">
        <v>311</v>
      </c>
      <c r="BY41" s="868" t="s">
        <v>311</v>
      </c>
      <c r="BZ41" s="73"/>
      <c r="CA41" s="73"/>
    </row>
    <row r="42" spans="1:79" ht="41.25" customHeight="1" x14ac:dyDescent="0.4">
      <c r="A42" s="1496"/>
      <c r="B42" s="1421"/>
      <c r="C42" s="1421"/>
      <c r="D42" s="1043"/>
      <c r="E42" s="1043"/>
      <c r="F42" s="1043"/>
      <c r="G42" s="1356"/>
      <c r="H42" s="1356"/>
      <c r="I42" s="1356"/>
      <c r="J42" s="1353"/>
      <c r="K42" s="1043"/>
      <c r="L42" s="1043"/>
      <c r="M42" s="1043"/>
      <c r="N42" s="1085"/>
      <c r="O42" s="1085"/>
      <c r="P42" s="1085"/>
      <c r="Q42" s="1085"/>
      <c r="R42" s="1139"/>
      <c r="S42" s="1427"/>
      <c r="T42" s="1408"/>
      <c r="U42" s="1139"/>
      <c r="V42" s="1139"/>
      <c r="W42" s="1139"/>
      <c r="X42" s="1136"/>
      <c r="Y42" s="1025"/>
      <c r="Z42" s="1025"/>
      <c r="AA42" s="1025"/>
      <c r="AB42" s="1025"/>
      <c r="AC42" s="1307"/>
      <c r="AD42" s="1649"/>
      <c r="AE42" s="1046"/>
      <c r="AF42" s="1238"/>
      <c r="AG42" s="1424"/>
      <c r="AH42" s="1199"/>
      <c r="AI42" s="1043"/>
      <c r="AJ42" s="169" t="s">
        <v>335</v>
      </c>
      <c r="AK42" s="169" t="s">
        <v>336</v>
      </c>
      <c r="AL42" s="179">
        <v>45</v>
      </c>
      <c r="AM42" s="135">
        <v>0.2</v>
      </c>
      <c r="AN42" s="736">
        <v>1</v>
      </c>
      <c r="AO42" s="731">
        <v>51</v>
      </c>
      <c r="AP42" s="107">
        <v>51</v>
      </c>
      <c r="AQ42" s="816">
        <v>51</v>
      </c>
      <c r="AR42" s="54">
        <v>1</v>
      </c>
      <c r="AS42" s="1025"/>
      <c r="AT42" s="172">
        <v>44956</v>
      </c>
      <c r="AU42" s="173">
        <v>45291</v>
      </c>
      <c r="AV42" s="107">
        <v>335</v>
      </c>
      <c r="AW42" s="1049"/>
      <c r="AX42" s="1023"/>
      <c r="AY42" s="1384"/>
      <c r="AZ42" s="1604"/>
      <c r="BA42" s="1654"/>
      <c r="BB42" s="1153"/>
      <c r="BC42" s="1153"/>
      <c r="BD42" s="1463"/>
      <c r="BE42" s="1437"/>
      <c r="BF42" s="1434"/>
      <c r="BG42" s="1463"/>
      <c r="BH42" s="1498"/>
      <c r="BI42" s="1472"/>
      <c r="BJ42" s="1161"/>
      <c r="BK42" s="1721"/>
      <c r="BL42" s="1671"/>
      <c r="BM42" s="1536"/>
      <c r="BN42" s="1536"/>
      <c r="BO42" s="1536"/>
      <c r="BP42" s="1032"/>
      <c r="BQ42" s="175" t="s">
        <v>302</v>
      </c>
      <c r="BR42" s="176" t="s">
        <v>337</v>
      </c>
      <c r="BS42" s="177" t="s">
        <v>304</v>
      </c>
      <c r="BT42" s="175" t="s">
        <v>333</v>
      </c>
      <c r="BU42" s="178">
        <v>44956</v>
      </c>
      <c r="BV42" s="166" t="s">
        <v>311</v>
      </c>
      <c r="BW42" s="167" t="s">
        <v>311</v>
      </c>
      <c r="BX42" s="168" t="s">
        <v>311</v>
      </c>
      <c r="BY42" s="868" t="s">
        <v>311</v>
      </c>
      <c r="BZ42" s="73"/>
      <c r="CA42" s="73"/>
    </row>
    <row r="43" spans="1:79" ht="47.25" customHeight="1" thickBot="1" x14ac:dyDescent="0.45">
      <c r="A43" s="1496"/>
      <c r="B43" s="1421"/>
      <c r="C43" s="1421"/>
      <c r="D43" s="1043"/>
      <c r="E43" s="1043"/>
      <c r="F43" s="1043"/>
      <c r="G43" s="1356"/>
      <c r="H43" s="1356"/>
      <c r="I43" s="1356"/>
      <c r="J43" s="1353"/>
      <c r="K43" s="1043"/>
      <c r="L43" s="1043"/>
      <c r="M43" s="1043"/>
      <c r="N43" s="1085"/>
      <c r="O43" s="1086"/>
      <c r="P43" s="1086"/>
      <c r="Q43" s="1086"/>
      <c r="R43" s="1139"/>
      <c r="S43" s="1427"/>
      <c r="T43" s="1408"/>
      <c r="U43" s="1139"/>
      <c r="V43" s="1139"/>
      <c r="W43" s="1139"/>
      <c r="X43" s="1136"/>
      <c r="Y43" s="1025"/>
      <c r="Z43" s="1025"/>
      <c r="AA43" s="1025"/>
      <c r="AB43" s="1025"/>
      <c r="AC43" s="1307"/>
      <c r="AD43" s="1649"/>
      <c r="AE43" s="1046"/>
      <c r="AF43" s="1238"/>
      <c r="AG43" s="1425"/>
      <c r="AH43" s="1200"/>
      <c r="AI43" s="1044"/>
      <c r="AJ43" s="183" t="s">
        <v>338</v>
      </c>
      <c r="AK43" s="183" t="s">
        <v>339</v>
      </c>
      <c r="AL43" s="184">
        <v>1</v>
      </c>
      <c r="AM43" s="119">
        <v>0.02</v>
      </c>
      <c r="AN43" s="738">
        <v>0</v>
      </c>
      <c r="AO43" s="731">
        <v>0</v>
      </c>
      <c r="AP43" s="107">
        <v>1</v>
      </c>
      <c r="AQ43" s="816">
        <v>1</v>
      </c>
      <c r="AR43" s="54">
        <f t="shared" si="1"/>
        <v>1</v>
      </c>
      <c r="AS43" s="1062"/>
      <c r="AT43" s="185">
        <v>44958</v>
      </c>
      <c r="AU43" s="186">
        <v>45291</v>
      </c>
      <c r="AV43" s="187">
        <v>333</v>
      </c>
      <c r="AW43" s="1050"/>
      <c r="AX43" s="1023"/>
      <c r="AY43" s="1385"/>
      <c r="AZ43" s="1605"/>
      <c r="BA43" s="1654"/>
      <c r="BB43" s="1154"/>
      <c r="BC43" s="1154"/>
      <c r="BD43" s="957" t="s">
        <v>1637</v>
      </c>
      <c r="BE43" s="1437"/>
      <c r="BF43" s="1481"/>
      <c r="BG43" s="1464"/>
      <c r="BH43" s="1499"/>
      <c r="BI43" s="1475"/>
      <c r="BJ43" s="1674"/>
      <c r="BK43" s="1721"/>
      <c r="BL43" s="1671"/>
      <c r="BM43" s="788">
        <v>31976595.859999999</v>
      </c>
      <c r="BN43" s="966">
        <v>15204574.859999999</v>
      </c>
      <c r="BO43" s="966">
        <v>15204574.859999999</v>
      </c>
      <c r="BP43" s="956">
        <f>+BO43/BM43</f>
        <v>0.47549072848681895</v>
      </c>
      <c r="BQ43" s="190" t="s">
        <v>302</v>
      </c>
      <c r="BR43" s="191" t="s">
        <v>340</v>
      </c>
      <c r="BS43" s="192" t="s">
        <v>304</v>
      </c>
      <c r="BT43" s="190" t="s">
        <v>166</v>
      </c>
      <c r="BU43" s="193">
        <v>44958</v>
      </c>
      <c r="BV43" s="166" t="s">
        <v>311</v>
      </c>
      <c r="BW43" s="167" t="s">
        <v>311</v>
      </c>
      <c r="BX43" s="168" t="s">
        <v>311</v>
      </c>
      <c r="BY43" s="868" t="s">
        <v>311</v>
      </c>
      <c r="BZ43" s="73"/>
      <c r="CA43" s="73"/>
    </row>
    <row r="44" spans="1:79" ht="92.25" customHeight="1" x14ac:dyDescent="0.4">
      <c r="A44" s="1496"/>
      <c r="B44" s="1421"/>
      <c r="C44" s="1421"/>
      <c r="D44" s="1043"/>
      <c r="E44" s="1043"/>
      <c r="F44" s="1043"/>
      <c r="G44" s="1356"/>
      <c r="H44" s="1356"/>
      <c r="I44" s="1356"/>
      <c r="J44" s="1353"/>
      <c r="K44" s="1043"/>
      <c r="L44" s="1043"/>
      <c r="M44" s="1043"/>
      <c r="N44" s="1085"/>
      <c r="O44" s="1084"/>
      <c r="P44" s="1084" t="s">
        <v>149</v>
      </c>
      <c r="Q44" s="1084" t="s">
        <v>291</v>
      </c>
      <c r="R44" s="1139"/>
      <c r="S44" s="1427"/>
      <c r="T44" s="1408"/>
      <c r="U44" s="1139"/>
      <c r="V44" s="1139"/>
      <c r="W44" s="1139"/>
      <c r="X44" s="1136"/>
      <c r="Y44" s="1025"/>
      <c r="Z44" s="1025"/>
      <c r="AA44" s="1025"/>
      <c r="AB44" s="1025"/>
      <c r="AC44" s="1307"/>
      <c r="AD44" s="1649"/>
      <c r="AE44" s="1046"/>
      <c r="AF44" s="1238"/>
      <c r="AG44" s="1027" t="s">
        <v>341</v>
      </c>
      <c r="AH44" s="1198">
        <v>2020130010052</v>
      </c>
      <c r="AI44" s="1042" t="s">
        <v>342</v>
      </c>
      <c r="AJ44" s="194" t="s">
        <v>343</v>
      </c>
      <c r="AK44" s="195" t="s">
        <v>344</v>
      </c>
      <c r="AL44" s="195">
        <v>12</v>
      </c>
      <c r="AM44" s="69">
        <v>0.6</v>
      </c>
      <c r="AN44" s="739">
        <v>21</v>
      </c>
      <c r="AO44" s="731">
        <v>46.032573073603459</v>
      </c>
      <c r="AP44" s="731">
        <v>76.025961412196722</v>
      </c>
      <c r="AQ44" s="921">
        <v>91.54</v>
      </c>
      <c r="AR44" s="54">
        <v>1</v>
      </c>
      <c r="AS44" s="1061">
        <f>AVERAGE(AR44:AR49)</f>
        <v>0.71675023986005437</v>
      </c>
      <c r="AT44" s="196">
        <v>44927</v>
      </c>
      <c r="AU44" s="197">
        <v>45261</v>
      </c>
      <c r="AV44" s="198">
        <v>334</v>
      </c>
      <c r="AW44" s="199">
        <v>5908</v>
      </c>
      <c r="AX44" s="73"/>
      <c r="AY44" s="130">
        <v>5914</v>
      </c>
      <c r="AZ44" s="200">
        <v>5914</v>
      </c>
      <c r="BA44" s="845">
        <v>5914</v>
      </c>
      <c r="BB44" s="1504" t="s">
        <v>345</v>
      </c>
      <c r="BC44" s="1504" t="s">
        <v>346</v>
      </c>
      <c r="BD44" s="959" t="s">
        <v>166</v>
      </c>
      <c r="BE44" s="1503">
        <v>5667993941</v>
      </c>
      <c r="BF44" s="1504" t="s">
        <v>299</v>
      </c>
      <c r="BG44" s="1433" t="s">
        <v>347</v>
      </c>
      <c r="BH44" s="1433" t="s">
        <v>348</v>
      </c>
      <c r="BI44" s="1526" t="s">
        <v>166</v>
      </c>
      <c r="BJ44" s="1155">
        <v>753279489.09000003</v>
      </c>
      <c r="BK44" s="1117">
        <v>3942769564.0900002</v>
      </c>
      <c r="BL44" s="1071">
        <v>4596861857</v>
      </c>
      <c r="BM44" s="967">
        <v>7305019412.8900003</v>
      </c>
      <c r="BN44" s="967">
        <v>5937056955</v>
      </c>
      <c r="BO44" s="967">
        <v>5717290506</v>
      </c>
      <c r="BP44" s="54">
        <f>+BO44/BM44</f>
        <v>0.78265233572297033</v>
      </c>
      <c r="BQ44" s="201" t="s">
        <v>349</v>
      </c>
      <c r="BR44" s="202" t="s">
        <v>152</v>
      </c>
      <c r="BS44" s="203" t="s">
        <v>152</v>
      </c>
      <c r="BT44" s="203" t="s">
        <v>152</v>
      </c>
      <c r="BU44" s="204" t="s">
        <v>152</v>
      </c>
      <c r="BV44" s="205" t="s">
        <v>350</v>
      </c>
      <c r="BW44" s="167" t="s">
        <v>351</v>
      </c>
      <c r="BX44" s="168" t="s">
        <v>352</v>
      </c>
      <c r="BY44" s="868" t="s">
        <v>1549</v>
      </c>
      <c r="BZ44" s="73"/>
      <c r="CA44" s="73"/>
    </row>
    <row r="45" spans="1:79" ht="40.5" customHeight="1" x14ac:dyDescent="0.4">
      <c r="A45" s="1496"/>
      <c r="B45" s="1421"/>
      <c r="C45" s="1421"/>
      <c r="D45" s="1043"/>
      <c r="E45" s="1043"/>
      <c r="F45" s="1043"/>
      <c r="G45" s="1356"/>
      <c r="H45" s="1356"/>
      <c r="I45" s="1356"/>
      <c r="J45" s="1353"/>
      <c r="K45" s="1043"/>
      <c r="L45" s="1043"/>
      <c r="M45" s="1043"/>
      <c r="N45" s="1085"/>
      <c r="O45" s="1085"/>
      <c r="P45" s="1085"/>
      <c r="Q45" s="1085"/>
      <c r="R45" s="1139"/>
      <c r="S45" s="1427"/>
      <c r="T45" s="1408"/>
      <c r="U45" s="1139"/>
      <c r="V45" s="1139"/>
      <c r="W45" s="1139"/>
      <c r="X45" s="1136"/>
      <c r="Y45" s="1025"/>
      <c r="Z45" s="1025"/>
      <c r="AA45" s="1025"/>
      <c r="AB45" s="1025"/>
      <c r="AC45" s="1307"/>
      <c r="AD45" s="1649"/>
      <c r="AE45" s="1046"/>
      <c r="AF45" s="1238"/>
      <c r="AG45" s="1028"/>
      <c r="AH45" s="1199"/>
      <c r="AI45" s="1043"/>
      <c r="AJ45" s="179" t="s">
        <v>353</v>
      </c>
      <c r="AK45" s="206" t="s">
        <v>354</v>
      </c>
      <c r="AL45" s="206">
        <v>3</v>
      </c>
      <c r="AM45" s="91">
        <v>0.1</v>
      </c>
      <c r="AN45" s="740">
        <v>0</v>
      </c>
      <c r="AO45" s="741">
        <v>2</v>
      </c>
      <c r="AP45" s="741">
        <v>2</v>
      </c>
      <c r="AQ45" s="921">
        <v>0.63</v>
      </c>
      <c r="AR45" s="54">
        <f t="shared" si="1"/>
        <v>0.66666666666666663</v>
      </c>
      <c r="AS45" s="1025"/>
      <c r="AT45" s="207">
        <v>44927</v>
      </c>
      <c r="AU45" s="208">
        <v>45261</v>
      </c>
      <c r="AV45" s="209">
        <v>334</v>
      </c>
      <c r="AW45" s="49">
        <v>340</v>
      </c>
      <c r="AX45" s="73"/>
      <c r="AY45" s="130">
        <v>340</v>
      </c>
      <c r="AZ45" s="200">
        <v>340</v>
      </c>
      <c r="BA45" s="845">
        <v>340</v>
      </c>
      <c r="BB45" s="1444"/>
      <c r="BC45" s="1444"/>
      <c r="BD45" s="960" t="s">
        <v>208</v>
      </c>
      <c r="BE45" s="1503"/>
      <c r="BF45" s="1444"/>
      <c r="BG45" s="1434"/>
      <c r="BH45" s="1434"/>
      <c r="BI45" s="1527"/>
      <c r="BJ45" s="1156"/>
      <c r="BK45" s="1118"/>
      <c r="BL45" s="1072"/>
      <c r="BM45" s="967">
        <v>454719446884</v>
      </c>
      <c r="BN45" s="967">
        <v>454715695957.5</v>
      </c>
      <c r="BO45" s="967">
        <v>454531130453.5</v>
      </c>
      <c r="BP45" s="54">
        <f t="shared" ref="BP45:BP49" si="4">+BO45/BM45</f>
        <v>0.99958586237780145</v>
      </c>
      <c r="BQ45" s="142" t="s">
        <v>170</v>
      </c>
      <c r="BR45" s="142" t="s">
        <v>355</v>
      </c>
      <c r="BS45" s="210" t="s">
        <v>356</v>
      </c>
      <c r="BT45" s="211">
        <f>+BC45</f>
        <v>0</v>
      </c>
      <c r="BU45" s="212" t="str">
        <f>+AJ45</f>
        <v xml:space="preserve">Dotacion de Docentes y Administrativos </v>
      </c>
      <c r="BV45" s="166" t="s">
        <v>357</v>
      </c>
      <c r="BW45" s="167" t="s">
        <v>358</v>
      </c>
      <c r="BX45" s="213" t="s">
        <v>359</v>
      </c>
      <c r="BY45" s="868" t="s">
        <v>1550</v>
      </c>
      <c r="BZ45" s="73"/>
      <c r="CA45" s="73"/>
    </row>
    <row r="46" spans="1:79" ht="42" customHeight="1" x14ac:dyDescent="0.4">
      <c r="A46" s="1496"/>
      <c r="B46" s="1421"/>
      <c r="C46" s="1421"/>
      <c r="D46" s="1043"/>
      <c r="E46" s="1043"/>
      <c r="F46" s="1043"/>
      <c r="G46" s="1356"/>
      <c r="H46" s="1356"/>
      <c r="I46" s="1356"/>
      <c r="J46" s="1353"/>
      <c r="K46" s="1043"/>
      <c r="L46" s="1043"/>
      <c r="M46" s="1043"/>
      <c r="N46" s="1085"/>
      <c r="O46" s="1085"/>
      <c r="P46" s="1085"/>
      <c r="Q46" s="1085"/>
      <c r="R46" s="1139"/>
      <c r="S46" s="1427"/>
      <c r="T46" s="1408"/>
      <c r="U46" s="1139"/>
      <c r="V46" s="1139"/>
      <c r="W46" s="1139"/>
      <c r="X46" s="1136"/>
      <c r="Y46" s="1025"/>
      <c r="Z46" s="1025"/>
      <c r="AA46" s="1025"/>
      <c r="AB46" s="1025"/>
      <c r="AC46" s="1307"/>
      <c r="AD46" s="1649"/>
      <c r="AE46" s="1046"/>
      <c r="AF46" s="1238"/>
      <c r="AG46" s="1028"/>
      <c r="AH46" s="1199"/>
      <c r="AI46" s="1043"/>
      <c r="AJ46" s="179" t="s">
        <v>360</v>
      </c>
      <c r="AK46" s="206" t="s">
        <v>361</v>
      </c>
      <c r="AL46" s="206">
        <v>10</v>
      </c>
      <c r="AM46" s="91">
        <v>0.05</v>
      </c>
      <c r="AN46" s="742">
        <v>14</v>
      </c>
      <c r="AO46" s="731">
        <v>0</v>
      </c>
      <c r="AP46" s="731">
        <v>0</v>
      </c>
      <c r="AQ46" s="921">
        <v>0.69</v>
      </c>
      <c r="AR46" s="54">
        <v>1</v>
      </c>
      <c r="AS46" s="1025"/>
      <c r="AT46" s="214">
        <v>44927</v>
      </c>
      <c r="AU46" s="208">
        <v>45261</v>
      </c>
      <c r="AV46" s="209">
        <v>334</v>
      </c>
      <c r="AW46" s="115">
        <v>30</v>
      </c>
      <c r="AX46" s="73"/>
      <c r="AY46" s="130">
        <v>30</v>
      </c>
      <c r="AZ46" s="200">
        <v>30</v>
      </c>
      <c r="BA46" s="845">
        <v>30</v>
      </c>
      <c r="BB46" s="1444"/>
      <c r="BC46" s="1444"/>
      <c r="BD46" s="961" t="s">
        <v>1638</v>
      </c>
      <c r="BE46" s="1503"/>
      <c r="BF46" s="1505"/>
      <c r="BG46" s="1434"/>
      <c r="BH46" s="1434"/>
      <c r="BI46" s="1528"/>
      <c r="BJ46" s="1157"/>
      <c r="BK46" s="1119"/>
      <c r="BL46" s="1073"/>
      <c r="BM46" s="967">
        <v>890204130</v>
      </c>
      <c r="BN46" s="967">
        <v>890204130</v>
      </c>
      <c r="BO46" s="967">
        <v>890204130</v>
      </c>
      <c r="BP46" s="54">
        <f t="shared" si="4"/>
        <v>1</v>
      </c>
      <c r="BQ46" s="142" t="s">
        <v>349</v>
      </c>
      <c r="BR46" s="142" t="s">
        <v>152</v>
      </c>
      <c r="BS46" s="215" t="s">
        <v>152</v>
      </c>
      <c r="BT46" s="215" t="s">
        <v>152</v>
      </c>
      <c r="BU46" s="216" t="s">
        <v>152</v>
      </c>
      <c r="BV46" s="166" t="s">
        <v>362</v>
      </c>
      <c r="BW46" s="167" t="s">
        <v>363</v>
      </c>
      <c r="BX46" s="168" t="s">
        <v>364</v>
      </c>
      <c r="BY46" s="868" t="s">
        <v>1551</v>
      </c>
      <c r="BZ46" s="73"/>
      <c r="CA46" s="73"/>
    </row>
    <row r="47" spans="1:79" ht="88.5" customHeight="1" x14ac:dyDescent="0.4">
      <c r="A47" s="1496"/>
      <c r="B47" s="1421"/>
      <c r="C47" s="1421"/>
      <c r="D47" s="1043"/>
      <c r="E47" s="1043"/>
      <c r="F47" s="1043"/>
      <c r="G47" s="1356"/>
      <c r="H47" s="1356"/>
      <c r="I47" s="1356"/>
      <c r="J47" s="1353"/>
      <c r="K47" s="1043"/>
      <c r="L47" s="1043"/>
      <c r="M47" s="1043"/>
      <c r="N47" s="1085"/>
      <c r="O47" s="1085"/>
      <c r="P47" s="1085"/>
      <c r="Q47" s="1085"/>
      <c r="R47" s="1139"/>
      <c r="S47" s="1427"/>
      <c r="T47" s="1408"/>
      <c r="U47" s="1139"/>
      <c r="V47" s="1139"/>
      <c r="W47" s="1139"/>
      <c r="X47" s="1136"/>
      <c r="Y47" s="1025"/>
      <c r="Z47" s="1025"/>
      <c r="AA47" s="1025"/>
      <c r="AB47" s="1025"/>
      <c r="AC47" s="1307"/>
      <c r="AD47" s="1649"/>
      <c r="AE47" s="1046"/>
      <c r="AF47" s="1238"/>
      <c r="AG47" s="1028"/>
      <c r="AH47" s="1199"/>
      <c r="AI47" s="1043"/>
      <c r="AJ47" s="179" t="s">
        <v>365</v>
      </c>
      <c r="AK47" s="206" t="s">
        <v>366</v>
      </c>
      <c r="AL47" s="206">
        <v>3</v>
      </c>
      <c r="AM47" s="91">
        <v>0.05</v>
      </c>
      <c r="AN47" s="743">
        <v>1</v>
      </c>
      <c r="AO47" s="741">
        <v>1</v>
      </c>
      <c r="AP47" s="741">
        <v>1</v>
      </c>
      <c r="AQ47" s="921">
        <v>1</v>
      </c>
      <c r="AR47" s="54">
        <f>(+AP47+AO47+AN47)/AL47</f>
        <v>1</v>
      </c>
      <c r="AS47" s="1025"/>
      <c r="AT47" s="217">
        <v>44927</v>
      </c>
      <c r="AU47" s="208">
        <v>45261</v>
      </c>
      <c r="AV47" s="209">
        <v>334</v>
      </c>
      <c r="AW47" s="86">
        <v>100</v>
      </c>
      <c r="AX47" s="73"/>
      <c r="AY47" s="130">
        <v>100</v>
      </c>
      <c r="AZ47" s="200">
        <v>100</v>
      </c>
      <c r="BA47" s="845">
        <v>100</v>
      </c>
      <c r="BB47" s="1444"/>
      <c r="BC47" s="1444"/>
      <c r="BD47" s="960" t="s">
        <v>1633</v>
      </c>
      <c r="BE47" s="1441">
        <v>441753371446</v>
      </c>
      <c r="BF47" s="1443" t="s">
        <v>209</v>
      </c>
      <c r="BG47" s="1434"/>
      <c r="BH47" s="1434"/>
      <c r="BI47" s="1727" t="s">
        <v>208</v>
      </c>
      <c r="BJ47" s="1158">
        <v>203722634366</v>
      </c>
      <c r="BK47" s="1120">
        <v>333097172493</v>
      </c>
      <c r="BL47" s="1074">
        <v>434965675146</v>
      </c>
      <c r="BM47" s="967">
        <v>271613033</v>
      </c>
      <c r="BN47" s="967">
        <v>0</v>
      </c>
      <c r="BO47" s="967">
        <v>0</v>
      </c>
      <c r="BP47" s="54">
        <f t="shared" si="4"/>
        <v>0</v>
      </c>
      <c r="BQ47" s="142" t="s">
        <v>349</v>
      </c>
      <c r="BR47" s="142" t="s">
        <v>152</v>
      </c>
      <c r="BS47" s="215" t="s">
        <v>152</v>
      </c>
      <c r="BT47" s="215" t="s">
        <v>152</v>
      </c>
      <c r="BU47" s="216" t="s">
        <v>152</v>
      </c>
      <c r="BV47" s="205" t="s">
        <v>367</v>
      </c>
      <c r="BW47" s="167" t="s">
        <v>368</v>
      </c>
      <c r="BX47" s="168" t="s">
        <v>369</v>
      </c>
      <c r="BY47" s="868" t="s">
        <v>1552</v>
      </c>
      <c r="BZ47" s="73"/>
      <c r="CA47" s="73"/>
    </row>
    <row r="48" spans="1:79" ht="83.25" customHeight="1" x14ac:dyDescent="0.4">
      <c r="A48" s="1496"/>
      <c r="B48" s="1421"/>
      <c r="C48" s="1421"/>
      <c r="D48" s="1043"/>
      <c r="E48" s="1043"/>
      <c r="F48" s="1043"/>
      <c r="G48" s="1356"/>
      <c r="H48" s="1356"/>
      <c r="I48" s="1356"/>
      <c r="J48" s="1353"/>
      <c r="K48" s="1043"/>
      <c r="L48" s="1043"/>
      <c r="M48" s="1043"/>
      <c r="N48" s="1085"/>
      <c r="O48" s="1085"/>
      <c r="P48" s="1085"/>
      <c r="Q48" s="1085"/>
      <c r="R48" s="1139"/>
      <c r="S48" s="1427"/>
      <c r="T48" s="1408"/>
      <c r="U48" s="1139"/>
      <c r="V48" s="1139"/>
      <c r="W48" s="1139"/>
      <c r="X48" s="1136"/>
      <c r="Y48" s="1025"/>
      <c r="Z48" s="1025"/>
      <c r="AA48" s="1025"/>
      <c r="AB48" s="1025"/>
      <c r="AC48" s="1307"/>
      <c r="AD48" s="1649"/>
      <c r="AE48" s="1046"/>
      <c r="AF48" s="1238"/>
      <c r="AG48" s="1028"/>
      <c r="AH48" s="1199"/>
      <c r="AI48" s="1043"/>
      <c r="AJ48" s="179" t="s">
        <v>370</v>
      </c>
      <c r="AK48" s="206" t="s">
        <v>371</v>
      </c>
      <c r="AL48" s="206">
        <v>15</v>
      </c>
      <c r="AM48" s="91">
        <v>0.1</v>
      </c>
      <c r="AN48" s="744">
        <v>0</v>
      </c>
      <c r="AO48" s="741">
        <v>0</v>
      </c>
      <c r="AP48" s="741">
        <v>1</v>
      </c>
      <c r="AQ48" s="922">
        <v>0.5</v>
      </c>
      <c r="AR48" s="54">
        <f t="shared" si="1"/>
        <v>6.6666666666666666E-2</v>
      </c>
      <c r="AS48" s="1025"/>
      <c r="AT48" s="207">
        <v>44958</v>
      </c>
      <c r="AU48" s="208">
        <v>45261</v>
      </c>
      <c r="AV48" s="209">
        <v>303</v>
      </c>
      <c r="AW48" s="49">
        <v>771</v>
      </c>
      <c r="AX48" s="73"/>
      <c r="AY48" s="130">
        <v>771</v>
      </c>
      <c r="AZ48" s="200">
        <v>771</v>
      </c>
      <c r="BA48" s="845">
        <v>771</v>
      </c>
      <c r="BB48" s="1444"/>
      <c r="BC48" s="1444"/>
      <c r="BD48" s="960" t="s">
        <v>1639</v>
      </c>
      <c r="BE48" s="1441"/>
      <c r="BF48" s="1444"/>
      <c r="BG48" s="1434"/>
      <c r="BH48" s="1434"/>
      <c r="BI48" s="1527"/>
      <c r="BJ48" s="1156"/>
      <c r="BK48" s="1118"/>
      <c r="BL48" s="1072"/>
      <c r="BM48" s="967">
        <v>1049149445</v>
      </c>
      <c r="BN48" s="967">
        <v>1049149445</v>
      </c>
      <c r="BO48" s="967">
        <v>1049149445</v>
      </c>
      <c r="BP48" s="54">
        <f t="shared" si="4"/>
        <v>1</v>
      </c>
      <c r="BQ48" s="142" t="s">
        <v>170</v>
      </c>
      <c r="BR48" s="142" t="s">
        <v>372</v>
      </c>
      <c r="BS48" s="215" t="s">
        <v>373</v>
      </c>
      <c r="BT48" s="215" t="s">
        <v>166</v>
      </c>
      <c r="BU48" s="218" t="str">
        <f>+AJ48</f>
        <v>Realizar Servicios Ocupacionales a los funcionarios administrativos de la planta</v>
      </c>
      <c r="BV48" s="166" t="s">
        <v>374</v>
      </c>
      <c r="BW48" s="167" t="s">
        <v>375</v>
      </c>
      <c r="BX48" s="168" t="s">
        <v>376</v>
      </c>
      <c r="BY48" s="868"/>
      <c r="BZ48" s="73"/>
      <c r="CA48" s="73"/>
    </row>
    <row r="49" spans="1:79" ht="115.5" customHeight="1" thickBot="1" x14ac:dyDescent="0.45">
      <c r="A49" s="1496"/>
      <c r="B49" s="1421"/>
      <c r="C49" s="1421"/>
      <c r="D49" s="1043"/>
      <c r="E49" s="1043"/>
      <c r="F49" s="1043"/>
      <c r="G49" s="1356"/>
      <c r="H49" s="1356"/>
      <c r="I49" s="1356"/>
      <c r="J49" s="1353"/>
      <c r="K49" s="1202"/>
      <c r="L49" s="1202"/>
      <c r="M49" s="1202"/>
      <c r="N49" s="1086"/>
      <c r="O49" s="1086"/>
      <c r="P49" s="1086"/>
      <c r="Q49" s="1086"/>
      <c r="R49" s="1140"/>
      <c r="S49" s="1428"/>
      <c r="T49" s="1409"/>
      <c r="U49" s="1140"/>
      <c r="V49" s="1140"/>
      <c r="W49" s="1140"/>
      <c r="X49" s="1137"/>
      <c r="Y49" s="1026"/>
      <c r="Z49" s="1026"/>
      <c r="AA49" s="1026"/>
      <c r="AB49" s="1026"/>
      <c r="AC49" s="1307"/>
      <c r="AD49" s="1649"/>
      <c r="AE49" s="1046"/>
      <c r="AF49" s="1238"/>
      <c r="AG49" s="1029"/>
      <c r="AH49" s="1200"/>
      <c r="AI49" s="1044"/>
      <c r="AJ49" s="184" t="s">
        <v>377</v>
      </c>
      <c r="AK49" s="220" t="s">
        <v>378</v>
      </c>
      <c r="AL49" s="220">
        <v>1</v>
      </c>
      <c r="AM49" s="221">
        <v>0.1</v>
      </c>
      <c r="AN49" s="745">
        <v>0</v>
      </c>
      <c r="AO49" s="759">
        <v>3.356886372502231E-2</v>
      </c>
      <c r="AP49" s="759">
        <v>3.3599242101971162E-2</v>
      </c>
      <c r="AQ49" s="818">
        <v>0.5</v>
      </c>
      <c r="AR49" s="54">
        <f>+(+AO49+AP49+AQ49)/AL49</f>
        <v>0.56716810582699351</v>
      </c>
      <c r="AS49" s="1062"/>
      <c r="AT49" s="222">
        <v>44958</v>
      </c>
      <c r="AU49" s="223">
        <v>45261</v>
      </c>
      <c r="AV49" s="209">
        <v>303</v>
      </c>
      <c r="AW49" s="50">
        <v>70</v>
      </c>
      <c r="AX49" s="73"/>
      <c r="AY49" s="130">
        <v>70</v>
      </c>
      <c r="AZ49" s="200">
        <v>70</v>
      </c>
      <c r="BA49" s="909">
        <v>70</v>
      </c>
      <c r="BB49" s="1445"/>
      <c r="BC49" s="1445"/>
      <c r="BD49" s="960" t="s">
        <v>1635</v>
      </c>
      <c r="BE49" s="1442"/>
      <c r="BF49" s="1445"/>
      <c r="BG49" s="1481"/>
      <c r="BH49" s="1481"/>
      <c r="BI49" s="1728"/>
      <c r="BJ49" s="1159"/>
      <c r="BK49" s="1121"/>
      <c r="BL49" s="1075"/>
      <c r="BM49" s="967">
        <v>1230884254.8</v>
      </c>
      <c r="BN49" s="967">
        <v>1230884254</v>
      </c>
      <c r="BO49" s="967">
        <v>1230884254</v>
      </c>
      <c r="BP49" s="54">
        <f t="shared" si="4"/>
        <v>0.99999999935006079</v>
      </c>
      <c r="BQ49" s="143" t="s">
        <v>170</v>
      </c>
      <c r="BR49" s="143" t="s">
        <v>379</v>
      </c>
      <c r="BS49" s="224" t="s">
        <v>380</v>
      </c>
      <c r="BT49" s="224" t="s">
        <v>381</v>
      </c>
      <c r="BU49" s="225" t="str">
        <f>+BU48</f>
        <v>Realizar Servicios Ocupacionales a los funcionarios administrativos de la planta</v>
      </c>
      <c r="BV49" s="166" t="s">
        <v>382</v>
      </c>
      <c r="BW49" s="167" t="s">
        <v>383</v>
      </c>
      <c r="BX49" s="213" t="s">
        <v>359</v>
      </c>
      <c r="BY49" s="869"/>
      <c r="BZ49" s="73"/>
      <c r="CA49" s="73"/>
    </row>
    <row r="50" spans="1:79" ht="78" customHeight="1" x14ac:dyDescent="0.4">
      <c r="A50" s="1496"/>
      <c r="B50" s="1421"/>
      <c r="C50" s="1421"/>
      <c r="D50" s="1043"/>
      <c r="E50" s="1043"/>
      <c r="F50" s="1043"/>
      <c r="G50" s="1356"/>
      <c r="H50" s="1356"/>
      <c r="I50" s="1356"/>
      <c r="J50" s="1353"/>
      <c r="K50" s="1084" t="s">
        <v>384</v>
      </c>
      <c r="L50" s="1084" t="s">
        <v>385</v>
      </c>
      <c r="M50" s="1084" t="s">
        <v>386</v>
      </c>
      <c r="N50" s="1084" t="s">
        <v>387</v>
      </c>
      <c r="O50" s="1084"/>
      <c r="P50" s="1084" t="s">
        <v>149</v>
      </c>
      <c r="Q50" s="1084" t="s">
        <v>388</v>
      </c>
      <c r="R50" s="1084">
        <v>1200</v>
      </c>
      <c r="S50" s="1410">
        <v>400</v>
      </c>
      <c r="T50" s="1141">
        <v>849</v>
      </c>
      <c r="U50" s="1141">
        <v>557</v>
      </c>
      <c r="V50" s="1141">
        <v>0</v>
      </c>
      <c r="W50" s="1141">
        <v>635</v>
      </c>
      <c r="X50" s="1016">
        <v>632</v>
      </c>
      <c r="Y50" s="1606">
        <v>632</v>
      </c>
      <c r="Z50" s="1606">
        <f>+T50+Y50</f>
        <v>1481</v>
      </c>
      <c r="AA50" s="1024">
        <v>1</v>
      </c>
      <c r="AB50" s="1024">
        <v>1</v>
      </c>
      <c r="AC50" s="1307"/>
      <c r="AD50" s="1649"/>
      <c r="AE50" s="1046"/>
      <c r="AF50" s="1238"/>
      <c r="AG50" s="1027" t="s">
        <v>389</v>
      </c>
      <c r="AH50" s="1203" t="s">
        <v>390</v>
      </c>
      <c r="AI50" s="1042" t="s">
        <v>391</v>
      </c>
      <c r="AJ50" s="66" t="s">
        <v>392</v>
      </c>
      <c r="AK50" s="67" t="s">
        <v>393</v>
      </c>
      <c r="AL50" s="67">
        <v>400</v>
      </c>
      <c r="AM50" s="127">
        <v>0.3</v>
      </c>
      <c r="AN50" s="226">
        <v>557</v>
      </c>
      <c r="AO50" s="721">
        <v>616</v>
      </c>
      <c r="AP50" s="721">
        <v>631</v>
      </c>
      <c r="AQ50" s="819">
        <v>632</v>
      </c>
      <c r="AR50" s="54">
        <v>1</v>
      </c>
      <c r="AS50" s="1184">
        <f>AVERAGE(AR50:AR56)</f>
        <v>1</v>
      </c>
      <c r="AT50" s="227" t="s">
        <v>259</v>
      </c>
      <c r="AU50" s="228" t="s">
        <v>200</v>
      </c>
      <c r="AV50" s="229">
        <v>200</v>
      </c>
      <c r="AW50" s="228">
        <v>400</v>
      </c>
      <c r="AX50" s="73"/>
      <c r="AY50" s="130">
        <v>616</v>
      </c>
      <c r="AZ50" s="200">
        <v>631</v>
      </c>
      <c r="BA50" s="845">
        <v>632</v>
      </c>
      <c r="BB50" s="1033" t="s">
        <v>164</v>
      </c>
      <c r="BC50" s="1033" t="s">
        <v>238</v>
      </c>
      <c r="BD50" s="1434" t="s">
        <v>166</v>
      </c>
      <c r="BE50" s="1485">
        <v>1000000000</v>
      </c>
      <c r="BF50" s="1036" t="s">
        <v>167</v>
      </c>
      <c r="BG50" s="1039" t="s">
        <v>394</v>
      </c>
      <c r="BH50" s="1039" t="s">
        <v>395</v>
      </c>
      <c r="BI50" s="1529" t="s">
        <v>166</v>
      </c>
      <c r="BJ50" s="1155">
        <v>319257446</v>
      </c>
      <c r="BK50" s="1117">
        <v>645099688.5</v>
      </c>
      <c r="BL50" s="1071">
        <v>802194718.5</v>
      </c>
      <c r="BM50" s="1472">
        <v>808659126</v>
      </c>
      <c r="BN50" s="1472">
        <v>803919286.5</v>
      </c>
      <c r="BO50" s="1472">
        <v>803919286.5</v>
      </c>
      <c r="BP50" s="1025">
        <f>+BO50/BM50</f>
        <v>0.99413864340659153</v>
      </c>
      <c r="BQ50" s="134" t="s">
        <v>153</v>
      </c>
      <c r="BR50" s="134" t="s">
        <v>258</v>
      </c>
      <c r="BS50" s="134" t="s">
        <v>153</v>
      </c>
      <c r="BT50" s="134" t="s">
        <v>166</v>
      </c>
      <c r="BU50" s="77" t="s">
        <v>173</v>
      </c>
      <c r="BV50" s="232" t="s">
        <v>396</v>
      </c>
      <c r="BW50" s="102" t="s">
        <v>397</v>
      </c>
      <c r="BX50" s="103" t="s">
        <v>398</v>
      </c>
      <c r="BY50" s="867" t="s">
        <v>1573</v>
      </c>
      <c r="BZ50" s="73"/>
      <c r="CA50" s="73"/>
    </row>
    <row r="51" spans="1:79" ht="72.75" customHeight="1" x14ac:dyDescent="0.4">
      <c r="A51" s="1496"/>
      <c r="B51" s="1421"/>
      <c r="C51" s="1421"/>
      <c r="D51" s="1043"/>
      <c r="E51" s="1043"/>
      <c r="F51" s="1043"/>
      <c r="G51" s="1356"/>
      <c r="H51" s="1356"/>
      <c r="I51" s="1356"/>
      <c r="J51" s="1353"/>
      <c r="K51" s="1085"/>
      <c r="L51" s="1085"/>
      <c r="M51" s="1085"/>
      <c r="N51" s="1085"/>
      <c r="O51" s="1085"/>
      <c r="P51" s="1085"/>
      <c r="Q51" s="1085"/>
      <c r="R51" s="1085"/>
      <c r="S51" s="1411"/>
      <c r="T51" s="1142"/>
      <c r="U51" s="1142"/>
      <c r="V51" s="1142"/>
      <c r="W51" s="1142"/>
      <c r="X51" s="1014"/>
      <c r="Y51" s="1607"/>
      <c r="Z51" s="1607"/>
      <c r="AA51" s="1025"/>
      <c r="AB51" s="1025"/>
      <c r="AC51" s="1307"/>
      <c r="AD51" s="1649"/>
      <c r="AE51" s="1046"/>
      <c r="AF51" s="1238"/>
      <c r="AG51" s="1028"/>
      <c r="AH51" s="1204"/>
      <c r="AI51" s="1043"/>
      <c r="AJ51" s="89" t="s">
        <v>399</v>
      </c>
      <c r="AK51" s="90" t="s">
        <v>251</v>
      </c>
      <c r="AL51" s="90">
        <v>16</v>
      </c>
      <c r="AM51" s="113">
        <v>0.1</v>
      </c>
      <c r="AN51" s="732" t="s">
        <v>153</v>
      </c>
      <c r="AO51" s="135" t="s">
        <v>153</v>
      </c>
      <c r="AP51" s="135" t="s">
        <v>400</v>
      </c>
      <c r="AQ51" s="817">
        <v>16</v>
      </c>
      <c r="AR51" s="54">
        <f>+AQ51/AL51</f>
        <v>1</v>
      </c>
      <c r="AS51" s="1185"/>
      <c r="AT51" s="138" t="s">
        <v>218</v>
      </c>
      <c r="AU51" s="139" t="s">
        <v>200</v>
      </c>
      <c r="AV51" s="229">
        <v>160</v>
      </c>
      <c r="AW51" s="139" t="s">
        <v>153</v>
      </c>
      <c r="AX51" s="73"/>
      <c r="AY51" s="130" t="s">
        <v>153</v>
      </c>
      <c r="AZ51" s="200" t="s">
        <v>153</v>
      </c>
      <c r="BA51" s="845" t="s">
        <v>153</v>
      </c>
      <c r="BB51" s="1034"/>
      <c r="BC51" s="1034"/>
      <c r="BD51" s="1434"/>
      <c r="BE51" s="1482"/>
      <c r="BF51" s="1037"/>
      <c r="BG51" s="1040"/>
      <c r="BH51" s="1040"/>
      <c r="BI51" s="1454"/>
      <c r="BJ51" s="1156"/>
      <c r="BK51" s="1118"/>
      <c r="BL51" s="1072"/>
      <c r="BM51" s="1472"/>
      <c r="BN51" s="1472"/>
      <c r="BO51" s="1472"/>
      <c r="BP51" s="1025"/>
      <c r="BQ51" s="137" t="s">
        <v>170</v>
      </c>
      <c r="BR51" s="99" t="s">
        <v>401</v>
      </c>
      <c r="BS51" s="137" t="s">
        <v>172</v>
      </c>
      <c r="BT51" s="137" t="s">
        <v>166</v>
      </c>
      <c r="BU51" s="99" t="s">
        <v>173</v>
      </c>
      <c r="BV51" s="236" t="s">
        <v>402</v>
      </c>
      <c r="BW51" s="102" t="s">
        <v>403</v>
      </c>
      <c r="BX51" s="103" t="s">
        <v>404</v>
      </c>
      <c r="BY51" s="867" t="s">
        <v>1574</v>
      </c>
      <c r="BZ51" s="73"/>
      <c r="CA51" s="73"/>
    </row>
    <row r="52" spans="1:79" ht="57.75" customHeight="1" x14ac:dyDescent="0.4">
      <c r="A52" s="1496"/>
      <c r="B52" s="1421"/>
      <c r="C52" s="1421"/>
      <c r="D52" s="1043"/>
      <c r="E52" s="1043"/>
      <c r="F52" s="1043"/>
      <c r="G52" s="1356"/>
      <c r="H52" s="1356"/>
      <c r="I52" s="1356"/>
      <c r="J52" s="1353"/>
      <c r="K52" s="1085"/>
      <c r="L52" s="1085"/>
      <c r="M52" s="1085"/>
      <c r="N52" s="1085"/>
      <c r="O52" s="1085"/>
      <c r="P52" s="1085"/>
      <c r="Q52" s="1085"/>
      <c r="R52" s="1085"/>
      <c r="S52" s="1411"/>
      <c r="T52" s="1142"/>
      <c r="U52" s="1142"/>
      <c r="V52" s="1142"/>
      <c r="W52" s="1142"/>
      <c r="X52" s="1014"/>
      <c r="Y52" s="1607"/>
      <c r="Z52" s="1607"/>
      <c r="AA52" s="1025"/>
      <c r="AB52" s="1025"/>
      <c r="AC52" s="1307"/>
      <c r="AD52" s="1649"/>
      <c r="AE52" s="1046"/>
      <c r="AF52" s="1238"/>
      <c r="AG52" s="1028"/>
      <c r="AH52" s="1204"/>
      <c r="AI52" s="1043"/>
      <c r="AJ52" s="89" t="s">
        <v>405</v>
      </c>
      <c r="AK52" s="142" t="s">
        <v>231</v>
      </c>
      <c r="AL52" s="90">
        <v>3</v>
      </c>
      <c r="AM52" s="113">
        <v>0.06</v>
      </c>
      <c r="AN52" s="732" t="s">
        <v>153</v>
      </c>
      <c r="AO52" s="114">
        <v>1</v>
      </c>
      <c r="AP52" s="114">
        <v>3</v>
      </c>
      <c r="AQ52" s="910">
        <v>3</v>
      </c>
      <c r="AR52" s="54">
        <f t="shared" si="1"/>
        <v>1</v>
      </c>
      <c r="AS52" s="1185"/>
      <c r="AT52" s="138" t="s">
        <v>218</v>
      </c>
      <c r="AU52" s="139" t="s">
        <v>200</v>
      </c>
      <c r="AV52" s="229">
        <v>160</v>
      </c>
      <c r="AW52" s="139" t="s">
        <v>153</v>
      </c>
      <c r="AX52" s="73"/>
      <c r="AY52" s="130">
        <v>2670</v>
      </c>
      <c r="AZ52" s="200" t="s">
        <v>153</v>
      </c>
      <c r="BA52" s="845" t="s">
        <v>153</v>
      </c>
      <c r="BB52" s="1034"/>
      <c r="BC52" s="1034"/>
      <c r="BD52" s="1434"/>
      <c r="BE52" s="1482"/>
      <c r="BF52" s="1037"/>
      <c r="BG52" s="1040"/>
      <c r="BH52" s="1040"/>
      <c r="BI52" s="1454"/>
      <c r="BJ52" s="1156"/>
      <c r="BK52" s="1118"/>
      <c r="BL52" s="1072"/>
      <c r="BM52" s="1472"/>
      <c r="BN52" s="1472"/>
      <c r="BO52" s="1472"/>
      <c r="BP52" s="1025"/>
      <c r="BQ52" s="137" t="s">
        <v>170</v>
      </c>
      <c r="BR52" s="99" t="s">
        <v>401</v>
      </c>
      <c r="BS52" s="137" t="s">
        <v>172</v>
      </c>
      <c r="BT52" s="137" t="s">
        <v>166</v>
      </c>
      <c r="BU52" s="99" t="s">
        <v>173</v>
      </c>
      <c r="BV52" s="101" t="s">
        <v>406</v>
      </c>
      <c r="BW52" s="102" t="s">
        <v>407</v>
      </c>
      <c r="BX52" s="103" t="s">
        <v>408</v>
      </c>
      <c r="BY52" s="867" t="s">
        <v>1575</v>
      </c>
      <c r="BZ52" s="73"/>
      <c r="CA52" s="73"/>
    </row>
    <row r="53" spans="1:79" ht="44.25" customHeight="1" x14ac:dyDescent="0.4">
      <c r="A53" s="1496"/>
      <c r="B53" s="1421"/>
      <c r="C53" s="1421"/>
      <c r="D53" s="1043"/>
      <c r="E53" s="1043"/>
      <c r="F53" s="1043"/>
      <c r="G53" s="1356"/>
      <c r="H53" s="1356"/>
      <c r="I53" s="1356"/>
      <c r="J53" s="1353"/>
      <c r="K53" s="1085"/>
      <c r="L53" s="1085"/>
      <c r="M53" s="1085"/>
      <c r="N53" s="1085"/>
      <c r="O53" s="1085"/>
      <c r="P53" s="1085"/>
      <c r="Q53" s="1085"/>
      <c r="R53" s="1085"/>
      <c r="S53" s="1411"/>
      <c r="T53" s="1142"/>
      <c r="U53" s="1142"/>
      <c r="V53" s="1142"/>
      <c r="W53" s="1142"/>
      <c r="X53" s="1014"/>
      <c r="Y53" s="1607"/>
      <c r="Z53" s="1607"/>
      <c r="AA53" s="1025"/>
      <c r="AB53" s="1025"/>
      <c r="AC53" s="1307"/>
      <c r="AD53" s="1649"/>
      <c r="AE53" s="1046"/>
      <c r="AF53" s="1238"/>
      <c r="AG53" s="1028"/>
      <c r="AH53" s="1204"/>
      <c r="AI53" s="1043"/>
      <c r="AJ53" s="89" t="s">
        <v>409</v>
      </c>
      <c r="AK53" s="90" t="s">
        <v>184</v>
      </c>
      <c r="AL53" s="90">
        <v>1</v>
      </c>
      <c r="AM53" s="113">
        <v>7.0000000000000007E-2</v>
      </c>
      <c r="AN53" s="732" t="s">
        <v>153</v>
      </c>
      <c r="AO53" s="135" t="s">
        <v>153</v>
      </c>
      <c r="AP53" s="114">
        <v>1</v>
      </c>
      <c r="AQ53" s="910">
        <v>1</v>
      </c>
      <c r="AR53" s="54">
        <f t="shared" si="1"/>
        <v>1</v>
      </c>
      <c r="AS53" s="1185"/>
      <c r="AT53" s="237" t="s">
        <v>180</v>
      </c>
      <c r="AU53" s="90" t="s">
        <v>163</v>
      </c>
      <c r="AV53" s="229">
        <v>60</v>
      </c>
      <c r="AW53" s="139" t="s">
        <v>153</v>
      </c>
      <c r="AX53" s="73"/>
      <c r="AY53" s="130" t="s">
        <v>153</v>
      </c>
      <c r="AZ53" s="200" t="s">
        <v>153</v>
      </c>
      <c r="BA53" s="845" t="s">
        <v>153</v>
      </c>
      <c r="BB53" s="1034"/>
      <c r="BC53" s="1034"/>
      <c r="BD53" s="1434"/>
      <c r="BE53" s="1482"/>
      <c r="BF53" s="1037"/>
      <c r="BG53" s="1040"/>
      <c r="BH53" s="1040"/>
      <c r="BI53" s="1454"/>
      <c r="BJ53" s="1156"/>
      <c r="BK53" s="1118"/>
      <c r="BL53" s="1072"/>
      <c r="BM53" s="1472"/>
      <c r="BN53" s="1472"/>
      <c r="BO53" s="1472"/>
      <c r="BP53" s="1025"/>
      <c r="BQ53" s="137" t="s">
        <v>170</v>
      </c>
      <c r="BR53" s="99" t="s">
        <v>401</v>
      </c>
      <c r="BS53" s="137" t="s">
        <v>172</v>
      </c>
      <c r="BT53" s="137" t="s">
        <v>166</v>
      </c>
      <c r="BU53" s="99" t="s">
        <v>173</v>
      </c>
      <c r="BV53" s="101" t="s">
        <v>153</v>
      </c>
      <c r="BW53" s="102" t="s">
        <v>153</v>
      </c>
      <c r="BX53" s="103" t="s">
        <v>410</v>
      </c>
      <c r="BY53" s="867" t="s">
        <v>1576</v>
      </c>
      <c r="BZ53" s="73"/>
      <c r="CA53" s="73"/>
    </row>
    <row r="54" spans="1:79" ht="56.25" customHeight="1" x14ac:dyDescent="0.4">
      <c r="A54" s="1496"/>
      <c r="B54" s="1421"/>
      <c r="C54" s="1421"/>
      <c r="D54" s="1043"/>
      <c r="E54" s="1043"/>
      <c r="F54" s="1043"/>
      <c r="G54" s="1356"/>
      <c r="H54" s="1356"/>
      <c r="I54" s="1356"/>
      <c r="J54" s="1353"/>
      <c r="K54" s="1085"/>
      <c r="L54" s="1085"/>
      <c r="M54" s="1085"/>
      <c r="N54" s="1085"/>
      <c r="O54" s="1085"/>
      <c r="P54" s="1085"/>
      <c r="Q54" s="1085"/>
      <c r="R54" s="1085"/>
      <c r="S54" s="1411"/>
      <c r="T54" s="1142"/>
      <c r="U54" s="1142"/>
      <c r="V54" s="1142"/>
      <c r="W54" s="1142"/>
      <c r="X54" s="1014"/>
      <c r="Y54" s="1607"/>
      <c r="Z54" s="1607"/>
      <c r="AA54" s="1025"/>
      <c r="AB54" s="1025"/>
      <c r="AC54" s="1307"/>
      <c r="AD54" s="1649"/>
      <c r="AE54" s="1046"/>
      <c r="AF54" s="1238"/>
      <c r="AG54" s="1028"/>
      <c r="AH54" s="1204"/>
      <c r="AI54" s="1043"/>
      <c r="AJ54" s="89" t="s">
        <v>411</v>
      </c>
      <c r="AK54" s="90" t="s">
        <v>412</v>
      </c>
      <c r="AL54" s="90">
        <v>1900</v>
      </c>
      <c r="AM54" s="113">
        <v>0.3</v>
      </c>
      <c r="AN54" s="238">
        <v>75</v>
      </c>
      <c r="AO54" s="238">
        <v>898</v>
      </c>
      <c r="AP54" s="238">
        <v>898</v>
      </c>
      <c r="AQ54" s="821">
        <v>898</v>
      </c>
      <c r="AR54" s="54">
        <v>1</v>
      </c>
      <c r="AS54" s="1185"/>
      <c r="AT54" s="241" t="s">
        <v>259</v>
      </c>
      <c r="AU54" s="90" t="s">
        <v>200</v>
      </c>
      <c r="AV54" s="229">
        <v>200</v>
      </c>
      <c r="AW54" s="90">
        <v>1900</v>
      </c>
      <c r="AX54" s="73"/>
      <c r="AY54" s="130">
        <v>898</v>
      </c>
      <c r="AZ54" s="200">
        <v>898</v>
      </c>
      <c r="BA54" s="845">
        <v>898</v>
      </c>
      <c r="BB54" s="1034"/>
      <c r="BC54" s="1034"/>
      <c r="BD54" s="1434"/>
      <c r="BE54" s="1482"/>
      <c r="BF54" s="1037"/>
      <c r="BG54" s="1040"/>
      <c r="BH54" s="1040"/>
      <c r="BI54" s="1454"/>
      <c r="BJ54" s="1156"/>
      <c r="BK54" s="1118"/>
      <c r="BL54" s="1072"/>
      <c r="BM54" s="1472"/>
      <c r="BN54" s="1472"/>
      <c r="BO54" s="1472"/>
      <c r="BP54" s="1025"/>
      <c r="BQ54" s="137" t="s">
        <v>153</v>
      </c>
      <c r="BR54" s="137" t="s">
        <v>413</v>
      </c>
      <c r="BS54" s="137" t="s">
        <v>153</v>
      </c>
      <c r="BT54" s="137" t="s">
        <v>153</v>
      </c>
      <c r="BU54" s="99" t="s">
        <v>153</v>
      </c>
      <c r="BV54" s="236" t="s">
        <v>414</v>
      </c>
      <c r="BW54" s="102" t="s">
        <v>415</v>
      </c>
      <c r="BX54" s="103" t="s">
        <v>416</v>
      </c>
      <c r="BY54" s="867" t="s">
        <v>1577</v>
      </c>
      <c r="BZ54" s="73"/>
      <c r="CA54" s="73"/>
    </row>
    <row r="55" spans="1:79" ht="61.5" customHeight="1" x14ac:dyDescent="0.4">
      <c r="A55" s="1496"/>
      <c r="B55" s="1421"/>
      <c r="C55" s="1421"/>
      <c r="D55" s="1043"/>
      <c r="E55" s="1043"/>
      <c r="F55" s="1043"/>
      <c r="G55" s="1356"/>
      <c r="H55" s="1356"/>
      <c r="I55" s="1356"/>
      <c r="J55" s="1353"/>
      <c r="K55" s="1085"/>
      <c r="L55" s="1085"/>
      <c r="M55" s="1085"/>
      <c r="N55" s="1085"/>
      <c r="O55" s="1085"/>
      <c r="P55" s="1085"/>
      <c r="Q55" s="1085"/>
      <c r="R55" s="1085"/>
      <c r="S55" s="1411"/>
      <c r="T55" s="1142"/>
      <c r="U55" s="1142"/>
      <c r="V55" s="1142"/>
      <c r="W55" s="1142"/>
      <c r="X55" s="1014"/>
      <c r="Y55" s="1607"/>
      <c r="Z55" s="1607"/>
      <c r="AA55" s="1025"/>
      <c r="AB55" s="1025"/>
      <c r="AC55" s="1307"/>
      <c r="AD55" s="1649"/>
      <c r="AE55" s="1046"/>
      <c r="AF55" s="1238"/>
      <c r="AG55" s="1028"/>
      <c r="AH55" s="1204"/>
      <c r="AI55" s="1043"/>
      <c r="AJ55" s="89" t="s">
        <v>417</v>
      </c>
      <c r="AK55" s="90" t="s">
        <v>251</v>
      </c>
      <c r="AL55" s="90">
        <v>13</v>
      </c>
      <c r="AM55" s="113">
        <v>0.1</v>
      </c>
      <c r="AN55" s="732" t="s">
        <v>153</v>
      </c>
      <c r="AO55" s="135" t="s">
        <v>153</v>
      </c>
      <c r="AP55" s="114">
        <v>13</v>
      </c>
      <c r="AQ55" s="910">
        <v>13</v>
      </c>
      <c r="AR55" s="54">
        <f t="shared" si="1"/>
        <v>1</v>
      </c>
      <c r="AS55" s="1185"/>
      <c r="AT55" s="138" t="s">
        <v>218</v>
      </c>
      <c r="AU55" s="139" t="s">
        <v>200</v>
      </c>
      <c r="AV55" s="229">
        <v>160</v>
      </c>
      <c r="AW55" s="93" t="s">
        <v>153</v>
      </c>
      <c r="AX55" s="73"/>
      <c r="AY55" s="130" t="s">
        <v>153</v>
      </c>
      <c r="AZ55" s="200" t="s">
        <v>153</v>
      </c>
      <c r="BA55" s="845" t="s">
        <v>153</v>
      </c>
      <c r="BB55" s="1034"/>
      <c r="BC55" s="1034"/>
      <c r="BD55" s="1434"/>
      <c r="BE55" s="1482"/>
      <c r="BF55" s="1037"/>
      <c r="BG55" s="1040"/>
      <c r="BH55" s="1040"/>
      <c r="BI55" s="1454"/>
      <c r="BJ55" s="1156"/>
      <c r="BK55" s="1118"/>
      <c r="BL55" s="1072"/>
      <c r="BM55" s="1472"/>
      <c r="BN55" s="1472"/>
      <c r="BO55" s="1472"/>
      <c r="BP55" s="1025"/>
      <c r="BQ55" s="137" t="s">
        <v>170</v>
      </c>
      <c r="BR55" s="99" t="s">
        <v>401</v>
      </c>
      <c r="BS55" s="137" t="s">
        <v>172</v>
      </c>
      <c r="BT55" s="137" t="s">
        <v>166</v>
      </c>
      <c r="BU55" s="99" t="s">
        <v>173</v>
      </c>
      <c r="BV55" s="236" t="s">
        <v>153</v>
      </c>
      <c r="BW55" s="102" t="s">
        <v>153</v>
      </c>
      <c r="BX55" s="103" t="s">
        <v>404</v>
      </c>
      <c r="BY55" s="867" t="s">
        <v>1578</v>
      </c>
      <c r="BZ55" s="73"/>
      <c r="CA55" s="73"/>
    </row>
    <row r="56" spans="1:79" ht="51" customHeight="1" thickBot="1" x14ac:dyDescent="0.45">
      <c r="A56" s="1496"/>
      <c r="B56" s="1421"/>
      <c r="C56" s="1421"/>
      <c r="D56" s="1043"/>
      <c r="E56" s="1043"/>
      <c r="F56" s="1043"/>
      <c r="G56" s="1356"/>
      <c r="H56" s="1356"/>
      <c r="I56" s="1356"/>
      <c r="J56" s="1353"/>
      <c r="K56" s="1086"/>
      <c r="L56" s="1086"/>
      <c r="M56" s="1086"/>
      <c r="N56" s="1086"/>
      <c r="O56" s="1086"/>
      <c r="P56" s="1086"/>
      <c r="Q56" s="1086"/>
      <c r="R56" s="1086"/>
      <c r="S56" s="1412"/>
      <c r="T56" s="1143"/>
      <c r="U56" s="1143"/>
      <c r="V56" s="1143"/>
      <c r="W56" s="1143"/>
      <c r="X56" s="1015"/>
      <c r="Y56" s="1608"/>
      <c r="Z56" s="1608"/>
      <c r="AA56" s="1026"/>
      <c r="AB56" s="1026"/>
      <c r="AC56" s="1307"/>
      <c r="AD56" s="1649"/>
      <c r="AE56" s="1046"/>
      <c r="AF56" s="1238"/>
      <c r="AG56" s="1029"/>
      <c r="AH56" s="1205"/>
      <c r="AI56" s="1044"/>
      <c r="AJ56" s="116" t="s">
        <v>418</v>
      </c>
      <c r="AK56" s="117" t="s">
        <v>282</v>
      </c>
      <c r="AL56" s="117">
        <v>3</v>
      </c>
      <c r="AM56" s="118">
        <v>7.0000000000000007E-2</v>
      </c>
      <c r="AN56" s="242">
        <v>1</v>
      </c>
      <c r="AO56" s="238">
        <v>3</v>
      </c>
      <c r="AP56" s="238">
        <v>3</v>
      </c>
      <c r="AQ56" s="927">
        <v>3</v>
      </c>
      <c r="AR56" s="54">
        <f t="shared" si="1"/>
        <v>1</v>
      </c>
      <c r="AS56" s="1186"/>
      <c r="AT56" s="243" t="s">
        <v>218</v>
      </c>
      <c r="AU56" s="117" t="s">
        <v>200</v>
      </c>
      <c r="AV56" s="229">
        <v>160</v>
      </c>
      <c r="AW56" s="148" t="s">
        <v>153</v>
      </c>
      <c r="AX56" s="73"/>
      <c r="AY56" s="130" t="s">
        <v>153</v>
      </c>
      <c r="AZ56" s="200" t="s">
        <v>153</v>
      </c>
      <c r="BA56" s="909" t="s">
        <v>153</v>
      </c>
      <c r="BB56" s="1035"/>
      <c r="BC56" s="1035"/>
      <c r="BD56" s="1481"/>
      <c r="BE56" s="1483"/>
      <c r="BF56" s="1038"/>
      <c r="BG56" s="1041"/>
      <c r="BH56" s="1041"/>
      <c r="BI56" s="1455"/>
      <c r="BJ56" s="1159"/>
      <c r="BK56" s="1121"/>
      <c r="BL56" s="1075"/>
      <c r="BM56" s="1472"/>
      <c r="BN56" s="1475"/>
      <c r="BO56" s="1475"/>
      <c r="BP56" s="1025"/>
      <c r="BQ56" s="149" t="s">
        <v>170</v>
      </c>
      <c r="BR56" s="125" t="s">
        <v>401</v>
      </c>
      <c r="BS56" s="149" t="s">
        <v>172</v>
      </c>
      <c r="BT56" s="149" t="s">
        <v>166</v>
      </c>
      <c r="BU56" s="125" t="s">
        <v>173</v>
      </c>
      <c r="BV56" s="244" t="s">
        <v>419</v>
      </c>
      <c r="BW56" s="102" t="s">
        <v>420</v>
      </c>
      <c r="BX56" s="103" t="s">
        <v>421</v>
      </c>
      <c r="BY56" s="867" t="s">
        <v>1579</v>
      </c>
      <c r="BZ56" s="73"/>
      <c r="CA56" s="73"/>
    </row>
    <row r="57" spans="1:79" ht="97.5" customHeight="1" x14ac:dyDescent="0.4">
      <c r="A57" s="1496"/>
      <c r="B57" s="1421"/>
      <c r="C57" s="1421"/>
      <c r="D57" s="1043"/>
      <c r="E57" s="1043"/>
      <c r="F57" s="1043"/>
      <c r="G57" s="1356"/>
      <c r="H57" s="1356"/>
      <c r="I57" s="1356"/>
      <c r="J57" s="1353"/>
      <c r="K57" s="1084" t="s">
        <v>422</v>
      </c>
      <c r="L57" s="1084" t="s">
        <v>385</v>
      </c>
      <c r="M57" s="1084">
        <v>0</v>
      </c>
      <c r="N57" s="1084" t="s">
        <v>423</v>
      </c>
      <c r="O57" s="1084"/>
      <c r="P57" s="1084" t="s">
        <v>149</v>
      </c>
      <c r="Q57" s="1084" t="s">
        <v>424</v>
      </c>
      <c r="R57" s="1084">
        <v>45</v>
      </c>
      <c r="S57" s="1413">
        <v>45</v>
      </c>
      <c r="T57" s="1308">
        <v>59</v>
      </c>
      <c r="U57" s="1141">
        <v>45</v>
      </c>
      <c r="V57" s="1141">
        <v>0</v>
      </c>
      <c r="W57" s="1141">
        <v>45</v>
      </c>
      <c r="X57" s="1016">
        <v>45</v>
      </c>
      <c r="Y57" s="1606">
        <v>45</v>
      </c>
      <c r="Z57" s="1606">
        <f>+T57+Y57</f>
        <v>104</v>
      </c>
      <c r="AA57" s="1024">
        <f>+U57/S57</f>
        <v>1</v>
      </c>
      <c r="AB57" s="1024">
        <v>1</v>
      </c>
      <c r="AC57" s="1307"/>
      <c r="AD57" s="1649"/>
      <c r="AE57" s="1046"/>
      <c r="AF57" s="1238"/>
      <c r="AG57" s="1027" t="s">
        <v>425</v>
      </c>
      <c r="AH57" s="1198">
        <v>2020130010117</v>
      </c>
      <c r="AI57" s="1042" t="s">
        <v>426</v>
      </c>
      <c r="AJ57" s="66" t="s">
        <v>427</v>
      </c>
      <c r="AK57" s="67" t="s">
        <v>178</v>
      </c>
      <c r="AL57" s="67">
        <v>1</v>
      </c>
      <c r="AM57" s="127">
        <v>0.02</v>
      </c>
      <c r="AN57" s="746" t="s">
        <v>153</v>
      </c>
      <c r="AO57" s="182" t="s">
        <v>153</v>
      </c>
      <c r="AP57" s="182" t="s">
        <v>153</v>
      </c>
      <c r="AQ57" s="916">
        <v>1</v>
      </c>
      <c r="AR57" s="54">
        <f>+AQ57/AL57</f>
        <v>1</v>
      </c>
      <c r="AS57" s="1061">
        <f>AVERAGE(AR57:AR67)</f>
        <v>0.99034300804306385</v>
      </c>
      <c r="AT57" s="245" t="s">
        <v>180</v>
      </c>
      <c r="AU57" s="246" t="s">
        <v>163</v>
      </c>
      <c r="AV57" s="229">
        <v>60</v>
      </c>
      <c r="AW57" s="132" t="s">
        <v>153</v>
      </c>
      <c r="AX57" s="73"/>
      <c r="AY57" s="247" t="s">
        <v>153</v>
      </c>
      <c r="AZ57" s="96" t="s">
        <v>153</v>
      </c>
      <c r="BA57" s="933" t="s">
        <v>153</v>
      </c>
      <c r="BB57" s="1036" t="s">
        <v>164</v>
      </c>
      <c r="BC57" s="1036" t="s">
        <v>428</v>
      </c>
      <c r="BD57" s="1433" t="s">
        <v>166</v>
      </c>
      <c r="BE57" s="1485">
        <v>100000000</v>
      </c>
      <c r="BF57" s="1036" t="s">
        <v>167</v>
      </c>
      <c r="BG57" s="1039" t="s">
        <v>429</v>
      </c>
      <c r="BH57" s="1039" t="s">
        <v>430</v>
      </c>
      <c r="BI57" s="1590" t="s">
        <v>166</v>
      </c>
      <c r="BJ57" s="1155">
        <v>98583040</v>
      </c>
      <c r="BK57" s="1117">
        <v>98583040</v>
      </c>
      <c r="BL57" s="1071">
        <v>98583040</v>
      </c>
      <c r="BM57" s="1594">
        <v>100000000</v>
      </c>
      <c r="BN57" s="1594">
        <v>98583040</v>
      </c>
      <c r="BO57" s="1594">
        <v>79794670</v>
      </c>
      <c r="BP57" s="1179">
        <f>+BO57/BM57</f>
        <v>0.79794670000000001</v>
      </c>
      <c r="BQ57" s="249" t="s">
        <v>170</v>
      </c>
      <c r="BR57" s="249" t="s">
        <v>431</v>
      </c>
      <c r="BS57" s="134" t="s">
        <v>172</v>
      </c>
      <c r="BT57" s="134" t="s">
        <v>432</v>
      </c>
      <c r="BU57" s="77" t="s">
        <v>173</v>
      </c>
      <c r="BV57" s="101" t="s">
        <v>433</v>
      </c>
      <c r="BW57" s="102" t="s">
        <v>434</v>
      </c>
      <c r="BX57" s="103" t="s">
        <v>435</v>
      </c>
      <c r="BY57" s="867" t="s">
        <v>1580</v>
      </c>
      <c r="BZ57" s="73"/>
      <c r="CA57" s="73"/>
    </row>
    <row r="58" spans="1:79" ht="54.75" customHeight="1" x14ac:dyDescent="0.4">
      <c r="A58" s="1496"/>
      <c r="B58" s="1421"/>
      <c r="C58" s="1421"/>
      <c r="D58" s="1043"/>
      <c r="E58" s="1043"/>
      <c r="F58" s="1043"/>
      <c r="G58" s="1356"/>
      <c r="H58" s="1356"/>
      <c r="I58" s="1356"/>
      <c r="J58" s="1353"/>
      <c r="K58" s="1085"/>
      <c r="L58" s="1085"/>
      <c r="M58" s="1085"/>
      <c r="N58" s="1085"/>
      <c r="O58" s="1085"/>
      <c r="P58" s="1085"/>
      <c r="Q58" s="1085"/>
      <c r="R58" s="1085"/>
      <c r="S58" s="1414"/>
      <c r="T58" s="1309"/>
      <c r="U58" s="1142"/>
      <c r="V58" s="1142"/>
      <c r="W58" s="1142"/>
      <c r="X58" s="1014"/>
      <c r="Y58" s="1607"/>
      <c r="Z58" s="1607"/>
      <c r="AA58" s="1025"/>
      <c r="AB58" s="1025"/>
      <c r="AC58" s="1307"/>
      <c r="AD58" s="1649"/>
      <c r="AE58" s="1046"/>
      <c r="AF58" s="1238"/>
      <c r="AG58" s="1028"/>
      <c r="AH58" s="1199"/>
      <c r="AI58" s="1043"/>
      <c r="AJ58" s="89" t="s">
        <v>436</v>
      </c>
      <c r="AK58" s="90" t="s">
        <v>437</v>
      </c>
      <c r="AL58" s="90">
        <v>6</v>
      </c>
      <c r="AM58" s="113">
        <v>0.25</v>
      </c>
      <c r="AN58" s="731">
        <v>6</v>
      </c>
      <c r="AO58" s="731">
        <v>6</v>
      </c>
      <c r="AP58" s="731">
        <v>6</v>
      </c>
      <c r="AQ58" s="817">
        <v>6</v>
      </c>
      <c r="AR58" s="54">
        <f t="shared" si="1"/>
        <v>1</v>
      </c>
      <c r="AS58" s="1025"/>
      <c r="AT58" s="250" t="s">
        <v>173</v>
      </c>
      <c r="AU58" s="251" t="s">
        <v>163</v>
      </c>
      <c r="AV58" s="229">
        <v>240</v>
      </c>
      <c r="AW58" s="90">
        <v>75254</v>
      </c>
      <c r="AX58" s="73"/>
      <c r="AY58" s="252">
        <v>69093</v>
      </c>
      <c r="AZ58" s="253">
        <v>67911</v>
      </c>
      <c r="BA58" s="846">
        <v>67260</v>
      </c>
      <c r="BB58" s="1037"/>
      <c r="BC58" s="1037"/>
      <c r="BD58" s="1434"/>
      <c r="BE58" s="1482"/>
      <c r="BF58" s="1037"/>
      <c r="BG58" s="1040"/>
      <c r="BH58" s="1040"/>
      <c r="BI58" s="1591"/>
      <c r="BJ58" s="1156"/>
      <c r="BK58" s="1118"/>
      <c r="BL58" s="1072"/>
      <c r="BM58" s="1594"/>
      <c r="BN58" s="1594"/>
      <c r="BO58" s="1594"/>
      <c r="BP58" s="1179"/>
      <c r="BQ58" s="255" t="s">
        <v>170</v>
      </c>
      <c r="BR58" s="255" t="s">
        <v>438</v>
      </c>
      <c r="BS58" s="137" t="s">
        <v>172</v>
      </c>
      <c r="BT58" s="137" t="s">
        <v>432</v>
      </c>
      <c r="BU58" s="99" t="s">
        <v>173</v>
      </c>
      <c r="BV58" s="101" t="s">
        <v>439</v>
      </c>
      <c r="BW58" s="102" t="s">
        <v>440</v>
      </c>
      <c r="BX58" s="103" t="s">
        <v>441</v>
      </c>
      <c r="BY58" s="867" t="s">
        <v>1581</v>
      </c>
      <c r="BZ58" s="73"/>
      <c r="CA58" s="73"/>
    </row>
    <row r="59" spans="1:79" ht="91.5" customHeight="1" x14ac:dyDescent="0.4">
      <c r="A59" s="1496"/>
      <c r="B59" s="1421"/>
      <c r="C59" s="1421"/>
      <c r="D59" s="1043"/>
      <c r="E59" s="1043"/>
      <c r="F59" s="1043"/>
      <c r="G59" s="1356"/>
      <c r="H59" s="1356"/>
      <c r="I59" s="1356"/>
      <c r="J59" s="1353"/>
      <c r="K59" s="1085"/>
      <c r="L59" s="1085"/>
      <c r="M59" s="1085"/>
      <c r="N59" s="1085"/>
      <c r="O59" s="1085"/>
      <c r="P59" s="1085"/>
      <c r="Q59" s="1085"/>
      <c r="R59" s="1085"/>
      <c r="S59" s="1414"/>
      <c r="T59" s="1309"/>
      <c r="U59" s="1142"/>
      <c r="V59" s="1142"/>
      <c r="W59" s="1142"/>
      <c r="X59" s="1014"/>
      <c r="Y59" s="1607"/>
      <c r="Z59" s="1607"/>
      <c r="AA59" s="1025"/>
      <c r="AB59" s="1025"/>
      <c r="AC59" s="1307"/>
      <c r="AD59" s="1649"/>
      <c r="AE59" s="1046"/>
      <c r="AF59" s="1238"/>
      <c r="AG59" s="1028"/>
      <c r="AH59" s="1199"/>
      <c r="AI59" s="1043"/>
      <c r="AJ59" s="89" t="s">
        <v>442</v>
      </c>
      <c r="AK59" s="90" t="s">
        <v>251</v>
      </c>
      <c r="AL59" s="90">
        <v>15</v>
      </c>
      <c r="AM59" s="113">
        <v>0.1</v>
      </c>
      <c r="AN59" s="732" t="s">
        <v>153</v>
      </c>
      <c r="AO59" s="731">
        <v>0</v>
      </c>
      <c r="AP59" s="731">
        <v>0</v>
      </c>
      <c r="AQ59" s="818">
        <v>26</v>
      </c>
      <c r="AR59" s="54">
        <v>1</v>
      </c>
      <c r="AS59" s="1025"/>
      <c r="AT59" s="250" t="s">
        <v>218</v>
      </c>
      <c r="AU59" s="251" t="s">
        <v>200</v>
      </c>
      <c r="AV59" s="229">
        <v>160</v>
      </c>
      <c r="AW59" s="93" t="s">
        <v>153</v>
      </c>
      <c r="AX59" s="73"/>
      <c r="AY59" s="95" t="s">
        <v>153</v>
      </c>
      <c r="AZ59" s="96" t="s">
        <v>153</v>
      </c>
      <c r="BA59" s="843" t="s">
        <v>153</v>
      </c>
      <c r="BB59" s="1037"/>
      <c r="BC59" s="1037"/>
      <c r="BD59" s="1435"/>
      <c r="BE59" s="1482"/>
      <c r="BF59" s="1037"/>
      <c r="BG59" s="1040"/>
      <c r="BH59" s="1040"/>
      <c r="BI59" s="1591"/>
      <c r="BJ59" s="1156"/>
      <c r="BK59" s="1118"/>
      <c r="BL59" s="1072"/>
      <c r="BM59" s="1594"/>
      <c r="BN59" s="1594"/>
      <c r="BO59" s="1594"/>
      <c r="BP59" s="1179"/>
      <c r="BQ59" s="255" t="s">
        <v>170</v>
      </c>
      <c r="BR59" s="256" t="s">
        <v>443</v>
      </c>
      <c r="BS59" s="257" t="s">
        <v>444</v>
      </c>
      <c r="BT59" s="137" t="s">
        <v>445</v>
      </c>
      <c r="BU59" s="99" t="s">
        <v>218</v>
      </c>
      <c r="BV59" s="101" t="s">
        <v>446</v>
      </c>
      <c r="BW59" s="102" t="s">
        <v>447</v>
      </c>
      <c r="BX59" s="103" t="s">
        <v>448</v>
      </c>
      <c r="BY59" s="867" t="s">
        <v>1582</v>
      </c>
      <c r="BZ59" s="73"/>
      <c r="CA59" s="73"/>
    </row>
    <row r="60" spans="1:79" ht="61.5" customHeight="1" x14ac:dyDescent="0.4">
      <c r="A60" s="1496"/>
      <c r="B60" s="1421"/>
      <c r="C60" s="1421"/>
      <c r="D60" s="1043"/>
      <c r="E60" s="1043"/>
      <c r="F60" s="1043"/>
      <c r="G60" s="1356"/>
      <c r="H60" s="1356"/>
      <c r="I60" s="1356"/>
      <c r="J60" s="1353"/>
      <c r="K60" s="1085"/>
      <c r="L60" s="1085"/>
      <c r="M60" s="1085"/>
      <c r="N60" s="1085"/>
      <c r="O60" s="1085"/>
      <c r="P60" s="1085"/>
      <c r="Q60" s="1085"/>
      <c r="R60" s="1085"/>
      <c r="S60" s="1414"/>
      <c r="T60" s="1309"/>
      <c r="U60" s="1142"/>
      <c r="V60" s="1142"/>
      <c r="W60" s="1142"/>
      <c r="X60" s="1014"/>
      <c r="Y60" s="1607"/>
      <c r="Z60" s="1607"/>
      <c r="AA60" s="1025"/>
      <c r="AB60" s="1025"/>
      <c r="AC60" s="1307"/>
      <c r="AD60" s="1649"/>
      <c r="AE60" s="1046"/>
      <c r="AF60" s="1238"/>
      <c r="AG60" s="1028"/>
      <c r="AH60" s="1199"/>
      <c r="AI60" s="1043"/>
      <c r="AJ60" s="89" t="s">
        <v>449</v>
      </c>
      <c r="AK60" s="90" t="s">
        <v>282</v>
      </c>
      <c r="AL60" s="90">
        <v>3</v>
      </c>
      <c r="AM60" s="113">
        <v>0.25</v>
      </c>
      <c r="AN60" s="733">
        <v>1</v>
      </c>
      <c r="AO60" s="731">
        <v>2</v>
      </c>
      <c r="AP60" s="731">
        <v>3</v>
      </c>
      <c r="AQ60" s="817">
        <v>3</v>
      </c>
      <c r="AR60" s="54">
        <f t="shared" si="1"/>
        <v>1</v>
      </c>
      <c r="AS60" s="1025"/>
      <c r="AT60" s="250" t="s">
        <v>173</v>
      </c>
      <c r="AU60" s="251" t="s">
        <v>200</v>
      </c>
      <c r="AV60" s="229">
        <v>220</v>
      </c>
      <c r="AW60" s="93" t="s">
        <v>153</v>
      </c>
      <c r="AX60" s="73"/>
      <c r="AY60" s="95" t="s">
        <v>153</v>
      </c>
      <c r="AZ60" s="96" t="s">
        <v>153</v>
      </c>
      <c r="BA60" s="843" t="s">
        <v>153</v>
      </c>
      <c r="BB60" s="1037"/>
      <c r="BC60" s="1037"/>
      <c r="BD60" s="1500" t="s">
        <v>445</v>
      </c>
      <c r="BE60" s="1482"/>
      <c r="BF60" s="1037"/>
      <c r="BG60" s="1040"/>
      <c r="BH60" s="1040"/>
      <c r="BI60" s="1591"/>
      <c r="BJ60" s="1156"/>
      <c r="BK60" s="1118"/>
      <c r="BL60" s="1072"/>
      <c r="BM60" s="1474">
        <v>1693504114</v>
      </c>
      <c r="BN60" s="1474">
        <v>1386265426</v>
      </c>
      <c r="BO60" s="1474">
        <v>1385426390</v>
      </c>
      <c r="BP60" s="1024">
        <f>+BO60/BM60</f>
        <v>0.81808268344129931</v>
      </c>
      <c r="BQ60" s="255" t="s">
        <v>170</v>
      </c>
      <c r="BR60" s="255" t="s">
        <v>431</v>
      </c>
      <c r="BS60" s="137" t="s">
        <v>172</v>
      </c>
      <c r="BT60" s="137" t="s">
        <v>432</v>
      </c>
      <c r="BU60" s="99" t="s">
        <v>173</v>
      </c>
      <c r="BV60" s="101" t="s">
        <v>450</v>
      </c>
      <c r="BW60" s="102" t="s">
        <v>451</v>
      </c>
      <c r="BX60" s="103" t="s">
        <v>452</v>
      </c>
      <c r="BY60" s="867" t="s">
        <v>1583</v>
      </c>
      <c r="BZ60" s="73"/>
      <c r="CA60" s="73"/>
    </row>
    <row r="61" spans="1:79" ht="57.75" customHeight="1" x14ac:dyDescent="0.4">
      <c r="A61" s="1496"/>
      <c r="B61" s="1421"/>
      <c r="C61" s="1421"/>
      <c r="D61" s="1043"/>
      <c r="E61" s="1043"/>
      <c r="F61" s="1043"/>
      <c r="G61" s="1356"/>
      <c r="H61" s="1356"/>
      <c r="I61" s="1356"/>
      <c r="J61" s="1353"/>
      <c r="K61" s="1085"/>
      <c r="L61" s="1085"/>
      <c r="M61" s="1085"/>
      <c r="N61" s="1085"/>
      <c r="O61" s="1085"/>
      <c r="P61" s="1085"/>
      <c r="Q61" s="1085"/>
      <c r="R61" s="1085"/>
      <c r="S61" s="1414"/>
      <c r="T61" s="1309"/>
      <c r="U61" s="1142"/>
      <c r="V61" s="1142"/>
      <c r="W61" s="1142"/>
      <c r="X61" s="1014"/>
      <c r="Y61" s="1607"/>
      <c r="Z61" s="1607"/>
      <c r="AA61" s="1025"/>
      <c r="AB61" s="1025"/>
      <c r="AC61" s="1307"/>
      <c r="AD61" s="1649"/>
      <c r="AE61" s="1046"/>
      <c r="AF61" s="1238"/>
      <c r="AG61" s="1028"/>
      <c r="AH61" s="1199"/>
      <c r="AI61" s="1043"/>
      <c r="AJ61" s="258" t="s">
        <v>453</v>
      </c>
      <c r="AK61" s="90" t="s">
        <v>269</v>
      </c>
      <c r="AL61" s="90">
        <v>1</v>
      </c>
      <c r="AM61" s="113">
        <v>0.02</v>
      </c>
      <c r="AN61" s="732" t="s">
        <v>153</v>
      </c>
      <c r="AO61" s="135" t="s">
        <v>153</v>
      </c>
      <c r="AP61" s="741">
        <v>1</v>
      </c>
      <c r="AQ61" s="818">
        <v>1</v>
      </c>
      <c r="AR61" s="54">
        <f t="shared" si="1"/>
        <v>1</v>
      </c>
      <c r="AS61" s="1025"/>
      <c r="AT61" s="250" t="s">
        <v>193</v>
      </c>
      <c r="AU61" s="251" t="s">
        <v>163</v>
      </c>
      <c r="AV61" s="229">
        <v>140</v>
      </c>
      <c r="AW61" s="93" t="s">
        <v>153</v>
      </c>
      <c r="AX61" s="73"/>
      <c r="AY61" s="95" t="s">
        <v>153</v>
      </c>
      <c r="AZ61" s="96" t="s">
        <v>153</v>
      </c>
      <c r="BA61" s="843" t="s">
        <v>153</v>
      </c>
      <c r="BB61" s="1037"/>
      <c r="BC61" s="1037"/>
      <c r="BD61" s="1434"/>
      <c r="BE61" s="1482"/>
      <c r="BF61" s="1037"/>
      <c r="BG61" s="1040"/>
      <c r="BH61" s="1040"/>
      <c r="BI61" s="1591"/>
      <c r="BJ61" s="1156"/>
      <c r="BK61" s="1118"/>
      <c r="BL61" s="1072"/>
      <c r="BM61" s="1472"/>
      <c r="BN61" s="1472"/>
      <c r="BO61" s="1472"/>
      <c r="BP61" s="1025"/>
      <c r="BQ61" s="255" t="s">
        <v>170</v>
      </c>
      <c r="BR61" s="255" t="s">
        <v>431</v>
      </c>
      <c r="BS61" s="137" t="s">
        <v>172</v>
      </c>
      <c r="BT61" s="137" t="s">
        <v>445</v>
      </c>
      <c r="BU61" s="99" t="s">
        <v>173</v>
      </c>
      <c r="BV61" s="101" t="s">
        <v>454</v>
      </c>
      <c r="BW61" s="102" t="s">
        <v>455</v>
      </c>
      <c r="BX61" s="103" t="s">
        <v>456</v>
      </c>
      <c r="BY61" s="867" t="s">
        <v>1584</v>
      </c>
      <c r="BZ61" s="73"/>
      <c r="CA61" s="73"/>
    </row>
    <row r="62" spans="1:79" ht="56.25" customHeight="1" x14ac:dyDescent="0.4">
      <c r="A62" s="1496"/>
      <c r="B62" s="1421"/>
      <c r="C62" s="1421"/>
      <c r="D62" s="1043"/>
      <c r="E62" s="1043"/>
      <c r="F62" s="1043"/>
      <c r="G62" s="1356"/>
      <c r="H62" s="1356"/>
      <c r="I62" s="1356"/>
      <c r="J62" s="1353"/>
      <c r="K62" s="1085"/>
      <c r="L62" s="1085"/>
      <c r="M62" s="1085"/>
      <c r="N62" s="1085"/>
      <c r="O62" s="1085"/>
      <c r="P62" s="1085"/>
      <c r="Q62" s="1085"/>
      <c r="R62" s="1085"/>
      <c r="S62" s="1414"/>
      <c r="T62" s="1309"/>
      <c r="U62" s="1142"/>
      <c r="V62" s="1142"/>
      <c r="W62" s="1142"/>
      <c r="X62" s="1014"/>
      <c r="Y62" s="1607"/>
      <c r="Z62" s="1607"/>
      <c r="AA62" s="1025"/>
      <c r="AB62" s="1025"/>
      <c r="AC62" s="1307"/>
      <c r="AD62" s="1649"/>
      <c r="AE62" s="1046"/>
      <c r="AF62" s="1238"/>
      <c r="AG62" s="1028"/>
      <c r="AH62" s="1199"/>
      <c r="AI62" s="1043"/>
      <c r="AJ62" s="258" t="s">
        <v>457</v>
      </c>
      <c r="AK62" s="90" t="s">
        <v>269</v>
      </c>
      <c r="AL62" s="90">
        <v>1</v>
      </c>
      <c r="AM62" s="113">
        <v>0.02</v>
      </c>
      <c r="AN62" s="732" t="s">
        <v>153</v>
      </c>
      <c r="AO62" s="135" t="s">
        <v>153</v>
      </c>
      <c r="AP62" s="741">
        <v>1</v>
      </c>
      <c r="AQ62" s="818">
        <v>1</v>
      </c>
      <c r="AR62" s="54">
        <f t="shared" si="1"/>
        <v>1</v>
      </c>
      <c r="AS62" s="1025"/>
      <c r="AT62" s="250" t="s">
        <v>193</v>
      </c>
      <c r="AU62" s="251" t="s">
        <v>163</v>
      </c>
      <c r="AV62" s="229">
        <v>140</v>
      </c>
      <c r="AW62" s="93" t="s">
        <v>153</v>
      </c>
      <c r="AX62" s="73"/>
      <c r="AY62" s="95" t="s">
        <v>153</v>
      </c>
      <c r="AZ62" s="96" t="s">
        <v>153</v>
      </c>
      <c r="BA62" s="843" t="s">
        <v>153</v>
      </c>
      <c r="BB62" s="1037"/>
      <c r="BC62" s="1037"/>
      <c r="BD62" s="1435"/>
      <c r="BE62" s="1482"/>
      <c r="BF62" s="1037"/>
      <c r="BG62" s="1040"/>
      <c r="BH62" s="1040"/>
      <c r="BI62" s="1591"/>
      <c r="BJ62" s="1157"/>
      <c r="BK62" s="1119"/>
      <c r="BL62" s="1073"/>
      <c r="BM62" s="1473"/>
      <c r="BN62" s="1473"/>
      <c r="BO62" s="1473"/>
      <c r="BP62" s="1026"/>
      <c r="BQ62" s="255" t="s">
        <v>170</v>
      </c>
      <c r="BR62" s="255" t="s">
        <v>431</v>
      </c>
      <c r="BS62" s="137" t="s">
        <v>172</v>
      </c>
      <c r="BT62" s="137" t="s">
        <v>445</v>
      </c>
      <c r="BU62" s="99" t="s">
        <v>173</v>
      </c>
      <c r="BV62" s="101" t="s">
        <v>458</v>
      </c>
      <c r="BW62" s="102" t="s">
        <v>459</v>
      </c>
      <c r="BX62" s="103" t="s">
        <v>460</v>
      </c>
      <c r="BY62" s="867" t="s">
        <v>1585</v>
      </c>
      <c r="BZ62" s="73"/>
      <c r="CA62" s="73"/>
    </row>
    <row r="63" spans="1:79" ht="60" customHeight="1" x14ac:dyDescent="0.4">
      <c r="A63" s="1496"/>
      <c r="B63" s="1421"/>
      <c r="C63" s="1421"/>
      <c r="D63" s="1043"/>
      <c r="E63" s="1043"/>
      <c r="F63" s="1043"/>
      <c r="G63" s="1356"/>
      <c r="H63" s="1356"/>
      <c r="I63" s="1356"/>
      <c r="J63" s="1353"/>
      <c r="K63" s="1085"/>
      <c r="L63" s="1085"/>
      <c r="M63" s="1085"/>
      <c r="N63" s="1085"/>
      <c r="O63" s="1085"/>
      <c r="P63" s="1085"/>
      <c r="Q63" s="1085"/>
      <c r="R63" s="1085"/>
      <c r="S63" s="1414"/>
      <c r="T63" s="1309"/>
      <c r="U63" s="1142"/>
      <c r="V63" s="1142"/>
      <c r="W63" s="1142"/>
      <c r="X63" s="1014"/>
      <c r="Y63" s="1607"/>
      <c r="Z63" s="1607"/>
      <c r="AA63" s="1025"/>
      <c r="AB63" s="1025"/>
      <c r="AC63" s="1307"/>
      <c r="AD63" s="1649"/>
      <c r="AE63" s="1046"/>
      <c r="AF63" s="1238"/>
      <c r="AG63" s="1028"/>
      <c r="AH63" s="1199"/>
      <c r="AI63" s="1043"/>
      <c r="AJ63" s="258" t="s">
        <v>461</v>
      </c>
      <c r="AK63" s="90" t="s">
        <v>269</v>
      </c>
      <c r="AL63" s="90">
        <v>1</v>
      </c>
      <c r="AM63" s="113">
        <v>0.02</v>
      </c>
      <c r="AN63" s="732" t="s">
        <v>153</v>
      </c>
      <c r="AO63" s="135" t="s">
        <v>153</v>
      </c>
      <c r="AP63" s="741">
        <v>1</v>
      </c>
      <c r="AQ63" s="818">
        <v>1</v>
      </c>
      <c r="AR63" s="54">
        <f t="shared" si="1"/>
        <v>1</v>
      </c>
      <c r="AS63" s="1025"/>
      <c r="AT63" s="250" t="s">
        <v>193</v>
      </c>
      <c r="AU63" s="251" t="s">
        <v>163</v>
      </c>
      <c r="AV63" s="229">
        <v>140</v>
      </c>
      <c r="AW63" s="93" t="s">
        <v>153</v>
      </c>
      <c r="AX63" s="73"/>
      <c r="AY63" s="95" t="s">
        <v>153</v>
      </c>
      <c r="AZ63" s="96" t="s">
        <v>153</v>
      </c>
      <c r="BA63" s="843" t="s">
        <v>153</v>
      </c>
      <c r="BB63" s="1037"/>
      <c r="BC63" s="1037"/>
      <c r="BD63" s="1500" t="s">
        <v>1640</v>
      </c>
      <c r="BE63" s="1482">
        <v>2979536994</v>
      </c>
      <c r="BF63" s="1040" t="s">
        <v>462</v>
      </c>
      <c r="BG63" s="1040"/>
      <c r="BH63" s="1040"/>
      <c r="BI63" s="1453" t="s">
        <v>445</v>
      </c>
      <c r="BJ63" s="1158">
        <v>909694399</v>
      </c>
      <c r="BK63" s="1112">
        <v>1113690488</v>
      </c>
      <c r="BL63" s="1056">
        <v>1386265426</v>
      </c>
      <c r="BM63" s="1476">
        <v>133841459</v>
      </c>
      <c r="BN63" s="1476">
        <v>0</v>
      </c>
      <c r="BO63" s="1476">
        <v>0</v>
      </c>
      <c r="BP63" s="1024">
        <f>+BO63/BM63</f>
        <v>0</v>
      </c>
      <c r="BQ63" s="255" t="s">
        <v>170</v>
      </c>
      <c r="BR63" s="255" t="s">
        <v>431</v>
      </c>
      <c r="BS63" s="137" t="s">
        <v>172</v>
      </c>
      <c r="BT63" s="137" t="s">
        <v>445</v>
      </c>
      <c r="BU63" s="99" t="s">
        <v>173</v>
      </c>
      <c r="BV63" s="101" t="s">
        <v>463</v>
      </c>
      <c r="BW63" s="102" t="s">
        <v>464</v>
      </c>
      <c r="BX63" s="103" t="s">
        <v>465</v>
      </c>
      <c r="BY63" s="867" t="s">
        <v>1586</v>
      </c>
      <c r="BZ63" s="73"/>
      <c r="CA63" s="73"/>
    </row>
    <row r="64" spans="1:79" ht="98.25" customHeight="1" x14ac:dyDescent="0.4">
      <c r="A64" s="1496"/>
      <c r="B64" s="1421"/>
      <c r="C64" s="1421"/>
      <c r="D64" s="1043"/>
      <c r="E64" s="1043"/>
      <c r="F64" s="1043"/>
      <c r="G64" s="1356"/>
      <c r="H64" s="1356"/>
      <c r="I64" s="1356"/>
      <c r="J64" s="1353"/>
      <c r="K64" s="1085"/>
      <c r="L64" s="1085"/>
      <c r="M64" s="1085"/>
      <c r="N64" s="1085"/>
      <c r="O64" s="1085"/>
      <c r="P64" s="1085"/>
      <c r="Q64" s="1085"/>
      <c r="R64" s="1085"/>
      <c r="S64" s="1414"/>
      <c r="T64" s="1309"/>
      <c r="U64" s="1142"/>
      <c r="V64" s="1142"/>
      <c r="W64" s="1142"/>
      <c r="X64" s="1014"/>
      <c r="Y64" s="1607"/>
      <c r="Z64" s="1607"/>
      <c r="AA64" s="1025"/>
      <c r="AB64" s="1025"/>
      <c r="AC64" s="1307"/>
      <c r="AD64" s="1649"/>
      <c r="AE64" s="1046"/>
      <c r="AF64" s="1238"/>
      <c r="AG64" s="1028"/>
      <c r="AH64" s="1199"/>
      <c r="AI64" s="1043"/>
      <c r="AJ64" s="89" t="s">
        <v>466</v>
      </c>
      <c r="AK64" s="90" t="s">
        <v>467</v>
      </c>
      <c r="AL64" s="90">
        <v>3</v>
      </c>
      <c r="AM64" s="113">
        <v>0.1</v>
      </c>
      <c r="AN64" s="732" t="s">
        <v>153</v>
      </c>
      <c r="AO64" s="135" t="s">
        <v>153</v>
      </c>
      <c r="AP64" s="741">
        <v>3</v>
      </c>
      <c r="AQ64" s="818">
        <v>3</v>
      </c>
      <c r="AR64" s="54">
        <f t="shared" si="1"/>
        <v>1</v>
      </c>
      <c r="AS64" s="1025"/>
      <c r="AT64" s="250" t="s">
        <v>193</v>
      </c>
      <c r="AU64" s="251" t="s">
        <v>163</v>
      </c>
      <c r="AV64" s="229">
        <v>140</v>
      </c>
      <c r="AW64" s="93" t="s">
        <v>153</v>
      </c>
      <c r="AX64" s="73"/>
      <c r="AY64" s="95" t="s">
        <v>153</v>
      </c>
      <c r="AZ64" s="96" t="s">
        <v>153</v>
      </c>
      <c r="BA64" s="843" t="s">
        <v>153</v>
      </c>
      <c r="BB64" s="1037"/>
      <c r="BC64" s="1037"/>
      <c r="BD64" s="1434"/>
      <c r="BE64" s="1482"/>
      <c r="BF64" s="1040"/>
      <c r="BG64" s="1040"/>
      <c r="BH64" s="1040"/>
      <c r="BI64" s="1454"/>
      <c r="BJ64" s="1156"/>
      <c r="BK64" s="1113"/>
      <c r="BL64" s="1057"/>
      <c r="BM64" s="1477"/>
      <c r="BN64" s="1477"/>
      <c r="BO64" s="1477"/>
      <c r="BP64" s="1025"/>
      <c r="BQ64" s="255" t="s">
        <v>170</v>
      </c>
      <c r="BR64" s="255" t="s">
        <v>431</v>
      </c>
      <c r="BS64" s="137" t="s">
        <v>172</v>
      </c>
      <c r="BT64" s="137" t="s">
        <v>445</v>
      </c>
      <c r="BU64" s="99" t="s">
        <v>173</v>
      </c>
      <c r="BV64" s="101" t="s">
        <v>468</v>
      </c>
      <c r="BW64" s="102" t="s">
        <v>469</v>
      </c>
      <c r="BX64" s="103" t="s">
        <v>470</v>
      </c>
      <c r="BY64" s="867" t="s">
        <v>1587</v>
      </c>
      <c r="BZ64" s="73"/>
      <c r="CA64" s="73"/>
    </row>
    <row r="65" spans="1:79" ht="44.25" customHeight="1" x14ac:dyDescent="0.4">
      <c r="A65" s="1496"/>
      <c r="B65" s="1421"/>
      <c r="C65" s="1421"/>
      <c r="D65" s="1043"/>
      <c r="E65" s="1043"/>
      <c r="F65" s="1043"/>
      <c r="G65" s="1356"/>
      <c r="H65" s="1356"/>
      <c r="I65" s="1356"/>
      <c r="J65" s="1353"/>
      <c r="K65" s="1085"/>
      <c r="L65" s="1085"/>
      <c r="M65" s="1085"/>
      <c r="N65" s="1085"/>
      <c r="O65" s="1085"/>
      <c r="P65" s="1085"/>
      <c r="Q65" s="1085"/>
      <c r="R65" s="1085"/>
      <c r="S65" s="1414"/>
      <c r="T65" s="1309"/>
      <c r="U65" s="1142"/>
      <c r="V65" s="1142"/>
      <c r="W65" s="1142"/>
      <c r="X65" s="1014"/>
      <c r="Y65" s="1607"/>
      <c r="Z65" s="1607"/>
      <c r="AA65" s="1025"/>
      <c r="AB65" s="1025"/>
      <c r="AC65" s="1307"/>
      <c r="AD65" s="1649"/>
      <c r="AE65" s="1046"/>
      <c r="AF65" s="1238"/>
      <c r="AG65" s="1028"/>
      <c r="AH65" s="1199"/>
      <c r="AI65" s="1043"/>
      <c r="AJ65" s="89" t="s">
        <v>471</v>
      </c>
      <c r="AK65" s="90" t="s">
        <v>472</v>
      </c>
      <c r="AL65" s="90">
        <v>75254</v>
      </c>
      <c r="AM65" s="113">
        <v>0.1</v>
      </c>
      <c r="AN65" s="747">
        <v>50781</v>
      </c>
      <c r="AO65" s="748">
        <v>52261</v>
      </c>
      <c r="AP65" s="748">
        <v>47981</v>
      </c>
      <c r="AQ65" s="822">
        <v>67260</v>
      </c>
      <c r="AR65" s="54">
        <f>+AQ65/AL65</f>
        <v>0.8937730884737024</v>
      </c>
      <c r="AS65" s="1025"/>
      <c r="AT65" s="261" t="s">
        <v>173</v>
      </c>
      <c r="AU65" s="94" t="s">
        <v>200</v>
      </c>
      <c r="AV65" s="229">
        <v>220</v>
      </c>
      <c r="AW65" s="90">
        <v>75254</v>
      </c>
      <c r="AX65" s="73"/>
      <c r="AY65" s="262">
        <v>52261</v>
      </c>
      <c r="AZ65" s="260">
        <v>47981</v>
      </c>
      <c r="BA65" s="822">
        <v>67260</v>
      </c>
      <c r="BB65" s="1037"/>
      <c r="BC65" s="1037"/>
      <c r="BD65" s="1434"/>
      <c r="BE65" s="1482"/>
      <c r="BF65" s="1040"/>
      <c r="BG65" s="1040"/>
      <c r="BH65" s="1040"/>
      <c r="BI65" s="1454"/>
      <c r="BJ65" s="1156"/>
      <c r="BK65" s="1113"/>
      <c r="BL65" s="1057"/>
      <c r="BM65" s="1477"/>
      <c r="BN65" s="1477"/>
      <c r="BO65" s="1477"/>
      <c r="BP65" s="1025"/>
      <c r="BQ65" s="255" t="s">
        <v>170</v>
      </c>
      <c r="BR65" s="255" t="s">
        <v>431</v>
      </c>
      <c r="BS65" s="137" t="s">
        <v>172</v>
      </c>
      <c r="BT65" s="137" t="s">
        <v>445</v>
      </c>
      <c r="BU65" s="99" t="s">
        <v>173</v>
      </c>
      <c r="BV65" s="101" t="s">
        <v>473</v>
      </c>
      <c r="BW65" s="102" t="s">
        <v>474</v>
      </c>
      <c r="BX65" s="103" t="s">
        <v>475</v>
      </c>
      <c r="BY65" s="867" t="s">
        <v>1588</v>
      </c>
      <c r="BZ65" s="73"/>
      <c r="CA65" s="73"/>
    </row>
    <row r="66" spans="1:79" ht="65.25" customHeight="1" x14ac:dyDescent="0.4">
      <c r="A66" s="1496"/>
      <c r="B66" s="1421"/>
      <c r="C66" s="1421"/>
      <c r="D66" s="1043"/>
      <c r="E66" s="1043"/>
      <c r="F66" s="1043"/>
      <c r="G66" s="1356"/>
      <c r="H66" s="1356"/>
      <c r="I66" s="1356"/>
      <c r="J66" s="1353"/>
      <c r="K66" s="1085"/>
      <c r="L66" s="1085"/>
      <c r="M66" s="1085"/>
      <c r="N66" s="1085"/>
      <c r="O66" s="1085"/>
      <c r="P66" s="1085"/>
      <c r="Q66" s="1085"/>
      <c r="R66" s="1085"/>
      <c r="S66" s="1414"/>
      <c r="T66" s="1309"/>
      <c r="U66" s="1142"/>
      <c r="V66" s="1142"/>
      <c r="W66" s="1142"/>
      <c r="X66" s="1014"/>
      <c r="Y66" s="1607"/>
      <c r="Z66" s="1607"/>
      <c r="AA66" s="1025"/>
      <c r="AB66" s="1025"/>
      <c r="AC66" s="1307"/>
      <c r="AD66" s="1649"/>
      <c r="AE66" s="1046"/>
      <c r="AF66" s="1238"/>
      <c r="AG66" s="1028"/>
      <c r="AH66" s="1199"/>
      <c r="AI66" s="1043"/>
      <c r="AJ66" s="89" t="s">
        <v>476</v>
      </c>
      <c r="AK66" s="90" t="s">
        <v>477</v>
      </c>
      <c r="AL66" s="90">
        <v>1</v>
      </c>
      <c r="AM66" s="113">
        <v>0.02</v>
      </c>
      <c r="AN66" s="732" t="s">
        <v>153</v>
      </c>
      <c r="AO66" s="135" t="s">
        <v>153</v>
      </c>
      <c r="AP66" s="741">
        <v>1</v>
      </c>
      <c r="AQ66" s="818">
        <v>1</v>
      </c>
      <c r="AR66" s="54">
        <f t="shared" si="1"/>
        <v>1</v>
      </c>
      <c r="AS66" s="1025"/>
      <c r="AT66" s="250" t="s">
        <v>180</v>
      </c>
      <c r="AU66" s="251" t="s">
        <v>163</v>
      </c>
      <c r="AV66" s="229">
        <v>60</v>
      </c>
      <c r="AW66" s="93" t="s">
        <v>153</v>
      </c>
      <c r="AX66" s="73"/>
      <c r="AY66" s="95" t="s">
        <v>153</v>
      </c>
      <c r="AZ66" s="96" t="s">
        <v>153</v>
      </c>
      <c r="BA66" s="843" t="s">
        <v>153</v>
      </c>
      <c r="BB66" s="1037"/>
      <c r="BC66" s="1037"/>
      <c r="BD66" s="1434"/>
      <c r="BE66" s="1482"/>
      <c r="BF66" s="1040"/>
      <c r="BG66" s="1040"/>
      <c r="BH66" s="1040"/>
      <c r="BI66" s="1454"/>
      <c r="BJ66" s="1156"/>
      <c r="BK66" s="1113"/>
      <c r="BL66" s="1057"/>
      <c r="BM66" s="1477"/>
      <c r="BN66" s="1477"/>
      <c r="BO66" s="1477"/>
      <c r="BP66" s="1025"/>
      <c r="BQ66" s="255" t="s">
        <v>170</v>
      </c>
      <c r="BR66" s="255" t="s">
        <v>431</v>
      </c>
      <c r="BS66" s="137" t="s">
        <v>172</v>
      </c>
      <c r="BT66" s="137" t="s">
        <v>445</v>
      </c>
      <c r="BU66" s="99" t="s">
        <v>173</v>
      </c>
      <c r="BV66" s="101" t="s">
        <v>478</v>
      </c>
      <c r="BW66" s="102" t="s">
        <v>479</v>
      </c>
      <c r="BX66" s="103" t="s">
        <v>480</v>
      </c>
      <c r="BY66" s="867" t="s">
        <v>1589</v>
      </c>
      <c r="BZ66" s="73"/>
      <c r="CA66" s="73"/>
    </row>
    <row r="67" spans="1:79" ht="72.75" customHeight="1" thickBot="1" x14ac:dyDescent="0.45">
      <c r="A67" s="1496"/>
      <c r="B67" s="1421"/>
      <c r="C67" s="1421"/>
      <c r="D67" s="1043"/>
      <c r="E67" s="1043"/>
      <c r="F67" s="1043"/>
      <c r="G67" s="1356"/>
      <c r="H67" s="1356"/>
      <c r="I67" s="1356"/>
      <c r="J67" s="1353"/>
      <c r="K67" s="1086"/>
      <c r="L67" s="1086"/>
      <c r="M67" s="1086"/>
      <c r="N67" s="1086"/>
      <c r="O67" s="1086"/>
      <c r="P67" s="1086"/>
      <c r="Q67" s="1086"/>
      <c r="R67" s="1086"/>
      <c r="S67" s="1415"/>
      <c r="T67" s="1310"/>
      <c r="U67" s="1143"/>
      <c r="V67" s="1143"/>
      <c r="W67" s="1143"/>
      <c r="X67" s="1015"/>
      <c r="Y67" s="1608"/>
      <c r="Z67" s="1608"/>
      <c r="AA67" s="1026"/>
      <c r="AB67" s="1026"/>
      <c r="AC67" s="1307"/>
      <c r="AD67" s="1649"/>
      <c r="AE67" s="1046"/>
      <c r="AF67" s="1238"/>
      <c r="AG67" s="1029"/>
      <c r="AH67" s="1200"/>
      <c r="AI67" s="1044"/>
      <c r="AJ67" s="116" t="s">
        <v>481</v>
      </c>
      <c r="AK67" s="117" t="s">
        <v>482</v>
      </c>
      <c r="AL67" s="117">
        <v>2</v>
      </c>
      <c r="AM67" s="118">
        <v>0.1</v>
      </c>
      <c r="AN67" s="749" t="s">
        <v>153</v>
      </c>
      <c r="AO67" s="707" t="s">
        <v>153</v>
      </c>
      <c r="AP67" s="706">
        <v>1</v>
      </c>
      <c r="AQ67" s="903">
        <v>2</v>
      </c>
      <c r="AR67" s="54">
        <f>+AQ67/AL67</f>
        <v>1</v>
      </c>
      <c r="AS67" s="1062"/>
      <c r="AT67" s="263" t="s">
        <v>218</v>
      </c>
      <c r="AU67" s="264" t="s">
        <v>200</v>
      </c>
      <c r="AV67" s="229">
        <v>160</v>
      </c>
      <c r="AW67" s="148" t="s">
        <v>153</v>
      </c>
      <c r="AX67" s="73"/>
      <c r="AY67" s="265" t="s">
        <v>153</v>
      </c>
      <c r="AZ67" s="96" t="s">
        <v>153</v>
      </c>
      <c r="BA67" s="904" t="s">
        <v>153</v>
      </c>
      <c r="BB67" s="1038"/>
      <c r="BC67" s="1038"/>
      <c r="BD67" s="1434"/>
      <c r="BE67" s="1483"/>
      <c r="BF67" s="1041"/>
      <c r="BG67" s="1041"/>
      <c r="BH67" s="1041"/>
      <c r="BI67" s="1455"/>
      <c r="BJ67" s="1159"/>
      <c r="BK67" s="1115"/>
      <c r="BL67" s="1058"/>
      <c r="BM67" s="1477"/>
      <c r="BN67" s="1477"/>
      <c r="BO67" s="1477"/>
      <c r="BP67" s="1025"/>
      <c r="BQ67" s="266" t="s">
        <v>170</v>
      </c>
      <c r="BR67" s="266" t="s">
        <v>431</v>
      </c>
      <c r="BS67" s="149" t="s">
        <v>172</v>
      </c>
      <c r="BT67" s="149" t="s">
        <v>445</v>
      </c>
      <c r="BU67" s="125" t="s">
        <v>173</v>
      </c>
      <c r="BV67" s="101" t="s">
        <v>483</v>
      </c>
      <c r="BW67" s="102" t="s">
        <v>484</v>
      </c>
      <c r="BX67" s="103" t="s">
        <v>485</v>
      </c>
      <c r="BY67" s="867" t="s">
        <v>1590</v>
      </c>
      <c r="BZ67" s="73"/>
      <c r="CA67" s="73"/>
    </row>
    <row r="68" spans="1:79" ht="54.75" customHeight="1" x14ac:dyDescent="0.4">
      <c r="A68" s="1496"/>
      <c r="B68" s="1421"/>
      <c r="C68" s="1421"/>
      <c r="D68" s="1043"/>
      <c r="E68" s="1043"/>
      <c r="F68" s="1043"/>
      <c r="G68" s="1356"/>
      <c r="H68" s="1356"/>
      <c r="I68" s="1356"/>
      <c r="J68" s="1353"/>
      <c r="K68" s="1084" t="s">
        <v>486</v>
      </c>
      <c r="L68" s="1084" t="s">
        <v>487</v>
      </c>
      <c r="M68" s="1084" t="s">
        <v>488</v>
      </c>
      <c r="N68" s="1084" t="s">
        <v>489</v>
      </c>
      <c r="O68" s="1084"/>
      <c r="P68" s="1084" t="s">
        <v>149</v>
      </c>
      <c r="Q68" s="1284" t="s">
        <v>291</v>
      </c>
      <c r="R68" s="1332">
        <v>100000</v>
      </c>
      <c r="S68" s="1330">
        <v>100000</v>
      </c>
      <c r="T68" s="1542">
        <v>359756</v>
      </c>
      <c r="U68" s="1334">
        <v>117449</v>
      </c>
      <c r="V68" s="1334">
        <v>0</v>
      </c>
      <c r="W68" s="1334">
        <v>18281</v>
      </c>
      <c r="X68" s="1011">
        <v>125680</v>
      </c>
      <c r="Y68" s="1609">
        <f>+X68</f>
        <v>125680</v>
      </c>
      <c r="Z68" s="1609">
        <f>+T68+Y68</f>
        <v>485436</v>
      </c>
      <c r="AA68" s="1024">
        <v>1</v>
      </c>
      <c r="AB68" s="1024">
        <v>1</v>
      </c>
      <c r="AC68" s="1307"/>
      <c r="AD68" s="1649"/>
      <c r="AE68" s="1046"/>
      <c r="AF68" s="1238"/>
      <c r="AG68" s="1027" t="s">
        <v>490</v>
      </c>
      <c r="AH68" s="1198">
        <v>2020130010082</v>
      </c>
      <c r="AI68" s="1042" t="s">
        <v>491</v>
      </c>
      <c r="AJ68" s="66" t="s">
        <v>492</v>
      </c>
      <c r="AK68" s="226" t="s">
        <v>493</v>
      </c>
      <c r="AL68" s="226">
        <v>1</v>
      </c>
      <c r="AM68" s="128">
        <v>0.03</v>
      </c>
      <c r="AN68" s="746" t="s">
        <v>153</v>
      </c>
      <c r="AO68" s="709" t="s">
        <v>153</v>
      </c>
      <c r="AP68" s="951">
        <v>0</v>
      </c>
      <c r="AQ68" s="804">
        <v>1</v>
      </c>
      <c r="AR68" s="54">
        <f>+AQ68/AL68</f>
        <v>1</v>
      </c>
      <c r="AS68" s="1061">
        <f>AVERAGE(AR68:AR79)</f>
        <v>1</v>
      </c>
      <c r="AT68" s="267" t="s">
        <v>193</v>
      </c>
      <c r="AU68" s="268" t="s">
        <v>163</v>
      </c>
      <c r="AV68" s="71">
        <f>20*6</f>
        <v>120</v>
      </c>
      <c r="AW68" s="231" t="s">
        <v>153</v>
      </c>
      <c r="AX68" s="73"/>
      <c r="AY68" s="130" t="s">
        <v>153</v>
      </c>
      <c r="AZ68" s="189" t="s">
        <v>153</v>
      </c>
      <c r="BA68" s="907" t="s">
        <v>153</v>
      </c>
      <c r="BB68" s="1039" t="s">
        <v>164</v>
      </c>
      <c r="BC68" s="1036" t="s">
        <v>1624</v>
      </c>
      <c r="BD68" s="1500" t="s">
        <v>166</v>
      </c>
      <c r="BE68" s="1485">
        <v>4000000000</v>
      </c>
      <c r="BF68" s="1036" t="s">
        <v>167</v>
      </c>
      <c r="BG68" s="1039" t="s">
        <v>494</v>
      </c>
      <c r="BH68" s="1039" t="s">
        <v>495</v>
      </c>
      <c r="BI68" s="1529" t="s">
        <v>166</v>
      </c>
      <c r="BJ68" s="1155">
        <v>3939435793.7600002</v>
      </c>
      <c r="BK68" s="1116">
        <v>3208371316</v>
      </c>
      <c r="BL68" s="1730">
        <v>4194988308.7600002</v>
      </c>
      <c r="BM68" s="1673">
        <v>3940790793.71</v>
      </c>
      <c r="BN68" s="1673">
        <v>3940790792.7600002</v>
      </c>
      <c r="BO68" s="1673">
        <v>3940790791</v>
      </c>
      <c r="BP68" s="1729">
        <f>+BO68/BM68</f>
        <v>0.99999999931232075</v>
      </c>
      <c r="BQ68" s="249" t="s">
        <v>170</v>
      </c>
      <c r="BR68" s="249" t="s">
        <v>496</v>
      </c>
      <c r="BS68" s="132" t="s">
        <v>172</v>
      </c>
      <c r="BT68" s="132" t="s">
        <v>166</v>
      </c>
      <c r="BU68" s="77" t="s">
        <v>173</v>
      </c>
      <c r="BV68" s="101" t="s">
        <v>153</v>
      </c>
      <c r="BW68" s="102" t="s">
        <v>153</v>
      </c>
      <c r="BX68" s="103" t="s">
        <v>497</v>
      </c>
      <c r="BY68" s="867" t="s">
        <v>1591</v>
      </c>
      <c r="BZ68" s="73"/>
      <c r="CA68" s="73"/>
    </row>
    <row r="69" spans="1:79" ht="57.75" customHeight="1" x14ac:dyDescent="0.4">
      <c r="A69" s="1496"/>
      <c r="B69" s="1421"/>
      <c r="C69" s="1421"/>
      <c r="D69" s="1043"/>
      <c r="E69" s="1043"/>
      <c r="F69" s="1043"/>
      <c r="G69" s="1356"/>
      <c r="H69" s="1356"/>
      <c r="I69" s="1356"/>
      <c r="J69" s="1353"/>
      <c r="K69" s="1085"/>
      <c r="L69" s="1085"/>
      <c r="M69" s="1085"/>
      <c r="N69" s="1085"/>
      <c r="O69" s="1085"/>
      <c r="P69" s="1085"/>
      <c r="Q69" s="1285"/>
      <c r="R69" s="1333"/>
      <c r="S69" s="1331"/>
      <c r="T69" s="1543"/>
      <c r="U69" s="1335"/>
      <c r="V69" s="1335"/>
      <c r="W69" s="1335"/>
      <c r="X69" s="1012"/>
      <c r="Y69" s="1610"/>
      <c r="Z69" s="1610"/>
      <c r="AA69" s="1025"/>
      <c r="AB69" s="1025"/>
      <c r="AC69" s="1307"/>
      <c r="AD69" s="1649"/>
      <c r="AE69" s="1046"/>
      <c r="AF69" s="1238"/>
      <c r="AG69" s="1028"/>
      <c r="AH69" s="1199"/>
      <c r="AI69" s="1043"/>
      <c r="AJ69" s="89" t="s">
        <v>498</v>
      </c>
      <c r="AK69" s="238" t="s">
        <v>472</v>
      </c>
      <c r="AL69" s="238">
        <v>4739</v>
      </c>
      <c r="AM69" s="135">
        <v>0.15</v>
      </c>
      <c r="AN69" s="747">
        <v>3311</v>
      </c>
      <c r="AO69" s="747">
        <v>3768</v>
      </c>
      <c r="AP69" s="747">
        <v>3900</v>
      </c>
      <c r="AQ69" s="823">
        <v>4812</v>
      </c>
      <c r="AR69" s="54">
        <v>1</v>
      </c>
      <c r="AS69" s="1025"/>
      <c r="AT69" s="270" t="s">
        <v>162</v>
      </c>
      <c r="AU69" s="271" t="s">
        <v>200</v>
      </c>
      <c r="AV69" s="94">
        <f>9*20</f>
        <v>180</v>
      </c>
      <c r="AW69" s="106">
        <f>+H69</f>
        <v>0</v>
      </c>
      <c r="AX69" s="73"/>
      <c r="AY69" s="262">
        <v>3768</v>
      </c>
      <c r="AZ69" s="269">
        <v>3900</v>
      </c>
      <c r="BA69" s="822">
        <v>4812</v>
      </c>
      <c r="BB69" s="1040"/>
      <c r="BC69" s="1037"/>
      <c r="BD69" s="1434"/>
      <c r="BE69" s="1482"/>
      <c r="BF69" s="1037"/>
      <c r="BG69" s="1040"/>
      <c r="BH69" s="1040"/>
      <c r="BI69" s="1454"/>
      <c r="BJ69" s="1156"/>
      <c r="BK69" s="1113"/>
      <c r="BL69" s="1731"/>
      <c r="BM69" s="1673"/>
      <c r="BN69" s="1673"/>
      <c r="BO69" s="1673"/>
      <c r="BP69" s="1729"/>
      <c r="BQ69" s="255" t="s">
        <v>170</v>
      </c>
      <c r="BR69" s="255" t="s">
        <v>499</v>
      </c>
      <c r="BS69" s="93" t="s">
        <v>444</v>
      </c>
      <c r="BT69" s="93" t="s">
        <v>166</v>
      </c>
      <c r="BU69" s="99" t="s">
        <v>173</v>
      </c>
      <c r="BV69" s="101" t="s">
        <v>500</v>
      </c>
      <c r="BW69" s="272" t="s">
        <v>501</v>
      </c>
      <c r="BX69" s="273" t="s">
        <v>502</v>
      </c>
      <c r="BY69" s="870" t="s">
        <v>1592</v>
      </c>
      <c r="BZ69" s="73"/>
      <c r="CA69" s="73"/>
    </row>
    <row r="70" spans="1:79" ht="57.75" customHeight="1" x14ac:dyDescent="0.4">
      <c r="A70" s="1496"/>
      <c r="B70" s="1421"/>
      <c r="C70" s="1421"/>
      <c r="D70" s="1043"/>
      <c r="E70" s="1043"/>
      <c r="F70" s="1043"/>
      <c r="G70" s="1356"/>
      <c r="H70" s="1356"/>
      <c r="I70" s="1356"/>
      <c r="J70" s="1353"/>
      <c r="K70" s="1085"/>
      <c r="L70" s="1085"/>
      <c r="M70" s="1085"/>
      <c r="N70" s="1085"/>
      <c r="O70" s="1085"/>
      <c r="P70" s="1085"/>
      <c r="Q70" s="1285"/>
      <c r="R70" s="1333"/>
      <c r="S70" s="1331"/>
      <c r="T70" s="1543"/>
      <c r="U70" s="1335"/>
      <c r="V70" s="1335"/>
      <c r="W70" s="1335"/>
      <c r="X70" s="1012"/>
      <c r="Y70" s="1610"/>
      <c r="Z70" s="1610"/>
      <c r="AA70" s="1025"/>
      <c r="AB70" s="1025"/>
      <c r="AC70" s="1307"/>
      <c r="AD70" s="1649"/>
      <c r="AE70" s="1046"/>
      <c r="AF70" s="1238"/>
      <c r="AG70" s="1028"/>
      <c r="AH70" s="1199"/>
      <c r="AI70" s="1043"/>
      <c r="AJ70" s="89" t="s">
        <v>503</v>
      </c>
      <c r="AK70" s="238" t="s">
        <v>472</v>
      </c>
      <c r="AL70" s="238">
        <f>15044-AL69</f>
        <v>10305</v>
      </c>
      <c r="AM70" s="135">
        <v>0.15</v>
      </c>
      <c r="AN70" s="747">
        <v>10409</v>
      </c>
      <c r="AO70" s="747">
        <v>11981</v>
      </c>
      <c r="AP70" s="747">
        <v>14329</v>
      </c>
      <c r="AQ70" s="823">
        <v>14381</v>
      </c>
      <c r="AR70" s="54">
        <v>1</v>
      </c>
      <c r="AS70" s="1025"/>
      <c r="AT70" s="270" t="s">
        <v>162</v>
      </c>
      <c r="AU70" s="271" t="s">
        <v>200</v>
      </c>
      <c r="AV70" s="94">
        <f>9*20</f>
        <v>180</v>
      </c>
      <c r="AW70" s="106">
        <f>+H70</f>
        <v>0</v>
      </c>
      <c r="AX70" s="73"/>
      <c r="AY70" s="262">
        <v>11981</v>
      </c>
      <c r="AZ70" s="269">
        <v>14329</v>
      </c>
      <c r="BA70" s="822">
        <v>14381</v>
      </c>
      <c r="BB70" s="1040"/>
      <c r="BC70" s="1037"/>
      <c r="BD70" s="1435"/>
      <c r="BE70" s="1482"/>
      <c r="BF70" s="1037"/>
      <c r="BG70" s="1040"/>
      <c r="BH70" s="1040"/>
      <c r="BI70" s="1454"/>
      <c r="BJ70" s="1156"/>
      <c r="BK70" s="1113"/>
      <c r="BL70" s="1731"/>
      <c r="BM70" s="1673"/>
      <c r="BN70" s="1673"/>
      <c r="BO70" s="1673"/>
      <c r="BP70" s="1729"/>
      <c r="BQ70" s="274" t="s">
        <v>153</v>
      </c>
      <c r="BR70" s="274" t="s">
        <v>504</v>
      </c>
      <c r="BS70" s="109" t="s">
        <v>153</v>
      </c>
      <c r="BT70" s="109" t="s">
        <v>153</v>
      </c>
      <c r="BU70" s="275" t="s">
        <v>153</v>
      </c>
      <c r="BV70" s="101" t="s">
        <v>505</v>
      </c>
      <c r="BW70" s="272" t="s">
        <v>506</v>
      </c>
      <c r="BX70" s="273" t="s">
        <v>507</v>
      </c>
      <c r="BY70" s="870" t="s">
        <v>1593</v>
      </c>
      <c r="BZ70" s="73"/>
      <c r="CA70" s="73"/>
    </row>
    <row r="71" spans="1:79" ht="60" customHeight="1" x14ac:dyDescent="0.4">
      <c r="A71" s="1496"/>
      <c r="B71" s="1421"/>
      <c r="C71" s="1421"/>
      <c r="D71" s="1043"/>
      <c r="E71" s="1043"/>
      <c r="F71" s="1043"/>
      <c r="G71" s="1356"/>
      <c r="H71" s="1356"/>
      <c r="I71" s="1356"/>
      <c r="J71" s="1353"/>
      <c r="K71" s="1085"/>
      <c r="L71" s="1085"/>
      <c r="M71" s="1085"/>
      <c r="N71" s="1085"/>
      <c r="O71" s="1085"/>
      <c r="P71" s="1085"/>
      <c r="Q71" s="1285"/>
      <c r="R71" s="1333"/>
      <c r="S71" s="1331"/>
      <c r="T71" s="1543"/>
      <c r="U71" s="1335"/>
      <c r="V71" s="1335"/>
      <c r="W71" s="1335"/>
      <c r="X71" s="1012"/>
      <c r="Y71" s="1610"/>
      <c r="Z71" s="1610"/>
      <c r="AA71" s="1025"/>
      <c r="AB71" s="1025"/>
      <c r="AC71" s="1307"/>
      <c r="AD71" s="1649"/>
      <c r="AE71" s="1046"/>
      <c r="AF71" s="1238"/>
      <c r="AG71" s="1028"/>
      <c r="AH71" s="1199"/>
      <c r="AI71" s="1043"/>
      <c r="AJ71" s="89" t="s">
        <v>508</v>
      </c>
      <c r="AK71" s="238" t="s">
        <v>509</v>
      </c>
      <c r="AL71" s="238">
        <v>1</v>
      </c>
      <c r="AM71" s="135">
        <v>0.15</v>
      </c>
      <c r="AN71" s="747">
        <v>1</v>
      </c>
      <c r="AO71" s="747">
        <v>1</v>
      </c>
      <c r="AP71" s="747">
        <v>1</v>
      </c>
      <c r="AQ71" s="823">
        <v>1</v>
      </c>
      <c r="AR71" s="54">
        <f t="shared" si="1"/>
        <v>1</v>
      </c>
      <c r="AS71" s="1025"/>
      <c r="AT71" s="270" t="s">
        <v>173</v>
      </c>
      <c r="AU71" s="271" t="s">
        <v>200</v>
      </c>
      <c r="AV71" s="94">
        <f>11*20</f>
        <v>220</v>
      </c>
      <c r="AW71" s="93" t="s">
        <v>153</v>
      </c>
      <c r="AX71" s="73"/>
      <c r="AY71" s="95" t="s">
        <v>153</v>
      </c>
      <c r="AZ71" s="96" t="s">
        <v>153</v>
      </c>
      <c r="BA71" s="843" t="s">
        <v>153</v>
      </c>
      <c r="BB71" s="1040"/>
      <c r="BC71" s="1037"/>
      <c r="BD71" s="1500" t="s">
        <v>308</v>
      </c>
      <c r="BE71" s="1482"/>
      <c r="BF71" s="1037"/>
      <c r="BG71" s="1040"/>
      <c r="BH71" s="1040"/>
      <c r="BI71" s="1454"/>
      <c r="BJ71" s="1156"/>
      <c r="BK71" s="1113"/>
      <c r="BL71" s="1731"/>
      <c r="BM71" s="1476">
        <v>2066246074</v>
      </c>
      <c r="BN71" s="1476">
        <v>1443807200</v>
      </c>
      <c r="BO71" s="1476">
        <v>1312921246</v>
      </c>
      <c r="BP71" s="1729">
        <f>+BO71/BM71</f>
        <v>0.63541378857085729</v>
      </c>
      <c r="BQ71" s="255" t="s">
        <v>170</v>
      </c>
      <c r="BR71" s="255" t="s">
        <v>496</v>
      </c>
      <c r="BS71" s="93" t="s">
        <v>172</v>
      </c>
      <c r="BT71" s="93" t="s">
        <v>166</v>
      </c>
      <c r="BU71" s="99" t="s">
        <v>173</v>
      </c>
      <c r="BV71" s="101" t="s">
        <v>510</v>
      </c>
      <c r="BW71" s="102" t="s">
        <v>511</v>
      </c>
      <c r="BX71" s="103" t="s">
        <v>511</v>
      </c>
      <c r="BY71" s="867" t="s">
        <v>1594</v>
      </c>
      <c r="BZ71" s="73"/>
      <c r="CA71" s="73"/>
    </row>
    <row r="72" spans="1:79" ht="61.5" customHeight="1" x14ac:dyDescent="0.4">
      <c r="A72" s="1496"/>
      <c r="B72" s="1421"/>
      <c r="C72" s="1421"/>
      <c r="D72" s="1043"/>
      <c r="E72" s="1043"/>
      <c r="F72" s="1043"/>
      <c r="G72" s="1356"/>
      <c r="H72" s="1356"/>
      <c r="I72" s="1356"/>
      <c r="J72" s="1353"/>
      <c r="K72" s="1085"/>
      <c r="L72" s="1085"/>
      <c r="M72" s="1085"/>
      <c r="N72" s="1085"/>
      <c r="O72" s="1085"/>
      <c r="P72" s="1085"/>
      <c r="Q72" s="1285"/>
      <c r="R72" s="1333"/>
      <c r="S72" s="1331"/>
      <c r="T72" s="1543"/>
      <c r="U72" s="1335"/>
      <c r="V72" s="1335"/>
      <c r="W72" s="1335"/>
      <c r="X72" s="1012"/>
      <c r="Y72" s="1610"/>
      <c r="Z72" s="1610"/>
      <c r="AA72" s="1025"/>
      <c r="AB72" s="1025"/>
      <c r="AC72" s="1307"/>
      <c r="AD72" s="1649"/>
      <c r="AE72" s="1046"/>
      <c r="AF72" s="1238"/>
      <c r="AG72" s="1028"/>
      <c r="AH72" s="1199"/>
      <c r="AI72" s="1043"/>
      <c r="AJ72" s="89" t="s">
        <v>512</v>
      </c>
      <c r="AK72" s="238" t="s">
        <v>269</v>
      </c>
      <c r="AL72" s="238">
        <v>1</v>
      </c>
      <c r="AM72" s="135">
        <v>0.03</v>
      </c>
      <c r="AN72" s="708" t="s">
        <v>153</v>
      </c>
      <c r="AO72" s="708" t="s">
        <v>153</v>
      </c>
      <c r="AP72" s="708" t="s">
        <v>153</v>
      </c>
      <c r="AQ72" s="823">
        <v>1</v>
      </c>
      <c r="AR72" s="54">
        <f>+AQ72/AL72</f>
        <v>1</v>
      </c>
      <c r="AS72" s="1025"/>
      <c r="AT72" s="276" t="s">
        <v>180</v>
      </c>
      <c r="AU72" s="277" t="s">
        <v>163</v>
      </c>
      <c r="AV72" s="94">
        <f>20*3</f>
        <v>60</v>
      </c>
      <c r="AW72" s="93" t="s">
        <v>153</v>
      </c>
      <c r="AX72" s="73"/>
      <c r="AY72" s="95" t="s">
        <v>153</v>
      </c>
      <c r="AZ72" s="96" t="s">
        <v>153</v>
      </c>
      <c r="BA72" s="843" t="s">
        <v>153</v>
      </c>
      <c r="BB72" s="1040"/>
      <c r="BC72" s="1037"/>
      <c r="BD72" s="1434"/>
      <c r="BE72" s="1482"/>
      <c r="BF72" s="1037"/>
      <c r="BG72" s="1040"/>
      <c r="BH72" s="1040"/>
      <c r="BI72" s="1454"/>
      <c r="BJ72" s="1156"/>
      <c r="BK72" s="1113"/>
      <c r="BL72" s="1731"/>
      <c r="BM72" s="1477"/>
      <c r="BN72" s="1477"/>
      <c r="BO72" s="1477"/>
      <c r="BP72" s="1729"/>
      <c r="BQ72" s="255" t="s">
        <v>170</v>
      </c>
      <c r="BR72" s="255" t="s">
        <v>496</v>
      </c>
      <c r="BS72" s="93" t="s">
        <v>172</v>
      </c>
      <c r="BT72" s="93" t="s">
        <v>166</v>
      </c>
      <c r="BU72" s="99" t="s">
        <v>173</v>
      </c>
      <c r="BV72" s="101" t="s">
        <v>153</v>
      </c>
      <c r="BW72" s="102" t="s">
        <v>153</v>
      </c>
      <c r="BX72" s="103" t="s">
        <v>513</v>
      </c>
      <c r="BY72" s="867" t="s">
        <v>1595</v>
      </c>
      <c r="BZ72" s="73"/>
      <c r="CA72" s="73"/>
    </row>
    <row r="73" spans="1:79" ht="58.5" customHeight="1" x14ac:dyDescent="0.4">
      <c r="A73" s="1496"/>
      <c r="B73" s="1421"/>
      <c r="C73" s="1421"/>
      <c r="D73" s="1043"/>
      <c r="E73" s="1043"/>
      <c r="F73" s="1043"/>
      <c r="G73" s="1356"/>
      <c r="H73" s="1356"/>
      <c r="I73" s="1356"/>
      <c r="J73" s="1353"/>
      <c r="K73" s="1085"/>
      <c r="L73" s="1085"/>
      <c r="M73" s="1085"/>
      <c r="N73" s="1085"/>
      <c r="O73" s="1085"/>
      <c r="P73" s="1085"/>
      <c r="Q73" s="1285"/>
      <c r="R73" s="1333"/>
      <c r="S73" s="1331"/>
      <c r="T73" s="1543"/>
      <c r="U73" s="1335"/>
      <c r="V73" s="1335"/>
      <c r="W73" s="1335"/>
      <c r="X73" s="1012"/>
      <c r="Y73" s="1610"/>
      <c r="Z73" s="1610"/>
      <c r="AA73" s="1025"/>
      <c r="AB73" s="1025"/>
      <c r="AC73" s="1307"/>
      <c r="AD73" s="1649"/>
      <c r="AE73" s="1046"/>
      <c r="AF73" s="1238"/>
      <c r="AG73" s="1028"/>
      <c r="AH73" s="1199"/>
      <c r="AI73" s="1043"/>
      <c r="AJ73" s="258" t="s">
        <v>514</v>
      </c>
      <c r="AK73" s="238" t="s">
        <v>269</v>
      </c>
      <c r="AL73" s="238">
        <v>1</v>
      </c>
      <c r="AM73" s="135">
        <v>0.03</v>
      </c>
      <c r="AN73" s="708" t="s">
        <v>153</v>
      </c>
      <c r="AO73" s="708" t="s">
        <v>153</v>
      </c>
      <c r="AP73" s="708" t="s">
        <v>153</v>
      </c>
      <c r="AQ73" s="823">
        <v>1</v>
      </c>
      <c r="AR73" s="54">
        <f t="shared" ref="AR73:AR74" si="5">+AQ73/AL73</f>
        <v>1</v>
      </c>
      <c r="AS73" s="1025"/>
      <c r="AT73" s="276" t="s">
        <v>180</v>
      </c>
      <c r="AU73" s="277" t="s">
        <v>163</v>
      </c>
      <c r="AV73" s="94">
        <f>20*3</f>
        <v>60</v>
      </c>
      <c r="AW73" s="93" t="s">
        <v>153</v>
      </c>
      <c r="AX73" s="73"/>
      <c r="AY73" s="95" t="s">
        <v>153</v>
      </c>
      <c r="AZ73" s="96" t="s">
        <v>153</v>
      </c>
      <c r="BA73" s="843" t="s">
        <v>153</v>
      </c>
      <c r="BB73" s="1040"/>
      <c r="BC73" s="1037"/>
      <c r="BD73" s="1435"/>
      <c r="BE73" s="1482"/>
      <c r="BF73" s="1037"/>
      <c r="BG73" s="1040"/>
      <c r="BH73" s="1040"/>
      <c r="BI73" s="1530"/>
      <c r="BJ73" s="1157"/>
      <c r="BK73" s="1114"/>
      <c r="BL73" s="1732"/>
      <c r="BM73" s="1478"/>
      <c r="BN73" s="1478"/>
      <c r="BO73" s="1478"/>
      <c r="BP73" s="1729"/>
      <c r="BQ73" s="255" t="s">
        <v>170</v>
      </c>
      <c r="BR73" s="255" t="s">
        <v>496</v>
      </c>
      <c r="BS73" s="93" t="s">
        <v>172</v>
      </c>
      <c r="BT73" s="93" t="s">
        <v>166</v>
      </c>
      <c r="BU73" s="99" t="s">
        <v>173</v>
      </c>
      <c r="BV73" s="101" t="s">
        <v>153</v>
      </c>
      <c r="BW73" s="102" t="s">
        <v>153</v>
      </c>
      <c r="BX73" s="103" t="s">
        <v>515</v>
      </c>
      <c r="BY73" s="867" t="s">
        <v>1596</v>
      </c>
      <c r="BZ73" s="73"/>
      <c r="CA73" s="73"/>
    </row>
    <row r="74" spans="1:79" ht="54" customHeight="1" x14ac:dyDescent="0.4">
      <c r="A74" s="1496"/>
      <c r="B74" s="1421"/>
      <c r="C74" s="1421"/>
      <c r="D74" s="1043"/>
      <c r="E74" s="1043"/>
      <c r="F74" s="1043"/>
      <c r="G74" s="1356"/>
      <c r="H74" s="1356"/>
      <c r="I74" s="1356"/>
      <c r="J74" s="1353"/>
      <c r="K74" s="1085"/>
      <c r="L74" s="1085"/>
      <c r="M74" s="1085"/>
      <c r="N74" s="1085"/>
      <c r="O74" s="1085"/>
      <c r="P74" s="1085"/>
      <c r="Q74" s="1285"/>
      <c r="R74" s="1333"/>
      <c r="S74" s="1331"/>
      <c r="T74" s="1543"/>
      <c r="U74" s="1335"/>
      <c r="V74" s="1335"/>
      <c r="W74" s="1335"/>
      <c r="X74" s="1012"/>
      <c r="Y74" s="1610"/>
      <c r="Z74" s="1610"/>
      <c r="AA74" s="1025"/>
      <c r="AB74" s="1025"/>
      <c r="AC74" s="1307"/>
      <c r="AD74" s="1649"/>
      <c r="AE74" s="1046"/>
      <c r="AF74" s="1238"/>
      <c r="AG74" s="1028"/>
      <c r="AH74" s="1199"/>
      <c r="AI74" s="1043"/>
      <c r="AJ74" s="258" t="s">
        <v>516</v>
      </c>
      <c r="AK74" s="238" t="s">
        <v>269</v>
      </c>
      <c r="AL74" s="238">
        <v>1</v>
      </c>
      <c r="AM74" s="135">
        <v>0.03</v>
      </c>
      <c r="AN74" s="708" t="s">
        <v>153</v>
      </c>
      <c r="AO74" s="708" t="s">
        <v>153</v>
      </c>
      <c r="AP74" s="708" t="s">
        <v>153</v>
      </c>
      <c r="AQ74" s="823">
        <v>1</v>
      </c>
      <c r="AR74" s="54">
        <f t="shared" si="5"/>
        <v>1</v>
      </c>
      <c r="AS74" s="1025"/>
      <c r="AT74" s="276" t="s">
        <v>180</v>
      </c>
      <c r="AU74" s="277" t="s">
        <v>163</v>
      </c>
      <c r="AV74" s="94">
        <f>20*3</f>
        <v>60</v>
      </c>
      <c r="AW74" s="93" t="s">
        <v>153</v>
      </c>
      <c r="AX74" s="73"/>
      <c r="AY74" s="95" t="s">
        <v>153</v>
      </c>
      <c r="AZ74" s="96" t="s">
        <v>153</v>
      </c>
      <c r="BA74" s="843" t="s">
        <v>153</v>
      </c>
      <c r="BB74" s="1040"/>
      <c r="BC74" s="1037"/>
      <c r="BD74" s="1500" t="s">
        <v>1633</v>
      </c>
      <c r="BE74" s="1482"/>
      <c r="BF74" s="1037"/>
      <c r="BG74" s="1040"/>
      <c r="BH74" s="1040"/>
      <c r="BI74" s="1453" t="s">
        <v>308</v>
      </c>
      <c r="BJ74" s="1158">
        <v>1000000000</v>
      </c>
      <c r="BK74" s="1112">
        <v>5744540702.7600002</v>
      </c>
      <c r="BL74" s="1416">
        <v>1993359594</v>
      </c>
      <c r="BM74" s="1673">
        <v>254197516.91</v>
      </c>
      <c r="BN74" s="1673">
        <v>254197516</v>
      </c>
      <c r="BO74" s="1673">
        <v>254197516</v>
      </c>
      <c r="BP74" s="1729">
        <f>+BO74/BM74</f>
        <v>0.99999999642010662</v>
      </c>
      <c r="BQ74" s="255" t="s">
        <v>170</v>
      </c>
      <c r="BR74" s="255" t="s">
        <v>496</v>
      </c>
      <c r="BS74" s="93" t="s">
        <v>172</v>
      </c>
      <c r="BT74" s="93" t="s">
        <v>166</v>
      </c>
      <c r="BU74" s="99" t="s">
        <v>173</v>
      </c>
      <c r="BV74" s="101" t="s">
        <v>153</v>
      </c>
      <c r="BW74" s="102" t="s">
        <v>153</v>
      </c>
      <c r="BX74" s="103" t="s">
        <v>517</v>
      </c>
      <c r="BY74" s="867" t="s">
        <v>1597</v>
      </c>
      <c r="BZ74" s="73"/>
      <c r="CA74" s="73"/>
    </row>
    <row r="75" spans="1:79" ht="99" customHeight="1" x14ac:dyDescent="0.4">
      <c r="A75" s="1496"/>
      <c r="B75" s="1421"/>
      <c r="C75" s="1421"/>
      <c r="D75" s="1043"/>
      <c r="E75" s="1043"/>
      <c r="F75" s="1043"/>
      <c r="G75" s="1356"/>
      <c r="H75" s="1356"/>
      <c r="I75" s="1356"/>
      <c r="J75" s="1353"/>
      <c r="K75" s="1085"/>
      <c r="L75" s="1085"/>
      <c r="M75" s="1085"/>
      <c r="N75" s="1085"/>
      <c r="O75" s="1085"/>
      <c r="P75" s="1085"/>
      <c r="Q75" s="1285"/>
      <c r="R75" s="1333"/>
      <c r="S75" s="1331"/>
      <c r="T75" s="1543"/>
      <c r="U75" s="1335"/>
      <c r="V75" s="1335"/>
      <c r="W75" s="1335"/>
      <c r="X75" s="1012"/>
      <c r="Y75" s="1610"/>
      <c r="Z75" s="1610"/>
      <c r="AA75" s="1025"/>
      <c r="AB75" s="1025"/>
      <c r="AC75" s="1307"/>
      <c r="AD75" s="1649"/>
      <c r="AE75" s="1046"/>
      <c r="AF75" s="1238"/>
      <c r="AG75" s="1028"/>
      <c r="AH75" s="1199"/>
      <c r="AI75" s="1043"/>
      <c r="AJ75" s="89" t="s">
        <v>518</v>
      </c>
      <c r="AK75" s="238" t="s">
        <v>467</v>
      </c>
      <c r="AL75" s="238">
        <v>3</v>
      </c>
      <c r="AM75" s="135">
        <v>0.1</v>
      </c>
      <c r="AN75" s="732" t="s">
        <v>153</v>
      </c>
      <c r="AO75" s="732">
        <v>0</v>
      </c>
      <c r="AP75" s="732">
        <v>0</v>
      </c>
      <c r="AQ75" s="823">
        <v>3</v>
      </c>
      <c r="AR75" s="54">
        <f>+AQ75/AL75</f>
        <v>1</v>
      </c>
      <c r="AS75" s="1025"/>
      <c r="AT75" s="270" t="s">
        <v>218</v>
      </c>
      <c r="AU75" s="271" t="s">
        <v>200</v>
      </c>
      <c r="AV75" s="94">
        <f>8*20</f>
        <v>160</v>
      </c>
      <c r="AW75" s="93" t="s">
        <v>153</v>
      </c>
      <c r="AX75" s="73"/>
      <c r="AY75" s="95" t="s">
        <v>153</v>
      </c>
      <c r="AZ75" s="96" t="s">
        <v>153</v>
      </c>
      <c r="BA75" s="843" t="s">
        <v>153</v>
      </c>
      <c r="BB75" s="1040"/>
      <c r="BC75" s="1037"/>
      <c r="BD75" s="1434"/>
      <c r="BE75" s="1482"/>
      <c r="BF75" s="1037"/>
      <c r="BG75" s="1040"/>
      <c r="BH75" s="1040"/>
      <c r="BI75" s="1454"/>
      <c r="BJ75" s="1156"/>
      <c r="BK75" s="1113"/>
      <c r="BL75" s="1417"/>
      <c r="BM75" s="1673"/>
      <c r="BN75" s="1673"/>
      <c r="BO75" s="1673"/>
      <c r="BP75" s="1729"/>
      <c r="BQ75" s="255" t="s">
        <v>170</v>
      </c>
      <c r="BR75" s="255" t="s">
        <v>496</v>
      </c>
      <c r="BS75" s="93" t="s">
        <v>172</v>
      </c>
      <c r="BT75" s="93" t="s">
        <v>166</v>
      </c>
      <c r="BU75" s="99" t="s">
        <v>173</v>
      </c>
      <c r="BV75" s="101" t="s">
        <v>153</v>
      </c>
      <c r="BW75" s="102" t="s">
        <v>519</v>
      </c>
      <c r="BX75" s="103" t="s">
        <v>520</v>
      </c>
      <c r="BY75" s="867" t="s">
        <v>1598</v>
      </c>
      <c r="BZ75" s="73"/>
      <c r="CA75" s="73"/>
    </row>
    <row r="76" spans="1:79" ht="42" customHeight="1" x14ac:dyDescent="0.4">
      <c r="A76" s="1496"/>
      <c r="B76" s="1421"/>
      <c r="C76" s="1421"/>
      <c r="D76" s="1043"/>
      <c r="E76" s="1043"/>
      <c r="F76" s="1043"/>
      <c r="G76" s="1356"/>
      <c r="H76" s="1356"/>
      <c r="I76" s="1356"/>
      <c r="J76" s="1353"/>
      <c r="K76" s="1085"/>
      <c r="L76" s="1085"/>
      <c r="M76" s="1085"/>
      <c r="N76" s="1085"/>
      <c r="O76" s="1085"/>
      <c r="P76" s="1085"/>
      <c r="Q76" s="1285"/>
      <c r="R76" s="1333"/>
      <c r="S76" s="1331"/>
      <c r="T76" s="1543"/>
      <c r="U76" s="1335"/>
      <c r="V76" s="1335"/>
      <c r="W76" s="1335"/>
      <c r="X76" s="1012"/>
      <c r="Y76" s="1610"/>
      <c r="Z76" s="1610"/>
      <c r="AA76" s="1025"/>
      <c r="AB76" s="1025"/>
      <c r="AC76" s="1307"/>
      <c r="AD76" s="1649"/>
      <c r="AE76" s="1046"/>
      <c r="AF76" s="1238"/>
      <c r="AG76" s="1028"/>
      <c r="AH76" s="1199"/>
      <c r="AI76" s="1043"/>
      <c r="AJ76" s="89" t="s">
        <v>521</v>
      </c>
      <c r="AK76" s="238" t="s">
        <v>472</v>
      </c>
      <c r="AL76" s="238">
        <f>+AL70+AL69</f>
        <v>15044</v>
      </c>
      <c r="AM76" s="135">
        <v>0.1</v>
      </c>
      <c r="AN76" s="747">
        <v>13720</v>
      </c>
      <c r="AO76" s="747">
        <f>SUM(AO69:AO70)</f>
        <v>15749</v>
      </c>
      <c r="AP76" s="747">
        <v>18281</v>
      </c>
      <c r="AQ76" s="823">
        <v>19193</v>
      </c>
      <c r="AR76" s="54">
        <v>1</v>
      </c>
      <c r="AS76" s="1025"/>
      <c r="AT76" s="270" t="s">
        <v>162</v>
      </c>
      <c r="AU76" s="271" t="s">
        <v>200</v>
      </c>
      <c r="AV76" s="94">
        <f>8*20</f>
        <v>160</v>
      </c>
      <c r="AW76" s="90">
        <f>+H76</f>
        <v>0</v>
      </c>
      <c r="AX76" s="73"/>
      <c r="AY76" s="130">
        <v>13720</v>
      </c>
      <c r="AZ76" s="253">
        <v>18281</v>
      </c>
      <c r="BA76" s="846">
        <v>19193</v>
      </c>
      <c r="BB76" s="1040"/>
      <c r="BC76" s="1037"/>
      <c r="BD76" s="1435"/>
      <c r="BE76" s="1482"/>
      <c r="BF76" s="1037"/>
      <c r="BG76" s="1040"/>
      <c r="BH76" s="1040"/>
      <c r="BI76" s="1454"/>
      <c r="BJ76" s="1156"/>
      <c r="BK76" s="1113"/>
      <c r="BL76" s="1417"/>
      <c r="BM76" s="1673"/>
      <c r="BN76" s="1673"/>
      <c r="BO76" s="1673"/>
      <c r="BP76" s="1729"/>
      <c r="BQ76" s="255" t="s">
        <v>170</v>
      </c>
      <c r="BR76" s="255" t="s">
        <v>496</v>
      </c>
      <c r="BS76" s="93" t="s">
        <v>172</v>
      </c>
      <c r="BT76" s="93" t="s">
        <v>166</v>
      </c>
      <c r="BU76" s="99" t="s">
        <v>173</v>
      </c>
      <c r="BV76" s="101" t="s">
        <v>522</v>
      </c>
      <c r="BW76" s="102" t="s">
        <v>523</v>
      </c>
      <c r="BX76" s="103" t="s">
        <v>524</v>
      </c>
      <c r="BY76" s="867" t="s">
        <v>1599</v>
      </c>
      <c r="BZ76" s="73"/>
      <c r="CA76" s="73"/>
    </row>
    <row r="77" spans="1:79" ht="43.5" customHeight="1" x14ac:dyDescent="0.4">
      <c r="A77" s="1496"/>
      <c r="B77" s="1421"/>
      <c r="C77" s="1421"/>
      <c r="D77" s="1043"/>
      <c r="E77" s="1043"/>
      <c r="F77" s="1043"/>
      <c r="G77" s="1356"/>
      <c r="H77" s="1356"/>
      <c r="I77" s="1356"/>
      <c r="J77" s="1353"/>
      <c r="K77" s="1085"/>
      <c r="L77" s="1085"/>
      <c r="M77" s="1085"/>
      <c r="N77" s="1085"/>
      <c r="O77" s="1085"/>
      <c r="P77" s="1085"/>
      <c r="Q77" s="1285"/>
      <c r="R77" s="1333"/>
      <c r="S77" s="1331"/>
      <c r="T77" s="1543"/>
      <c r="U77" s="1335"/>
      <c r="V77" s="1335"/>
      <c r="W77" s="1335"/>
      <c r="X77" s="1012"/>
      <c r="Y77" s="1610"/>
      <c r="Z77" s="1610"/>
      <c r="AA77" s="1025"/>
      <c r="AB77" s="1025"/>
      <c r="AC77" s="1307"/>
      <c r="AD77" s="1649"/>
      <c r="AE77" s="1046"/>
      <c r="AF77" s="1238"/>
      <c r="AG77" s="1028"/>
      <c r="AH77" s="1199"/>
      <c r="AI77" s="1043"/>
      <c r="AJ77" s="89" t="s">
        <v>525</v>
      </c>
      <c r="AK77" s="238" t="s">
        <v>526</v>
      </c>
      <c r="AL77" s="238">
        <v>1</v>
      </c>
      <c r="AM77" s="135">
        <v>0.03</v>
      </c>
      <c r="AN77" s="708" t="s">
        <v>153</v>
      </c>
      <c r="AO77" s="708" t="s">
        <v>153</v>
      </c>
      <c r="AP77" s="708" t="s">
        <v>153</v>
      </c>
      <c r="AQ77" s="823">
        <v>1</v>
      </c>
      <c r="AR77" s="54">
        <f>+AQ77/AL77</f>
        <v>1</v>
      </c>
      <c r="AS77" s="1025"/>
      <c r="AT77" s="278" t="s">
        <v>180</v>
      </c>
      <c r="AU77" s="109" t="s">
        <v>163</v>
      </c>
      <c r="AV77" s="94">
        <f>20*3</f>
        <v>60</v>
      </c>
      <c r="AW77" s="93" t="s">
        <v>153</v>
      </c>
      <c r="AX77" s="73"/>
      <c r="AY77" s="130" t="s">
        <v>153</v>
      </c>
      <c r="AZ77" s="200" t="s">
        <v>153</v>
      </c>
      <c r="BA77" s="845" t="s">
        <v>153</v>
      </c>
      <c r="BB77" s="1040"/>
      <c r="BC77" s="1037"/>
      <c r="BD77" s="1500" t="s">
        <v>1637</v>
      </c>
      <c r="BE77" s="1482"/>
      <c r="BF77" s="1037"/>
      <c r="BG77" s="1040"/>
      <c r="BH77" s="1040"/>
      <c r="BI77" s="1454"/>
      <c r="BJ77" s="1156"/>
      <c r="BK77" s="1113"/>
      <c r="BL77" s="1417"/>
      <c r="BM77" s="1476">
        <v>591554048.35000002</v>
      </c>
      <c r="BN77" s="1476">
        <v>549552394</v>
      </c>
      <c r="BO77" s="1476"/>
      <c r="BP77" s="1625">
        <f>+BO77/BM77</f>
        <v>0</v>
      </c>
      <c r="BQ77" s="255" t="s">
        <v>170</v>
      </c>
      <c r="BR77" s="255" t="s">
        <v>496</v>
      </c>
      <c r="BS77" s="93" t="s">
        <v>172</v>
      </c>
      <c r="BT77" s="93" t="s">
        <v>166</v>
      </c>
      <c r="BU77" s="99" t="s">
        <v>173</v>
      </c>
      <c r="BV77" s="101" t="s">
        <v>153</v>
      </c>
      <c r="BW77" s="102" t="s">
        <v>153</v>
      </c>
      <c r="BX77" s="103" t="s">
        <v>527</v>
      </c>
      <c r="BY77" s="867" t="s">
        <v>1600</v>
      </c>
      <c r="BZ77" s="73"/>
      <c r="CA77" s="73"/>
    </row>
    <row r="78" spans="1:79" ht="73.5" customHeight="1" x14ac:dyDescent="0.4">
      <c r="A78" s="1496"/>
      <c r="B78" s="1421"/>
      <c r="C78" s="1421"/>
      <c r="D78" s="1043"/>
      <c r="E78" s="1043"/>
      <c r="F78" s="1043"/>
      <c r="G78" s="1356"/>
      <c r="H78" s="1356"/>
      <c r="I78" s="1356"/>
      <c r="J78" s="1353"/>
      <c r="K78" s="1085"/>
      <c r="L78" s="1085"/>
      <c r="M78" s="1085"/>
      <c r="N78" s="1085"/>
      <c r="O78" s="1085"/>
      <c r="P78" s="1085"/>
      <c r="Q78" s="1285"/>
      <c r="R78" s="1333"/>
      <c r="S78" s="1331"/>
      <c r="T78" s="1543"/>
      <c r="U78" s="1335"/>
      <c r="V78" s="1335"/>
      <c r="W78" s="1335"/>
      <c r="X78" s="1012"/>
      <c r="Y78" s="1610"/>
      <c r="Z78" s="1610"/>
      <c r="AA78" s="1025"/>
      <c r="AB78" s="1025"/>
      <c r="AC78" s="1307"/>
      <c r="AD78" s="1649"/>
      <c r="AE78" s="1046"/>
      <c r="AF78" s="1238"/>
      <c r="AG78" s="1028"/>
      <c r="AH78" s="1199"/>
      <c r="AI78" s="1043"/>
      <c r="AJ78" s="89" t="s">
        <v>528</v>
      </c>
      <c r="AK78" s="238" t="s">
        <v>529</v>
      </c>
      <c r="AL78" s="238">
        <v>3</v>
      </c>
      <c r="AM78" s="135">
        <v>0.1</v>
      </c>
      <c r="AN78" s="747" t="s">
        <v>153</v>
      </c>
      <c r="AO78" s="747" t="s">
        <v>153</v>
      </c>
      <c r="AP78" s="747" t="s">
        <v>153</v>
      </c>
      <c r="AQ78" s="823">
        <v>3</v>
      </c>
      <c r="AR78" s="54">
        <f>+AQ78/AL78</f>
        <v>1</v>
      </c>
      <c r="AS78" s="1025"/>
      <c r="AT78" s="270" t="s">
        <v>180</v>
      </c>
      <c r="AU78" s="271" t="s">
        <v>163</v>
      </c>
      <c r="AV78" s="94">
        <f>20*3</f>
        <v>60</v>
      </c>
      <c r="AW78" s="93" t="s">
        <v>153</v>
      </c>
      <c r="AX78" s="73"/>
      <c r="AY78" s="130" t="s">
        <v>153</v>
      </c>
      <c r="AZ78" s="200" t="s">
        <v>153</v>
      </c>
      <c r="BA78" s="845" t="s">
        <v>153</v>
      </c>
      <c r="BB78" s="1040"/>
      <c r="BC78" s="1037"/>
      <c r="BD78" s="1434"/>
      <c r="BE78" s="1482"/>
      <c r="BF78" s="1037"/>
      <c r="BG78" s="1040"/>
      <c r="BH78" s="1040"/>
      <c r="BI78" s="1454"/>
      <c r="BJ78" s="1156"/>
      <c r="BK78" s="1113"/>
      <c r="BL78" s="1417"/>
      <c r="BM78" s="1477"/>
      <c r="BN78" s="1477"/>
      <c r="BO78" s="1477"/>
      <c r="BP78" s="1579"/>
      <c r="BQ78" s="255" t="s">
        <v>170</v>
      </c>
      <c r="BR78" s="255" t="s">
        <v>496</v>
      </c>
      <c r="BS78" s="93" t="s">
        <v>172</v>
      </c>
      <c r="BT78" s="93" t="s">
        <v>166</v>
      </c>
      <c r="BU78" s="99" t="s">
        <v>173</v>
      </c>
      <c r="BV78" s="101" t="s">
        <v>153</v>
      </c>
      <c r="BW78" s="102" t="s">
        <v>153</v>
      </c>
      <c r="BX78" s="103" t="s">
        <v>153</v>
      </c>
      <c r="BY78" s="867" t="s">
        <v>1601</v>
      </c>
      <c r="BZ78" s="73"/>
      <c r="CA78" s="73"/>
    </row>
    <row r="79" spans="1:79" ht="60" customHeight="1" thickBot="1" x14ac:dyDescent="0.45">
      <c r="A79" s="1496"/>
      <c r="B79" s="1421"/>
      <c r="C79" s="1421"/>
      <c r="D79" s="1043"/>
      <c r="E79" s="1043"/>
      <c r="F79" s="1043"/>
      <c r="G79" s="1356"/>
      <c r="H79" s="1356"/>
      <c r="I79" s="1356"/>
      <c r="J79" s="1353"/>
      <c r="K79" s="1085"/>
      <c r="L79" s="1085"/>
      <c r="M79" s="1085"/>
      <c r="N79" s="1085"/>
      <c r="O79" s="1086"/>
      <c r="P79" s="1086"/>
      <c r="Q79" s="1285"/>
      <c r="R79" s="1333"/>
      <c r="S79" s="1331"/>
      <c r="T79" s="1543"/>
      <c r="U79" s="1335"/>
      <c r="V79" s="1335"/>
      <c r="W79" s="1335"/>
      <c r="X79" s="1012"/>
      <c r="Y79" s="1610"/>
      <c r="Z79" s="1610"/>
      <c r="AA79" s="1025"/>
      <c r="AB79" s="1025"/>
      <c r="AC79" s="1307"/>
      <c r="AD79" s="1649"/>
      <c r="AE79" s="1046"/>
      <c r="AF79" s="1238"/>
      <c r="AG79" s="1029"/>
      <c r="AH79" s="1200"/>
      <c r="AI79" s="1044"/>
      <c r="AJ79" s="279" t="s">
        <v>530</v>
      </c>
      <c r="AK79" s="242" t="s">
        <v>531</v>
      </c>
      <c r="AL79" s="242">
        <v>3</v>
      </c>
      <c r="AM79" s="119">
        <v>0.1</v>
      </c>
      <c r="AN79" s="747" t="s">
        <v>153</v>
      </c>
      <c r="AO79" s="747">
        <v>2</v>
      </c>
      <c r="AP79" s="747">
        <v>3</v>
      </c>
      <c r="AQ79" s="928">
        <v>3</v>
      </c>
      <c r="AR79" s="54">
        <f t="shared" ref="AR79:AR87" si="6">+AP79/AL79</f>
        <v>1</v>
      </c>
      <c r="AS79" s="1062"/>
      <c r="AT79" s="280" t="s">
        <v>218</v>
      </c>
      <c r="AU79" s="281" t="s">
        <v>163</v>
      </c>
      <c r="AV79" s="122">
        <f>8*20</f>
        <v>160</v>
      </c>
      <c r="AW79" s="148" t="s">
        <v>153</v>
      </c>
      <c r="AX79" s="73"/>
      <c r="AY79" s="130" t="s">
        <v>153</v>
      </c>
      <c r="AZ79" s="158" t="s">
        <v>153</v>
      </c>
      <c r="BA79" s="909" t="s">
        <v>153</v>
      </c>
      <c r="BB79" s="1041"/>
      <c r="BC79" s="1038"/>
      <c r="BD79" s="1435"/>
      <c r="BE79" s="1483"/>
      <c r="BF79" s="1038"/>
      <c r="BG79" s="1041"/>
      <c r="BH79" s="1041"/>
      <c r="BI79" s="1455"/>
      <c r="BJ79" s="1159"/>
      <c r="BK79" s="1115"/>
      <c r="BL79" s="1418"/>
      <c r="BM79" s="1477"/>
      <c r="BN79" s="1477"/>
      <c r="BO79" s="1477"/>
      <c r="BP79" s="1579"/>
      <c r="BQ79" s="266" t="s">
        <v>170</v>
      </c>
      <c r="BR79" s="266" t="s">
        <v>496</v>
      </c>
      <c r="BS79" s="148" t="s">
        <v>172</v>
      </c>
      <c r="BT79" s="148" t="s">
        <v>166</v>
      </c>
      <c r="BU79" s="125" t="s">
        <v>173</v>
      </c>
      <c r="BV79" s="101" t="s">
        <v>532</v>
      </c>
      <c r="BW79" s="272" t="s">
        <v>533</v>
      </c>
      <c r="BX79" s="273" t="s">
        <v>534</v>
      </c>
      <c r="BY79" s="870" t="s">
        <v>1602</v>
      </c>
      <c r="BZ79" s="73"/>
      <c r="CA79" s="73"/>
    </row>
    <row r="80" spans="1:79" ht="45.75" customHeight="1" x14ac:dyDescent="0.4">
      <c r="A80" s="1496"/>
      <c r="B80" s="1421"/>
      <c r="C80" s="1421"/>
      <c r="D80" s="1043"/>
      <c r="E80" s="1043"/>
      <c r="F80" s="1043"/>
      <c r="G80" s="1356"/>
      <c r="H80" s="1356"/>
      <c r="I80" s="1356"/>
      <c r="J80" s="1353"/>
      <c r="K80" s="1085"/>
      <c r="L80" s="1085"/>
      <c r="M80" s="1085"/>
      <c r="N80" s="1085"/>
      <c r="O80" s="1084"/>
      <c r="P80" s="1084" t="s">
        <v>149</v>
      </c>
      <c r="Q80" s="1285"/>
      <c r="R80" s="1333"/>
      <c r="S80" s="1331"/>
      <c r="T80" s="1543"/>
      <c r="U80" s="1335"/>
      <c r="V80" s="1335"/>
      <c r="W80" s="1335"/>
      <c r="X80" s="1012"/>
      <c r="Y80" s="1610"/>
      <c r="Z80" s="1610"/>
      <c r="AA80" s="1025"/>
      <c r="AB80" s="1025"/>
      <c r="AC80" s="1307"/>
      <c r="AD80" s="1649"/>
      <c r="AE80" s="1046"/>
      <c r="AF80" s="1238"/>
      <c r="AG80" s="1027" t="s">
        <v>535</v>
      </c>
      <c r="AH80" s="1198">
        <v>2020130010195</v>
      </c>
      <c r="AI80" s="1042" t="s">
        <v>536</v>
      </c>
      <c r="AJ80" s="282" t="s">
        <v>537</v>
      </c>
      <c r="AK80" s="67" t="s">
        <v>538</v>
      </c>
      <c r="AL80" s="67">
        <v>1</v>
      </c>
      <c r="AM80" s="127">
        <v>0.05</v>
      </c>
      <c r="AN80" s="750">
        <v>1</v>
      </c>
      <c r="AO80" s="731">
        <v>1</v>
      </c>
      <c r="AP80" s="731">
        <v>1</v>
      </c>
      <c r="AQ80" s="826">
        <v>1</v>
      </c>
      <c r="AR80" s="54">
        <f t="shared" si="6"/>
        <v>1</v>
      </c>
      <c r="AS80" s="1061">
        <f>AVERAGE(AR80:AR92)</f>
        <v>1</v>
      </c>
      <c r="AT80" s="245" t="s">
        <v>193</v>
      </c>
      <c r="AU80" s="246" t="s">
        <v>163</v>
      </c>
      <c r="AV80" s="71">
        <f>6*20</f>
        <v>120</v>
      </c>
      <c r="AW80" s="132" t="s">
        <v>153</v>
      </c>
      <c r="AX80" s="73"/>
      <c r="AY80" s="247" t="s">
        <v>153</v>
      </c>
      <c r="AZ80" s="96" t="s">
        <v>153</v>
      </c>
      <c r="BA80" s="933" t="s">
        <v>153</v>
      </c>
      <c r="BB80" s="1036" t="s">
        <v>164</v>
      </c>
      <c r="BC80" s="1036" t="s">
        <v>1625</v>
      </c>
      <c r="BD80" s="962" t="s">
        <v>166</v>
      </c>
      <c r="BE80" s="976">
        <v>36557279364</v>
      </c>
      <c r="BF80" s="283" t="s">
        <v>299</v>
      </c>
      <c r="BG80" s="1039" t="s">
        <v>539</v>
      </c>
      <c r="BH80" s="1039" t="s">
        <v>540</v>
      </c>
      <c r="BI80" s="248" t="s">
        <v>166</v>
      </c>
      <c r="BJ80" s="1155">
        <v>54711668601.040001</v>
      </c>
      <c r="BK80" s="1116">
        <v>58809182174.139999</v>
      </c>
      <c r="BL80" s="1059">
        <v>58809182170.269997</v>
      </c>
      <c r="BM80" s="968">
        <v>36557279364</v>
      </c>
      <c r="BN80" s="968">
        <v>36541422604</v>
      </c>
      <c r="BO80" s="967">
        <v>36513161958.629997</v>
      </c>
      <c r="BP80" s="958">
        <f>+BO80/BM80</f>
        <v>0.99879319779432363</v>
      </c>
      <c r="BQ80" s="249" t="s">
        <v>170</v>
      </c>
      <c r="BR80" s="249" t="s">
        <v>541</v>
      </c>
      <c r="BS80" s="132" t="s">
        <v>172</v>
      </c>
      <c r="BT80" s="132" t="s">
        <v>166</v>
      </c>
      <c r="BU80" s="77" t="s">
        <v>173</v>
      </c>
      <c r="BV80" s="101" t="s">
        <v>542</v>
      </c>
      <c r="BW80" s="102" t="s">
        <v>543</v>
      </c>
      <c r="BX80" s="103" t="s">
        <v>544</v>
      </c>
      <c r="BY80" s="867" t="s">
        <v>1603</v>
      </c>
      <c r="BZ80" s="73"/>
      <c r="CA80" s="73"/>
    </row>
    <row r="81" spans="1:79" ht="40.5" customHeight="1" x14ac:dyDescent="0.4">
      <c r="A81" s="1496"/>
      <c r="B81" s="1421"/>
      <c r="C81" s="1421"/>
      <c r="D81" s="1043"/>
      <c r="E81" s="1043"/>
      <c r="F81" s="1043"/>
      <c r="G81" s="1356"/>
      <c r="H81" s="1356"/>
      <c r="I81" s="1356"/>
      <c r="J81" s="1353"/>
      <c r="K81" s="1085"/>
      <c r="L81" s="1085"/>
      <c r="M81" s="1085"/>
      <c r="N81" s="1085"/>
      <c r="O81" s="1085"/>
      <c r="P81" s="1085"/>
      <c r="Q81" s="1285"/>
      <c r="R81" s="1333"/>
      <c r="S81" s="1331"/>
      <c r="T81" s="1543"/>
      <c r="U81" s="1335"/>
      <c r="V81" s="1335"/>
      <c r="W81" s="1335"/>
      <c r="X81" s="1012"/>
      <c r="Y81" s="1610"/>
      <c r="Z81" s="1610"/>
      <c r="AA81" s="1025"/>
      <c r="AB81" s="1025"/>
      <c r="AC81" s="1307"/>
      <c r="AD81" s="1649"/>
      <c r="AE81" s="1046"/>
      <c r="AF81" s="1238"/>
      <c r="AG81" s="1028"/>
      <c r="AH81" s="1199"/>
      <c r="AI81" s="1043"/>
      <c r="AJ81" s="282" t="s">
        <v>545</v>
      </c>
      <c r="AK81" s="90" t="s">
        <v>472</v>
      </c>
      <c r="AL81" s="90">
        <v>100000</v>
      </c>
      <c r="AM81" s="113">
        <v>0.4</v>
      </c>
      <c r="AN81" s="747">
        <v>103729</v>
      </c>
      <c r="AO81" s="748">
        <v>102412</v>
      </c>
      <c r="AP81" s="731">
        <v>102412</v>
      </c>
      <c r="AQ81" s="817">
        <v>106487</v>
      </c>
      <c r="AR81" s="54">
        <v>1</v>
      </c>
      <c r="AS81" s="1025"/>
      <c r="AT81" s="250" t="s">
        <v>259</v>
      </c>
      <c r="AU81" s="251" t="s">
        <v>163</v>
      </c>
      <c r="AV81" s="94">
        <v>200</v>
      </c>
      <c r="AW81" s="94">
        <f>+H81</f>
        <v>0</v>
      </c>
      <c r="AX81" s="73"/>
      <c r="AY81" s="262">
        <v>102412</v>
      </c>
      <c r="AZ81" s="260">
        <v>102412</v>
      </c>
      <c r="BA81" s="822">
        <v>106487</v>
      </c>
      <c r="BB81" s="1037"/>
      <c r="BC81" s="1037"/>
      <c r="BD81" s="963" t="s">
        <v>581</v>
      </c>
      <c r="BE81" s="977">
        <v>3776440296</v>
      </c>
      <c r="BF81" s="93" t="s">
        <v>547</v>
      </c>
      <c r="BG81" s="1040"/>
      <c r="BH81" s="1040"/>
      <c r="BI81" s="254" t="s">
        <v>546</v>
      </c>
      <c r="BJ81" s="1156"/>
      <c r="BK81" s="1113"/>
      <c r="BL81" s="1057"/>
      <c r="BM81" s="968">
        <v>5177908510</v>
      </c>
      <c r="BN81" s="968">
        <v>3000000000</v>
      </c>
      <c r="BO81" s="967">
        <v>3000000000</v>
      </c>
      <c r="BP81" s="958">
        <f t="shared" ref="BP81:BP92" si="7">+BO81/BM81</f>
        <v>0.5793845129179388</v>
      </c>
      <c r="BQ81" s="255" t="s">
        <v>170</v>
      </c>
      <c r="BR81" s="255" t="s">
        <v>548</v>
      </c>
      <c r="BS81" s="93" t="s">
        <v>549</v>
      </c>
      <c r="BT81" s="93" t="s">
        <v>550</v>
      </c>
      <c r="BU81" s="99" t="s">
        <v>173</v>
      </c>
      <c r="BV81" s="101" t="s">
        <v>551</v>
      </c>
      <c r="BW81" s="102" t="s">
        <v>552</v>
      </c>
      <c r="BX81" s="103" t="s">
        <v>553</v>
      </c>
      <c r="BY81" s="867" t="s">
        <v>1604</v>
      </c>
      <c r="BZ81" s="73"/>
      <c r="CA81" s="73"/>
    </row>
    <row r="82" spans="1:79" ht="54.75" customHeight="1" x14ac:dyDescent="0.4">
      <c r="A82" s="1496"/>
      <c r="B82" s="1421"/>
      <c r="C82" s="1421"/>
      <c r="D82" s="1043"/>
      <c r="E82" s="1043"/>
      <c r="F82" s="1043"/>
      <c r="G82" s="1356"/>
      <c r="H82" s="1356"/>
      <c r="I82" s="1356"/>
      <c r="J82" s="1353"/>
      <c r="K82" s="1085"/>
      <c r="L82" s="1085"/>
      <c r="M82" s="1085"/>
      <c r="N82" s="1085"/>
      <c r="O82" s="1085"/>
      <c r="P82" s="1085"/>
      <c r="Q82" s="1285"/>
      <c r="R82" s="1333"/>
      <c r="S82" s="1331"/>
      <c r="T82" s="1543"/>
      <c r="U82" s="1335"/>
      <c r="V82" s="1335"/>
      <c r="W82" s="1335"/>
      <c r="X82" s="1012"/>
      <c r="Y82" s="1610"/>
      <c r="Z82" s="1610"/>
      <c r="AA82" s="1025"/>
      <c r="AB82" s="1025"/>
      <c r="AC82" s="1307"/>
      <c r="AD82" s="1649"/>
      <c r="AE82" s="1046"/>
      <c r="AF82" s="1238"/>
      <c r="AG82" s="1028"/>
      <c r="AH82" s="1199"/>
      <c r="AI82" s="1043"/>
      <c r="AJ82" s="282" t="s">
        <v>554</v>
      </c>
      <c r="AK82" s="90" t="s">
        <v>237</v>
      </c>
      <c r="AL82" s="90">
        <v>1</v>
      </c>
      <c r="AM82" s="113">
        <v>0.05</v>
      </c>
      <c r="AN82" s="733">
        <v>1</v>
      </c>
      <c r="AO82" s="731">
        <v>1</v>
      </c>
      <c r="AP82" s="731">
        <v>1</v>
      </c>
      <c r="AQ82" s="817">
        <v>1</v>
      </c>
      <c r="AR82" s="54">
        <f t="shared" si="6"/>
        <v>1</v>
      </c>
      <c r="AS82" s="1025"/>
      <c r="AT82" s="250" t="s">
        <v>193</v>
      </c>
      <c r="AU82" s="251" t="s">
        <v>163</v>
      </c>
      <c r="AV82" s="94">
        <f>6*20</f>
        <v>120</v>
      </c>
      <c r="AW82" s="251" t="s">
        <v>153</v>
      </c>
      <c r="AX82" s="73"/>
      <c r="AY82" s="284" t="s">
        <v>153</v>
      </c>
      <c r="AZ82" s="285" t="s">
        <v>153</v>
      </c>
      <c r="BA82" s="847" t="s">
        <v>153</v>
      </c>
      <c r="BB82" s="1037"/>
      <c r="BC82" s="1037"/>
      <c r="BD82" s="963" t="s">
        <v>546</v>
      </c>
      <c r="BE82" s="974">
        <v>1624178456</v>
      </c>
      <c r="BF82" s="286" t="s">
        <v>556</v>
      </c>
      <c r="BG82" s="1040"/>
      <c r="BH82" s="1040"/>
      <c r="BI82" s="254" t="s">
        <v>555</v>
      </c>
      <c r="BJ82" s="1156"/>
      <c r="BK82" s="1113"/>
      <c r="BL82" s="1057"/>
      <c r="BM82" s="968">
        <v>6215809005</v>
      </c>
      <c r="BN82" s="968">
        <v>2877560005</v>
      </c>
      <c r="BO82" s="967">
        <v>2877560005</v>
      </c>
      <c r="BP82" s="958">
        <f t="shared" si="7"/>
        <v>0.46294215325556004</v>
      </c>
      <c r="BQ82" s="255" t="s">
        <v>170</v>
      </c>
      <c r="BR82" s="255" t="s">
        <v>541</v>
      </c>
      <c r="BS82" s="93" t="s">
        <v>172</v>
      </c>
      <c r="BT82" s="93" t="s">
        <v>166</v>
      </c>
      <c r="BU82" s="99" t="s">
        <v>173</v>
      </c>
      <c r="BV82" s="101" t="s">
        <v>557</v>
      </c>
      <c r="BW82" s="102" t="s">
        <v>557</v>
      </c>
      <c r="BX82" s="103" t="s">
        <v>557</v>
      </c>
      <c r="BY82" s="867" t="s">
        <v>557</v>
      </c>
      <c r="BZ82" s="73"/>
      <c r="CA82" s="73"/>
    </row>
    <row r="83" spans="1:79" ht="40.5" customHeight="1" x14ac:dyDescent="0.4">
      <c r="A83" s="1496"/>
      <c r="B83" s="1421"/>
      <c r="C83" s="1421"/>
      <c r="D83" s="1043"/>
      <c r="E83" s="1043"/>
      <c r="F83" s="1043"/>
      <c r="G83" s="1356"/>
      <c r="H83" s="1356"/>
      <c r="I83" s="1356"/>
      <c r="J83" s="1353"/>
      <c r="K83" s="1085"/>
      <c r="L83" s="1085"/>
      <c r="M83" s="1085"/>
      <c r="N83" s="1085"/>
      <c r="O83" s="1085"/>
      <c r="P83" s="1085"/>
      <c r="Q83" s="1285"/>
      <c r="R83" s="1333"/>
      <c r="S83" s="1331"/>
      <c r="T83" s="1543"/>
      <c r="U83" s="1335"/>
      <c r="V83" s="1335"/>
      <c r="W83" s="1335"/>
      <c r="X83" s="1012"/>
      <c r="Y83" s="1610"/>
      <c r="Z83" s="1610"/>
      <c r="AA83" s="1025"/>
      <c r="AB83" s="1025"/>
      <c r="AC83" s="1307"/>
      <c r="AD83" s="1649"/>
      <c r="AE83" s="1046"/>
      <c r="AF83" s="1238"/>
      <c r="AG83" s="1028"/>
      <c r="AH83" s="1199"/>
      <c r="AI83" s="1043"/>
      <c r="AJ83" s="282" t="s">
        <v>558</v>
      </c>
      <c r="AK83" s="90" t="s">
        <v>559</v>
      </c>
      <c r="AL83" s="90">
        <v>1</v>
      </c>
      <c r="AM83" s="113">
        <v>0.05</v>
      </c>
      <c r="AN83" s="733">
        <v>1</v>
      </c>
      <c r="AO83" s="731">
        <v>1</v>
      </c>
      <c r="AP83" s="731">
        <v>1</v>
      </c>
      <c r="AQ83" s="817">
        <v>1</v>
      </c>
      <c r="AR83" s="54">
        <f t="shared" si="6"/>
        <v>1</v>
      </c>
      <c r="AS83" s="1025"/>
      <c r="AT83" s="250" t="s">
        <v>193</v>
      </c>
      <c r="AU83" s="251" t="s">
        <v>163</v>
      </c>
      <c r="AV83" s="94">
        <f>6*20</f>
        <v>120</v>
      </c>
      <c r="AW83" s="93" t="s">
        <v>153</v>
      </c>
      <c r="AX83" s="73"/>
      <c r="AY83" s="95" t="s">
        <v>153</v>
      </c>
      <c r="AZ83" s="96" t="s">
        <v>153</v>
      </c>
      <c r="BA83" s="843" t="s">
        <v>153</v>
      </c>
      <c r="BB83" s="1037"/>
      <c r="BC83" s="1037"/>
      <c r="BD83" s="963" t="s">
        <v>560</v>
      </c>
      <c r="BE83" s="977">
        <v>6593082715</v>
      </c>
      <c r="BF83" s="93" t="s">
        <v>561</v>
      </c>
      <c r="BG83" s="1040"/>
      <c r="BH83" s="1040"/>
      <c r="BI83" s="254" t="s">
        <v>560</v>
      </c>
      <c r="BJ83" s="1156"/>
      <c r="BK83" s="1113"/>
      <c r="BL83" s="1057"/>
      <c r="BM83" s="968">
        <v>6593082715</v>
      </c>
      <c r="BN83" s="968">
        <v>6593082715</v>
      </c>
      <c r="BO83" s="967">
        <v>6593082715</v>
      </c>
      <c r="BP83" s="958">
        <f t="shared" si="7"/>
        <v>1</v>
      </c>
      <c r="BQ83" s="255" t="s">
        <v>170</v>
      </c>
      <c r="BR83" s="255" t="s">
        <v>541</v>
      </c>
      <c r="BS83" s="93" t="s">
        <v>172</v>
      </c>
      <c r="BT83" s="93" t="s">
        <v>166</v>
      </c>
      <c r="BU83" s="99" t="s">
        <v>173</v>
      </c>
      <c r="BV83" s="101" t="s">
        <v>562</v>
      </c>
      <c r="BW83" s="102" t="s">
        <v>563</v>
      </c>
      <c r="BX83" s="103" t="s">
        <v>563</v>
      </c>
      <c r="BY83" s="867" t="s">
        <v>1605</v>
      </c>
      <c r="BZ83" s="73"/>
      <c r="CA83" s="73"/>
    </row>
    <row r="84" spans="1:79" ht="38.25" customHeight="1" x14ac:dyDescent="0.4">
      <c r="A84" s="1496"/>
      <c r="B84" s="1421"/>
      <c r="C84" s="1421"/>
      <c r="D84" s="1043"/>
      <c r="E84" s="1043"/>
      <c r="F84" s="1043"/>
      <c r="G84" s="1356"/>
      <c r="H84" s="1356"/>
      <c r="I84" s="1356"/>
      <c r="J84" s="1353"/>
      <c r="K84" s="1085"/>
      <c r="L84" s="1085"/>
      <c r="M84" s="1085"/>
      <c r="N84" s="1085"/>
      <c r="O84" s="1085"/>
      <c r="P84" s="1085"/>
      <c r="Q84" s="1285"/>
      <c r="R84" s="1333"/>
      <c r="S84" s="1331"/>
      <c r="T84" s="1543"/>
      <c r="U84" s="1335"/>
      <c r="V84" s="1335"/>
      <c r="W84" s="1335"/>
      <c r="X84" s="1012"/>
      <c r="Y84" s="1610"/>
      <c r="Z84" s="1610"/>
      <c r="AA84" s="1025"/>
      <c r="AB84" s="1025"/>
      <c r="AC84" s="1307"/>
      <c r="AD84" s="1649"/>
      <c r="AE84" s="1046"/>
      <c r="AF84" s="1238"/>
      <c r="AG84" s="1028"/>
      <c r="AH84" s="1199"/>
      <c r="AI84" s="1043"/>
      <c r="AJ84" s="282" t="s">
        <v>564</v>
      </c>
      <c r="AK84" s="90" t="s">
        <v>565</v>
      </c>
      <c r="AL84" s="90" t="s">
        <v>566</v>
      </c>
      <c r="AM84" s="113">
        <v>0</v>
      </c>
      <c r="AN84" s="732" t="s">
        <v>566</v>
      </c>
      <c r="AO84" s="135" t="s">
        <v>566</v>
      </c>
      <c r="AP84" s="135" t="s">
        <v>566</v>
      </c>
      <c r="AQ84" s="820" t="s">
        <v>566</v>
      </c>
      <c r="AR84" s="54" t="s">
        <v>152</v>
      </c>
      <c r="AS84" s="1025"/>
      <c r="AT84" s="250" t="s">
        <v>566</v>
      </c>
      <c r="AU84" s="251" t="s">
        <v>566</v>
      </c>
      <c r="AV84" s="94" t="s">
        <v>566</v>
      </c>
      <c r="AW84" s="93" t="s">
        <v>566</v>
      </c>
      <c r="AX84" s="73"/>
      <c r="AY84" s="95" t="s">
        <v>566</v>
      </c>
      <c r="AZ84" s="96" t="s">
        <v>566</v>
      </c>
      <c r="BA84" s="843" t="s">
        <v>566</v>
      </c>
      <c r="BB84" s="1037"/>
      <c r="BC84" s="1037"/>
      <c r="BD84" s="963" t="s">
        <v>567</v>
      </c>
      <c r="BE84" s="974">
        <v>4037821100</v>
      </c>
      <c r="BF84" s="93" t="s">
        <v>568</v>
      </c>
      <c r="BG84" s="1040"/>
      <c r="BH84" s="1040"/>
      <c r="BI84" s="254" t="s">
        <v>567</v>
      </c>
      <c r="BJ84" s="1156"/>
      <c r="BK84" s="1113"/>
      <c r="BL84" s="1057"/>
      <c r="BM84" s="968">
        <v>4337840471</v>
      </c>
      <c r="BN84" s="968">
        <v>4337840471</v>
      </c>
      <c r="BO84" s="967">
        <v>4337840471</v>
      </c>
      <c r="BP84" s="958">
        <f t="shared" si="7"/>
        <v>1</v>
      </c>
      <c r="BQ84" s="255" t="s">
        <v>153</v>
      </c>
      <c r="BR84" s="255" t="s">
        <v>504</v>
      </c>
      <c r="BS84" s="93" t="s">
        <v>153</v>
      </c>
      <c r="BT84" s="93" t="s">
        <v>153</v>
      </c>
      <c r="BU84" s="99" t="s">
        <v>153</v>
      </c>
      <c r="BV84" s="101" t="s">
        <v>222</v>
      </c>
      <c r="BW84" s="102" t="s">
        <v>222</v>
      </c>
      <c r="BX84" s="103" t="s">
        <v>222</v>
      </c>
      <c r="BY84" s="867" t="s">
        <v>222</v>
      </c>
      <c r="BZ84" s="73"/>
      <c r="CA84" s="73"/>
    </row>
    <row r="85" spans="1:79" ht="38.25" customHeight="1" x14ac:dyDescent="0.4">
      <c r="A85" s="1496"/>
      <c r="B85" s="1421"/>
      <c r="C85" s="1421"/>
      <c r="D85" s="1043"/>
      <c r="E85" s="1043"/>
      <c r="F85" s="1043"/>
      <c r="G85" s="1356"/>
      <c r="H85" s="1356"/>
      <c r="I85" s="1356"/>
      <c r="J85" s="1353"/>
      <c r="K85" s="1085"/>
      <c r="L85" s="1085"/>
      <c r="M85" s="1085"/>
      <c r="N85" s="1085"/>
      <c r="O85" s="1085"/>
      <c r="P85" s="1085"/>
      <c r="Q85" s="1285"/>
      <c r="R85" s="1333"/>
      <c r="S85" s="1331"/>
      <c r="T85" s="1543"/>
      <c r="U85" s="1335"/>
      <c r="V85" s="1335"/>
      <c r="W85" s="1335"/>
      <c r="X85" s="1012"/>
      <c r="Y85" s="1610"/>
      <c r="Z85" s="1610"/>
      <c r="AA85" s="1025"/>
      <c r="AB85" s="1025"/>
      <c r="AC85" s="1307"/>
      <c r="AD85" s="1649"/>
      <c r="AE85" s="1046"/>
      <c r="AF85" s="1238"/>
      <c r="AG85" s="1028"/>
      <c r="AH85" s="1199"/>
      <c r="AI85" s="1043"/>
      <c r="AJ85" s="282"/>
      <c r="AK85" s="90"/>
      <c r="AL85" s="90"/>
      <c r="AM85" s="113"/>
      <c r="AN85" s="732"/>
      <c r="AO85" s="135"/>
      <c r="AP85" s="135"/>
      <c r="AQ85" s="820"/>
      <c r="AR85" s="54"/>
      <c r="AS85" s="1025"/>
      <c r="AT85" s="250"/>
      <c r="AU85" s="251"/>
      <c r="AV85" s="94"/>
      <c r="AW85" s="93"/>
      <c r="AX85" s="73"/>
      <c r="AY85" s="95"/>
      <c r="AZ85" s="96"/>
      <c r="BA85" s="843"/>
      <c r="BB85" s="1037"/>
      <c r="BC85" s="1037"/>
      <c r="BD85" s="963" t="s">
        <v>555</v>
      </c>
      <c r="BE85" s="974"/>
      <c r="BF85" s="93"/>
      <c r="BG85" s="1040"/>
      <c r="BH85" s="1040"/>
      <c r="BI85" s="254"/>
      <c r="BJ85" s="1156"/>
      <c r="BK85" s="1113"/>
      <c r="BL85" s="1057"/>
      <c r="BM85" s="968">
        <v>1624178456</v>
      </c>
      <c r="BN85" s="968">
        <v>1624178456</v>
      </c>
      <c r="BO85" s="967">
        <v>1624178456</v>
      </c>
      <c r="BP85" s="958">
        <f t="shared" si="7"/>
        <v>1</v>
      </c>
      <c r="BQ85" s="255"/>
      <c r="BR85" s="255"/>
      <c r="BS85" s="93"/>
      <c r="BT85" s="93"/>
      <c r="BU85" s="99"/>
      <c r="BV85" s="101"/>
      <c r="BW85" s="102"/>
      <c r="BX85" s="103"/>
      <c r="BY85" s="867"/>
      <c r="BZ85" s="73"/>
      <c r="CA85" s="73"/>
    </row>
    <row r="86" spans="1:79" ht="38.25" customHeight="1" x14ac:dyDescent="0.4">
      <c r="A86" s="1496"/>
      <c r="B86" s="1421"/>
      <c r="C86" s="1421"/>
      <c r="D86" s="1043"/>
      <c r="E86" s="1043"/>
      <c r="F86" s="1043"/>
      <c r="G86" s="1356"/>
      <c r="H86" s="1356"/>
      <c r="I86" s="1356"/>
      <c r="J86" s="1353"/>
      <c r="K86" s="1085"/>
      <c r="L86" s="1085"/>
      <c r="M86" s="1085"/>
      <c r="N86" s="1085"/>
      <c r="O86" s="1085"/>
      <c r="P86" s="1085"/>
      <c r="Q86" s="1285"/>
      <c r="R86" s="1333"/>
      <c r="S86" s="1331"/>
      <c r="T86" s="1543"/>
      <c r="U86" s="1335"/>
      <c r="V86" s="1335"/>
      <c r="W86" s="1335"/>
      <c r="X86" s="1012"/>
      <c r="Y86" s="1610"/>
      <c r="Z86" s="1610"/>
      <c r="AA86" s="1025"/>
      <c r="AB86" s="1025"/>
      <c r="AC86" s="1307"/>
      <c r="AD86" s="1649"/>
      <c r="AE86" s="1046"/>
      <c r="AF86" s="1238"/>
      <c r="AG86" s="1028"/>
      <c r="AH86" s="1199"/>
      <c r="AI86" s="1043"/>
      <c r="AJ86" s="282"/>
      <c r="AK86" s="90"/>
      <c r="AL86" s="90"/>
      <c r="AM86" s="113"/>
      <c r="AN86" s="732"/>
      <c r="AO86" s="135"/>
      <c r="AP86" s="135"/>
      <c r="AQ86" s="820"/>
      <c r="AR86" s="54"/>
      <c r="AS86" s="1025"/>
      <c r="AT86" s="250"/>
      <c r="AU86" s="251"/>
      <c r="AV86" s="94"/>
      <c r="AW86" s="93"/>
      <c r="AX86" s="73"/>
      <c r="AY86" s="95"/>
      <c r="AZ86" s="96"/>
      <c r="BA86" s="843"/>
      <c r="BB86" s="1037"/>
      <c r="BC86" s="1037"/>
      <c r="BD86" s="109" t="s">
        <v>570</v>
      </c>
      <c r="BE86" s="974"/>
      <c r="BF86" s="93"/>
      <c r="BG86" s="1040"/>
      <c r="BH86" s="1040"/>
      <c r="BI86" s="254"/>
      <c r="BJ86" s="1156"/>
      <c r="BK86" s="1113"/>
      <c r="BL86" s="1057"/>
      <c r="BM86" s="968">
        <v>500000000</v>
      </c>
      <c r="BN86" s="968">
        <v>500000000</v>
      </c>
      <c r="BO86" s="967">
        <v>500000000</v>
      </c>
      <c r="BP86" s="958">
        <f t="shared" si="7"/>
        <v>1</v>
      </c>
      <c r="BQ86" s="255"/>
      <c r="BR86" s="255"/>
      <c r="BS86" s="93"/>
      <c r="BT86" s="93"/>
      <c r="BU86" s="99"/>
      <c r="BV86" s="101"/>
      <c r="BW86" s="102"/>
      <c r="BX86" s="103"/>
      <c r="BY86" s="867"/>
      <c r="BZ86" s="73"/>
      <c r="CA86" s="73"/>
    </row>
    <row r="87" spans="1:79" ht="42" customHeight="1" x14ac:dyDescent="0.4">
      <c r="A87" s="1496"/>
      <c r="B87" s="1421"/>
      <c r="C87" s="1421"/>
      <c r="D87" s="1043"/>
      <c r="E87" s="1043"/>
      <c r="F87" s="1043"/>
      <c r="G87" s="1356"/>
      <c r="H87" s="1356"/>
      <c r="I87" s="1356"/>
      <c r="J87" s="1353"/>
      <c r="K87" s="1085"/>
      <c r="L87" s="1085"/>
      <c r="M87" s="1085"/>
      <c r="N87" s="1085"/>
      <c r="O87" s="1085"/>
      <c r="P87" s="1085"/>
      <c r="Q87" s="1285"/>
      <c r="R87" s="1333"/>
      <c r="S87" s="1331"/>
      <c r="T87" s="1543"/>
      <c r="U87" s="1335"/>
      <c r="V87" s="1335"/>
      <c r="W87" s="1335"/>
      <c r="X87" s="1012"/>
      <c r="Y87" s="1610"/>
      <c r="Z87" s="1610"/>
      <c r="AA87" s="1025"/>
      <c r="AB87" s="1025"/>
      <c r="AC87" s="1307"/>
      <c r="AD87" s="1649"/>
      <c r="AE87" s="1046"/>
      <c r="AF87" s="1238"/>
      <c r="AG87" s="1028"/>
      <c r="AH87" s="1199"/>
      <c r="AI87" s="1043"/>
      <c r="AJ87" s="282" t="s">
        <v>569</v>
      </c>
      <c r="AK87" s="90" t="s">
        <v>282</v>
      </c>
      <c r="AL87" s="90">
        <v>4</v>
      </c>
      <c r="AM87" s="113">
        <v>0.15</v>
      </c>
      <c r="AN87" s="733">
        <v>0</v>
      </c>
      <c r="AO87" s="731">
        <v>4</v>
      </c>
      <c r="AP87" s="731">
        <v>4</v>
      </c>
      <c r="AQ87" s="817">
        <v>6</v>
      </c>
      <c r="AR87" s="54">
        <f t="shared" si="6"/>
        <v>1</v>
      </c>
      <c r="AS87" s="1025"/>
      <c r="AT87" s="250" t="s">
        <v>173</v>
      </c>
      <c r="AU87" s="251" t="s">
        <v>163</v>
      </c>
      <c r="AV87" s="94">
        <f>12*20</f>
        <v>240</v>
      </c>
      <c r="AW87" s="93" t="s">
        <v>153</v>
      </c>
      <c r="AX87" s="73"/>
      <c r="AY87" s="95" t="s">
        <v>153</v>
      </c>
      <c r="AZ87" s="96" t="s">
        <v>153</v>
      </c>
      <c r="BA87" s="843" t="s">
        <v>153</v>
      </c>
      <c r="BB87" s="1037"/>
      <c r="BC87" s="1037"/>
      <c r="BD87" s="109" t="s">
        <v>576</v>
      </c>
      <c r="BE87" s="974">
        <v>500000000</v>
      </c>
      <c r="BF87" s="93" t="s">
        <v>571</v>
      </c>
      <c r="BG87" s="1040"/>
      <c r="BH87" s="1040"/>
      <c r="BI87" s="254" t="s">
        <v>570</v>
      </c>
      <c r="BJ87" s="1156"/>
      <c r="BK87" s="1113"/>
      <c r="BL87" s="1057"/>
      <c r="BM87" s="968">
        <v>283685347</v>
      </c>
      <c r="BN87" s="968">
        <v>173302476</v>
      </c>
      <c r="BO87" s="967">
        <v>108214520.68000001</v>
      </c>
      <c r="BP87" s="958">
        <f t="shared" si="7"/>
        <v>0.38145967644920342</v>
      </c>
      <c r="BQ87" s="255" t="s">
        <v>170</v>
      </c>
      <c r="BR87" s="255" t="s">
        <v>572</v>
      </c>
      <c r="BS87" s="99" t="s">
        <v>202</v>
      </c>
      <c r="BT87" s="93" t="s">
        <v>166</v>
      </c>
      <c r="BU87" s="99" t="s">
        <v>173</v>
      </c>
      <c r="BV87" s="101" t="s">
        <v>573</v>
      </c>
      <c r="BW87" s="102" t="s">
        <v>574</v>
      </c>
      <c r="BX87" s="103" t="s">
        <v>574</v>
      </c>
      <c r="BY87" s="867" t="s">
        <v>1606</v>
      </c>
      <c r="BZ87" s="73"/>
      <c r="CA87" s="73"/>
    </row>
    <row r="88" spans="1:79" ht="54.75" customHeight="1" x14ac:dyDescent="0.4">
      <c r="A88" s="1496"/>
      <c r="B88" s="1421"/>
      <c r="C88" s="1421"/>
      <c r="D88" s="1043"/>
      <c r="E88" s="1043"/>
      <c r="F88" s="1043"/>
      <c r="G88" s="1356"/>
      <c r="H88" s="1356"/>
      <c r="I88" s="1356"/>
      <c r="J88" s="1353"/>
      <c r="K88" s="1085"/>
      <c r="L88" s="1085"/>
      <c r="M88" s="1085"/>
      <c r="N88" s="1085"/>
      <c r="O88" s="1085"/>
      <c r="P88" s="1085"/>
      <c r="Q88" s="1285"/>
      <c r="R88" s="1333"/>
      <c r="S88" s="1331"/>
      <c r="T88" s="1543"/>
      <c r="U88" s="1335"/>
      <c r="V88" s="1335"/>
      <c r="W88" s="1335"/>
      <c r="X88" s="1012"/>
      <c r="Y88" s="1610"/>
      <c r="Z88" s="1610"/>
      <c r="AA88" s="1025"/>
      <c r="AB88" s="1025"/>
      <c r="AC88" s="1307"/>
      <c r="AD88" s="1649"/>
      <c r="AE88" s="1046"/>
      <c r="AF88" s="1238"/>
      <c r="AG88" s="1028"/>
      <c r="AH88" s="1199"/>
      <c r="AI88" s="1043"/>
      <c r="AJ88" s="282" t="s">
        <v>575</v>
      </c>
      <c r="AK88" s="142" t="s">
        <v>287</v>
      </c>
      <c r="AL88" s="90">
        <v>2</v>
      </c>
      <c r="AM88" s="113">
        <v>0.1</v>
      </c>
      <c r="AN88" s="733">
        <v>1</v>
      </c>
      <c r="AO88" s="731">
        <v>1</v>
      </c>
      <c r="AP88" s="731">
        <v>1</v>
      </c>
      <c r="AQ88" s="817">
        <v>2</v>
      </c>
      <c r="AR88" s="54">
        <f>+(AP88+AO88)/AL88</f>
        <v>1</v>
      </c>
      <c r="AS88" s="1025"/>
      <c r="AT88" s="250" t="s">
        <v>162</v>
      </c>
      <c r="AU88" s="251" t="s">
        <v>200</v>
      </c>
      <c r="AV88" s="94">
        <f>9*20</f>
        <v>180</v>
      </c>
      <c r="AW88" s="93" t="s">
        <v>153</v>
      </c>
      <c r="AX88" s="73"/>
      <c r="AY88" s="95" t="s">
        <v>153</v>
      </c>
      <c r="AZ88" s="96" t="s">
        <v>153</v>
      </c>
      <c r="BA88" s="843" t="s">
        <v>153</v>
      </c>
      <c r="BB88" s="1037"/>
      <c r="BC88" s="1037"/>
      <c r="BD88" s="109" t="s">
        <v>1641</v>
      </c>
      <c r="BE88" s="974">
        <v>283685347</v>
      </c>
      <c r="BF88" s="93" t="s">
        <v>577</v>
      </c>
      <c r="BG88" s="1040"/>
      <c r="BH88" s="1040"/>
      <c r="BI88" s="254" t="s">
        <v>576</v>
      </c>
      <c r="BJ88" s="1156"/>
      <c r="BK88" s="1113"/>
      <c r="BL88" s="1057"/>
      <c r="BM88" s="968">
        <v>437203574</v>
      </c>
      <c r="BN88" s="968">
        <v>0</v>
      </c>
      <c r="BO88" s="967">
        <v>0</v>
      </c>
      <c r="BP88" s="958">
        <f t="shared" si="7"/>
        <v>0</v>
      </c>
      <c r="BQ88" s="255" t="s">
        <v>170</v>
      </c>
      <c r="BR88" s="255" t="s">
        <v>541</v>
      </c>
      <c r="BS88" s="93" t="s">
        <v>172</v>
      </c>
      <c r="BT88" s="93" t="s">
        <v>166</v>
      </c>
      <c r="BU88" s="99" t="s">
        <v>173</v>
      </c>
      <c r="BV88" s="101" t="s">
        <v>578</v>
      </c>
      <c r="BW88" s="102" t="s">
        <v>579</v>
      </c>
      <c r="BX88" s="103" t="s">
        <v>580</v>
      </c>
      <c r="BY88" s="867" t="s">
        <v>1607</v>
      </c>
      <c r="BZ88" s="73"/>
      <c r="CA88" s="73"/>
    </row>
    <row r="89" spans="1:79" ht="54.75" customHeight="1" x14ac:dyDescent="0.4">
      <c r="A89" s="1496"/>
      <c r="B89" s="1421"/>
      <c r="C89" s="1421"/>
      <c r="D89" s="1043"/>
      <c r="E89" s="1043"/>
      <c r="F89" s="1043"/>
      <c r="G89" s="1356"/>
      <c r="H89" s="1356"/>
      <c r="I89" s="1356"/>
      <c r="J89" s="1353"/>
      <c r="K89" s="1085"/>
      <c r="L89" s="1085"/>
      <c r="M89" s="1085"/>
      <c r="N89" s="1085"/>
      <c r="O89" s="1085"/>
      <c r="P89" s="1085"/>
      <c r="Q89" s="1285"/>
      <c r="R89" s="1333"/>
      <c r="S89" s="1331"/>
      <c r="T89" s="1543"/>
      <c r="U89" s="1335"/>
      <c r="V89" s="1335"/>
      <c r="W89" s="1335"/>
      <c r="X89" s="1012"/>
      <c r="Y89" s="1610"/>
      <c r="Z89" s="1610"/>
      <c r="AA89" s="1025"/>
      <c r="AB89" s="1025"/>
      <c r="AC89" s="1307"/>
      <c r="AD89" s="1649"/>
      <c r="AE89" s="1046"/>
      <c r="AF89" s="1238"/>
      <c r="AG89" s="1028"/>
      <c r="AH89" s="1199"/>
      <c r="AI89" s="1043"/>
      <c r="AJ89" s="282"/>
      <c r="AK89" s="142"/>
      <c r="AL89" s="90"/>
      <c r="AM89" s="113"/>
      <c r="AN89" s="757"/>
      <c r="AO89" s="731"/>
      <c r="AP89" s="731"/>
      <c r="AQ89" s="817"/>
      <c r="AR89" s="54"/>
      <c r="AS89" s="1025"/>
      <c r="AT89" s="287"/>
      <c r="AU89" s="251"/>
      <c r="AV89" s="94"/>
      <c r="AW89" s="93"/>
      <c r="AX89" s="73"/>
      <c r="AY89" s="95"/>
      <c r="AZ89" s="96"/>
      <c r="BA89" s="843"/>
      <c r="BB89" s="1037"/>
      <c r="BC89" s="1037"/>
      <c r="BD89" s="109" t="s">
        <v>1642</v>
      </c>
      <c r="BE89" s="974"/>
      <c r="BF89" s="93"/>
      <c r="BG89" s="1040"/>
      <c r="BH89" s="1040"/>
      <c r="BI89" s="955"/>
      <c r="BJ89" s="1156"/>
      <c r="BK89" s="1113"/>
      <c r="BL89" s="1057"/>
      <c r="BM89" s="968">
        <v>2033321970.8199999</v>
      </c>
      <c r="BN89" s="968">
        <v>2033321970.8199999</v>
      </c>
      <c r="BO89" s="967">
        <v>2033321970.8199999</v>
      </c>
      <c r="BP89" s="958">
        <f>+BO89/BM89</f>
        <v>1</v>
      </c>
      <c r="BQ89" s="255"/>
      <c r="BR89" s="255"/>
      <c r="BS89" s="93"/>
      <c r="BT89" s="93"/>
      <c r="BU89" s="99"/>
      <c r="BV89" s="101"/>
      <c r="BW89" s="102"/>
      <c r="BX89" s="103"/>
      <c r="BY89" s="867"/>
      <c r="BZ89" s="73"/>
      <c r="CA89" s="73"/>
    </row>
    <row r="90" spans="1:79" ht="54.75" customHeight="1" x14ac:dyDescent="0.4">
      <c r="A90" s="1496"/>
      <c r="B90" s="1421"/>
      <c r="C90" s="1421"/>
      <c r="D90" s="1043"/>
      <c r="E90" s="1043"/>
      <c r="F90" s="1043"/>
      <c r="G90" s="1356"/>
      <c r="H90" s="1356"/>
      <c r="I90" s="1356"/>
      <c r="J90" s="1353"/>
      <c r="K90" s="1085"/>
      <c r="L90" s="1085"/>
      <c r="M90" s="1085"/>
      <c r="N90" s="1085"/>
      <c r="O90" s="1085"/>
      <c r="P90" s="1085"/>
      <c r="Q90" s="1285"/>
      <c r="R90" s="1333"/>
      <c r="S90" s="1331"/>
      <c r="T90" s="1543"/>
      <c r="U90" s="1335"/>
      <c r="V90" s="1335"/>
      <c r="W90" s="1335"/>
      <c r="X90" s="1012"/>
      <c r="Y90" s="1610"/>
      <c r="Z90" s="1610"/>
      <c r="AA90" s="1025"/>
      <c r="AB90" s="1025"/>
      <c r="AC90" s="1307"/>
      <c r="AD90" s="1649"/>
      <c r="AE90" s="1046"/>
      <c r="AF90" s="1238"/>
      <c r="AG90" s="1028"/>
      <c r="AH90" s="1199"/>
      <c r="AI90" s="1043"/>
      <c r="AJ90" s="282"/>
      <c r="AK90" s="142"/>
      <c r="AL90" s="90"/>
      <c r="AM90" s="113"/>
      <c r="AN90" s="757"/>
      <c r="AO90" s="731"/>
      <c r="AP90" s="731"/>
      <c r="AQ90" s="817"/>
      <c r="AR90" s="54"/>
      <c r="AS90" s="1025"/>
      <c r="AT90" s="287"/>
      <c r="AU90" s="251"/>
      <c r="AV90" s="94"/>
      <c r="AW90" s="93"/>
      <c r="AX90" s="73"/>
      <c r="AY90" s="95"/>
      <c r="AZ90" s="96"/>
      <c r="BA90" s="843"/>
      <c r="BB90" s="1037"/>
      <c r="BC90" s="1037"/>
      <c r="BD90" s="109" t="s">
        <v>1643</v>
      </c>
      <c r="BE90" s="974"/>
      <c r="BF90" s="93"/>
      <c r="BG90" s="1040"/>
      <c r="BH90" s="1040"/>
      <c r="BI90" s="955"/>
      <c r="BJ90" s="1156"/>
      <c r="BK90" s="1113"/>
      <c r="BL90" s="1057"/>
      <c r="BM90" s="968">
        <v>429529951.93000001</v>
      </c>
      <c r="BN90" s="968">
        <v>429529951.93000001</v>
      </c>
      <c r="BO90" s="967">
        <v>429529951.93000001</v>
      </c>
      <c r="BP90" s="958">
        <f t="shared" si="7"/>
        <v>1</v>
      </c>
      <c r="BQ90" s="255"/>
      <c r="BR90" s="255"/>
      <c r="BS90" s="93"/>
      <c r="BT90" s="93"/>
      <c r="BU90" s="99"/>
      <c r="BV90" s="101"/>
      <c r="BW90" s="102"/>
      <c r="BX90" s="103"/>
      <c r="BY90" s="867"/>
      <c r="BZ90" s="73"/>
      <c r="CA90" s="73"/>
    </row>
    <row r="91" spans="1:79" ht="54.75" customHeight="1" x14ac:dyDescent="0.4">
      <c r="A91" s="1496"/>
      <c r="B91" s="1421"/>
      <c r="C91" s="1421"/>
      <c r="D91" s="1043"/>
      <c r="E91" s="1043"/>
      <c r="F91" s="1043"/>
      <c r="G91" s="1356"/>
      <c r="H91" s="1356"/>
      <c r="I91" s="1356"/>
      <c r="J91" s="1353"/>
      <c r="K91" s="1085"/>
      <c r="L91" s="1085"/>
      <c r="M91" s="1085"/>
      <c r="N91" s="1085"/>
      <c r="O91" s="1085"/>
      <c r="P91" s="1085"/>
      <c r="Q91" s="1285"/>
      <c r="R91" s="1333"/>
      <c r="S91" s="1331"/>
      <c r="T91" s="1543"/>
      <c r="U91" s="1335"/>
      <c r="V91" s="1335"/>
      <c r="W91" s="1335"/>
      <c r="X91" s="1012"/>
      <c r="Y91" s="1610"/>
      <c r="Z91" s="1610"/>
      <c r="AA91" s="1025"/>
      <c r="AB91" s="1025"/>
      <c r="AC91" s="1307"/>
      <c r="AD91" s="1649"/>
      <c r="AE91" s="1046"/>
      <c r="AF91" s="1238"/>
      <c r="AG91" s="1028"/>
      <c r="AH91" s="1199"/>
      <c r="AI91" s="1043"/>
      <c r="AJ91" s="282"/>
      <c r="AK91" s="142"/>
      <c r="AL91" s="90"/>
      <c r="AM91" s="113"/>
      <c r="AN91" s="757"/>
      <c r="AO91" s="731"/>
      <c r="AP91" s="731"/>
      <c r="AQ91" s="817"/>
      <c r="AR91" s="54"/>
      <c r="AS91" s="1025"/>
      <c r="AT91" s="287"/>
      <c r="AU91" s="251"/>
      <c r="AV91" s="94"/>
      <c r="AW91" s="93"/>
      <c r="AX91" s="73"/>
      <c r="AY91" s="95"/>
      <c r="AZ91" s="96"/>
      <c r="BA91" s="843"/>
      <c r="BB91" s="1037"/>
      <c r="BC91" s="1037"/>
      <c r="BD91" s="109" t="s">
        <v>1644</v>
      </c>
      <c r="BE91" s="974"/>
      <c r="BF91" s="93"/>
      <c r="BG91" s="1040"/>
      <c r="BH91" s="1040"/>
      <c r="BI91" s="955"/>
      <c r="BJ91" s="1156"/>
      <c r="BK91" s="1113"/>
      <c r="BL91" s="1057"/>
      <c r="BM91" s="968">
        <v>458874622</v>
      </c>
      <c r="BN91" s="968">
        <v>458874622</v>
      </c>
      <c r="BO91" s="967">
        <v>458874622</v>
      </c>
      <c r="BP91" s="958"/>
      <c r="BQ91" s="255"/>
      <c r="BR91" s="255"/>
      <c r="BS91" s="93"/>
      <c r="BT91" s="93"/>
      <c r="BU91" s="99"/>
      <c r="BV91" s="101"/>
      <c r="BW91" s="102"/>
      <c r="BX91" s="103"/>
      <c r="BY91" s="867"/>
      <c r="BZ91" s="73"/>
      <c r="CA91" s="73"/>
    </row>
    <row r="92" spans="1:79" ht="54.75" customHeight="1" thickBot="1" x14ac:dyDescent="0.45">
      <c r="A92" s="1496"/>
      <c r="B92" s="1421"/>
      <c r="C92" s="1421"/>
      <c r="D92" s="1043"/>
      <c r="E92" s="1043"/>
      <c r="F92" s="1043"/>
      <c r="G92" s="1356"/>
      <c r="H92" s="1356"/>
      <c r="I92" s="1356"/>
      <c r="J92" s="1353"/>
      <c r="K92" s="1085"/>
      <c r="L92" s="1085"/>
      <c r="M92" s="1085"/>
      <c r="N92" s="1085"/>
      <c r="O92" s="1085"/>
      <c r="P92" s="1085"/>
      <c r="Q92" s="1285"/>
      <c r="R92" s="1333"/>
      <c r="S92" s="1331"/>
      <c r="T92" s="1543"/>
      <c r="U92" s="1335"/>
      <c r="V92" s="1335"/>
      <c r="W92" s="1335"/>
      <c r="X92" s="1012"/>
      <c r="Y92" s="1610"/>
      <c r="Z92" s="1610"/>
      <c r="AA92" s="1025"/>
      <c r="AB92" s="1025"/>
      <c r="AC92" s="1307"/>
      <c r="AD92" s="1649"/>
      <c r="AE92" s="1046"/>
      <c r="AF92" s="1238"/>
      <c r="AG92" s="1028"/>
      <c r="AH92" s="1199"/>
      <c r="AI92" s="1043"/>
      <c r="AJ92" s="282"/>
      <c r="AK92" s="142"/>
      <c r="AL92" s="90"/>
      <c r="AM92" s="113"/>
      <c r="AN92" s="757"/>
      <c r="AO92" s="731"/>
      <c r="AP92" s="731"/>
      <c r="AQ92" s="817"/>
      <c r="AR92" s="54"/>
      <c r="AS92" s="1025"/>
      <c r="AT92" s="287"/>
      <c r="AU92" s="251"/>
      <c r="AV92" s="94"/>
      <c r="AW92" s="93"/>
      <c r="AX92" s="73"/>
      <c r="AY92" s="95"/>
      <c r="AZ92" s="96"/>
      <c r="BA92" s="843"/>
      <c r="BB92" s="1037"/>
      <c r="BC92" s="1037"/>
      <c r="BD92" s="109" t="s">
        <v>1643</v>
      </c>
      <c r="BE92" s="974"/>
      <c r="BF92" s="93"/>
      <c r="BG92" s="1040"/>
      <c r="BH92" s="1040"/>
      <c r="BI92" s="955"/>
      <c r="BJ92" s="1156"/>
      <c r="BK92" s="1113"/>
      <c r="BL92" s="1057"/>
      <c r="BM92" s="968">
        <v>240348807.88999999</v>
      </c>
      <c r="BN92" s="968">
        <v>240068898.52000001</v>
      </c>
      <c r="BO92" s="967">
        <v>240068898.52000001</v>
      </c>
      <c r="BP92" s="958">
        <f t="shared" si="7"/>
        <v>0.99883540354346967</v>
      </c>
      <c r="BQ92" s="255"/>
      <c r="BR92" s="255"/>
      <c r="BS92" s="93"/>
      <c r="BT92" s="93"/>
      <c r="BU92" s="99"/>
      <c r="BV92" s="101"/>
      <c r="BW92" s="102"/>
      <c r="BX92" s="103"/>
      <c r="BY92" s="867"/>
      <c r="BZ92" s="73"/>
      <c r="CA92" s="73"/>
    </row>
    <row r="93" spans="1:79" ht="54.75" customHeight="1" x14ac:dyDescent="0.4">
      <c r="A93" s="1496"/>
      <c r="B93" s="1421"/>
      <c r="C93" s="1421"/>
      <c r="D93" s="1043"/>
      <c r="E93" s="1043"/>
      <c r="F93" s="1043"/>
      <c r="G93" s="1356"/>
      <c r="H93" s="1356"/>
      <c r="I93" s="1356"/>
      <c r="J93" s="1353"/>
      <c r="K93" s="1084" t="s">
        <v>582</v>
      </c>
      <c r="L93" s="1084" t="s">
        <v>487</v>
      </c>
      <c r="M93" s="1084" t="s">
        <v>583</v>
      </c>
      <c r="N93" s="1084" t="s">
        <v>584</v>
      </c>
      <c r="O93" s="1084"/>
      <c r="P93" s="1084" t="s">
        <v>149</v>
      </c>
      <c r="Q93" s="1084" t="s">
        <v>585</v>
      </c>
      <c r="R93" s="1326">
        <v>40</v>
      </c>
      <c r="S93" s="1327">
        <v>13</v>
      </c>
      <c r="T93" s="1323">
        <v>79</v>
      </c>
      <c r="U93" s="1190">
        <v>8</v>
      </c>
      <c r="V93" s="1190">
        <v>0</v>
      </c>
      <c r="W93" s="1190">
        <f>32+22</f>
        <v>54</v>
      </c>
      <c r="X93" s="805"/>
      <c r="Y93" s="1096">
        <f>+U93+W93</f>
        <v>62</v>
      </c>
      <c r="Z93" s="1096">
        <f>+T93+Y93</f>
        <v>141</v>
      </c>
      <c r="AA93" s="1030">
        <v>1</v>
      </c>
      <c r="AB93" s="1030">
        <v>1</v>
      </c>
      <c r="AC93" s="1307"/>
      <c r="AD93" s="1649"/>
      <c r="AE93" s="1046"/>
      <c r="AF93" s="1238"/>
      <c r="AG93" s="1027" t="s">
        <v>586</v>
      </c>
      <c r="AH93" s="1198">
        <v>2020130010094</v>
      </c>
      <c r="AI93" s="1042" t="s">
        <v>587</v>
      </c>
      <c r="AJ93" s="176" t="s">
        <v>588</v>
      </c>
      <c r="AK93" s="282" t="s">
        <v>589</v>
      </c>
      <c r="AL93" s="346">
        <v>5</v>
      </c>
      <c r="AM93" s="902">
        <v>0.08</v>
      </c>
      <c r="AN93" s="706">
        <v>5</v>
      </c>
      <c r="AO93" s="706">
        <v>0</v>
      </c>
      <c r="AP93" s="706">
        <v>1</v>
      </c>
      <c r="AQ93" s="804">
        <v>6</v>
      </c>
      <c r="AR93" s="53">
        <v>1</v>
      </c>
      <c r="AS93" s="1061">
        <f>AVERAGE(AR93:AR105)</f>
        <v>0.53752136752136748</v>
      </c>
      <c r="AT93" s="291">
        <v>44986</v>
      </c>
      <c r="AU93" s="291">
        <v>45291</v>
      </c>
      <c r="AV93" s="292">
        <v>305</v>
      </c>
      <c r="AW93" s="293">
        <v>10864</v>
      </c>
      <c r="AX93" s="73"/>
      <c r="AY93" s="130">
        <v>0</v>
      </c>
      <c r="AZ93" s="189">
        <v>40</v>
      </c>
      <c r="BA93" s="845">
        <v>7030</v>
      </c>
      <c r="BB93" s="1168" t="s">
        <v>297</v>
      </c>
      <c r="BC93" s="1168" t="s">
        <v>590</v>
      </c>
      <c r="BD93" s="1446" t="s">
        <v>166</v>
      </c>
      <c r="BE93" s="1446">
        <v>8109712187</v>
      </c>
      <c r="BF93" s="1446" t="s">
        <v>299</v>
      </c>
      <c r="BG93" s="1446" t="s">
        <v>591</v>
      </c>
      <c r="BH93" s="1446" t="s">
        <v>592</v>
      </c>
      <c r="BI93" s="1490" t="s">
        <v>166</v>
      </c>
      <c r="BJ93" s="1160"/>
      <c r="BK93" s="1122">
        <v>12945204330</v>
      </c>
      <c r="BL93" s="859"/>
      <c r="BM93" s="1668">
        <v>8569807187</v>
      </c>
      <c r="BN93" s="1668">
        <v>8453047798</v>
      </c>
      <c r="BO93" s="1668">
        <v>2250383975</v>
      </c>
      <c r="BP93" s="1680">
        <f>+BO93/BM93</f>
        <v>0.26259446985151874</v>
      </c>
      <c r="BQ93" s="294" t="s">
        <v>170</v>
      </c>
      <c r="BR93" s="295" t="s">
        <v>593</v>
      </c>
      <c r="BS93" s="203" t="s">
        <v>594</v>
      </c>
      <c r="BT93" s="203" t="s">
        <v>166</v>
      </c>
      <c r="BU93" s="296">
        <v>44986</v>
      </c>
      <c r="BV93" s="297" t="s">
        <v>595</v>
      </c>
      <c r="BW93" s="298" t="s">
        <v>596</v>
      </c>
      <c r="BX93" s="299" t="s">
        <v>597</v>
      </c>
      <c r="BY93" s="871" t="s">
        <v>1509</v>
      </c>
      <c r="BZ93" s="73"/>
      <c r="CA93" s="73"/>
    </row>
    <row r="94" spans="1:79" ht="54.75" customHeight="1" x14ac:dyDescent="0.4">
      <c r="A94" s="1496"/>
      <c r="B94" s="1421"/>
      <c r="C94" s="1421"/>
      <c r="D94" s="1043"/>
      <c r="E94" s="1043"/>
      <c r="F94" s="1043"/>
      <c r="G94" s="1356"/>
      <c r="H94" s="1356"/>
      <c r="I94" s="1356"/>
      <c r="J94" s="1353"/>
      <c r="K94" s="1085"/>
      <c r="L94" s="1085"/>
      <c r="M94" s="1085"/>
      <c r="N94" s="1085"/>
      <c r="O94" s="1085"/>
      <c r="P94" s="1085"/>
      <c r="Q94" s="1085"/>
      <c r="R94" s="1320"/>
      <c r="S94" s="1328"/>
      <c r="T94" s="1324"/>
      <c r="U94" s="1191"/>
      <c r="V94" s="1191"/>
      <c r="W94" s="1191"/>
      <c r="X94" s="806">
        <v>0</v>
      </c>
      <c r="Y94" s="1097"/>
      <c r="Z94" s="1097"/>
      <c r="AA94" s="1031"/>
      <c r="AB94" s="1031"/>
      <c r="AC94" s="1307"/>
      <c r="AD94" s="1649"/>
      <c r="AE94" s="1046"/>
      <c r="AF94" s="1238"/>
      <c r="AG94" s="1028"/>
      <c r="AH94" s="1199"/>
      <c r="AI94" s="1043"/>
      <c r="AJ94" s="176" t="s">
        <v>598</v>
      </c>
      <c r="AK94" s="300" t="s">
        <v>599</v>
      </c>
      <c r="AL94" s="90">
        <v>10</v>
      </c>
      <c r="AM94" s="301">
        <v>0.08</v>
      </c>
      <c r="AN94" s="741">
        <v>8</v>
      </c>
      <c r="AO94" s="741">
        <v>0</v>
      </c>
      <c r="AP94" s="741">
        <v>22</v>
      </c>
      <c r="AQ94" s="818">
        <v>0</v>
      </c>
      <c r="AR94" s="54">
        <v>1</v>
      </c>
      <c r="AS94" s="1025"/>
      <c r="AT94" s="302">
        <v>44986</v>
      </c>
      <c r="AU94" s="302">
        <v>45291</v>
      </c>
      <c r="AV94" s="303">
        <v>305</v>
      </c>
      <c r="AW94" s="304">
        <v>9504</v>
      </c>
      <c r="AX94" s="73"/>
      <c r="AY94" s="130">
        <v>0</v>
      </c>
      <c r="AZ94" s="200">
        <v>5280</v>
      </c>
      <c r="BA94" s="845">
        <v>0</v>
      </c>
      <c r="BB94" s="1169"/>
      <c r="BC94" s="1169"/>
      <c r="BD94" s="1447"/>
      <c r="BE94" s="1447"/>
      <c r="BF94" s="1447"/>
      <c r="BG94" s="1447"/>
      <c r="BH94" s="1447"/>
      <c r="BI94" s="1477"/>
      <c r="BJ94" s="1161"/>
      <c r="BK94" s="1123"/>
      <c r="BL94" s="860">
        <f>23000000+23000000+57000000+19975422+113488555</f>
        <v>236463977</v>
      </c>
      <c r="BM94" s="1668"/>
      <c r="BN94" s="1668"/>
      <c r="BO94" s="1668"/>
      <c r="BP94" s="1680"/>
      <c r="BQ94" s="305" t="s">
        <v>170</v>
      </c>
      <c r="BR94" s="306" t="s">
        <v>600</v>
      </c>
      <c r="BS94" s="215" t="s">
        <v>594</v>
      </c>
      <c r="BT94" s="215" t="s">
        <v>166</v>
      </c>
      <c r="BU94" s="307">
        <v>44986</v>
      </c>
      <c r="BV94" s="308" t="s">
        <v>601</v>
      </c>
      <c r="BW94" s="309" t="s">
        <v>602</v>
      </c>
      <c r="BX94" s="310" t="s">
        <v>603</v>
      </c>
      <c r="BY94" s="872" t="s">
        <v>1510</v>
      </c>
      <c r="BZ94" s="73"/>
      <c r="CA94" s="73"/>
    </row>
    <row r="95" spans="1:79" ht="61.5" customHeight="1" x14ac:dyDescent="0.4">
      <c r="A95" s="1496"/>
      <c r="B95" s="1421"/>
      <c r="C95" s="1421"/>
      <c r="D95" s="1043"/>
      <c r="E95" s="1043"/>
      <c r="F95" s="1043"/>
      <c r="G95" s="1356"/>
      <c r="H95" s="1356"/>
      <c r="I95" s="1356"/>
      <c r="J95" s="1353"/>
      <c r="K95" s="1086"/>
      <c r="L95" s="1086"/>
      <c r="M95" s="1086"/>
      <c r="N95" s="1086"/>
      <c r="O95" s="1085"/>
      <c r="P95" s="1085"/>
      <c r="Q95" s="1085"/>
      <c r="R95" s="1321"/>
      <c r="S95" s="1329"/>
      <c r="T95" s="1325"/>
      <c r="U95" s="1192"/>
      <c r="V95" s="1192"/>
      <c r="W95" s="1192"/>
      <c r="X95" s="807"/>
      <c r="Y95" s="1098"/>
      <c r="Z95" s="1098"/>
      <c r="AA95" s="1032"/>
      <c r="AB95" s="1032"/>
      <c r="AC95" s="1307"/>
      <c r="AD95" s="1649"/>
      <c r="AE95" s="1046"/>
      <c r="AF95" s="1238"/>
      <c r="AG95" s="1028"/>
      <c r="AH95" s="1199"/>
      <c r="AI95" s="1043"/>
      <c r="AJ95" s="282" t="s">
        <v>604</v>
      </c>
      <c r="AK95" s="300" t="s">
        <v>599</v>
      </c>
      <c r="AL95" s="90">
        <v>10</v>
      </c>
      <c r="AM95" s="301">
        <v>0.08</v>
      </c>
      <c r="AN95" s="741">
        <v>0</v>
      </c>
      <c r="AO95" s="741">
        <v>0</v>
      </c>
      <c r="AP95" s="741">
        <v>0</v>
      </c>
      <c r="AQ95" s="818">
        <v>0</v>
      </c>
      <c r="AR95" s="54">
        <f t="shared" ref="AR95:AR104" si="8">+(AN95+AO95+AP95)/AL95</f>
        <v>0</v>
      </c>
      <c r="AS95" s="1025"/>
      <c r="AT95" s="302">
        <v>44986</v>
      </c>
      <c r="AU95" s="302">
        <v>45291</v>
      </c>
      <c r="AV95" s="303">
        <v>305</v>
      </c>
      <c r="AW95" s="304">
        <v>3014</v>
      </c>
      <c r="AX95" s="73"/>
      <c r="AY95" s="130">
        <v>0</v>
      </c>
      <c r="AZ95" s="200">
        <v>0</v>
      </c>
      <c r="BA95" s="845">
        <v>0</v>
      </c>
      <c r="BB95" s="1169"/>
      <c r="BC95" s="1169"/>
      <c r="BD95" s="1448"/>
      <c r="BE95" s="1448"/>
      <c r="BF95" s="1448"/>
      <c r="BG95" s="1448"/>
      <c r="BH95" s="1448"/>
      <c r="BI95" s="1478"/>
      <c r="BJ95" s="1162"/>
      <c r="BK95" s="1124"/>
      <c r="BL95" s="861"/>
      <c r="BM95" s="1669"/>
      <c r="BN95" s="1669"/>
      <c r="BO95" s="1669"/>
      <c r="BP95" s="1681"/>
      <c r="BQ95" s="313" t="s">
        <v>170</v>
      </c>
      <c r="BR95" s="314" t="s">
        <v>605</v>
      </c>
      <c r="BS95" s="315" t="s">
        <v>594</v>
      </c>
      <c r="BT95" s="315" t="s">
        <v>166</v>
      </c>
      <c r="BU95" s="316">
        <v>44986</v>
      </c>
      <c r="BV95" s="317" t="s">
        <v>606</v>
      </c>
      <c r="BW95" s="309" t="s">
        <v>607</v>
      </c>
      <c r="BX95" s="299" t="s">
        <v>608</v>
      </c>
      <c r="BY95" s="872" t="s">
        <v>1511</v>
      </c>
      <c r="BZ95" s="73"/>
      <c r="CA95" s="73"/>
    </row>
    <row r="96" spans="1:79" ht="51" customHeight="1" x14ac:dyDescent="0.4">
      <c r="A96" s="1496"/>
      <c r="B96" s="1421"/>
      <c r="C96" s="1421"/>
      <c r="D96" s="1043"/>
      <c r="E96" s="1043"/>
      <c r="F96" s="1043"/>
      <c r="G96" s="1356"/>
      <c r="H96" s="1356"/>
      <c r="I96" s="1356"/>
      <c r="J96" s="1353"/>
      <c r="K96" s="1338" t="s">
        <v>609</v>
      </c>
      <c r="L96" s="1084" t="s">
        <v>487</v>
      </c>
      <c r="M96" s="1338">
        <v>0</v>
      </c>
      <c r="N96" s="1338" t="s">
        <v>610</v>
      </c>
      <c r="O96" s="1085"/>
      <c r="P96" s="1085"/>
      <c r="Q96" s="1085"/>
      <c r="R96" s="1326">
        <v>3</v>
      </c>
      <c r="S96" s="1327">
        <v>1</v>
      </c>
      <c r="T96" s="1323">
        <v>1.66</v>
      </c>
      <c r="U96" s="1193">
        <v>0.88</v>
      </c>
      <c r="V96" s="1193">
        <v>0.88</v>
      </c>
      <c r="W96" s="1193">
        <v>0</v>
      </c>
      <c r="X96" s="1099">
        <v>0</v>
      </c>
      <c r="Y96" s="1599">
        <f>+V96</f>
        <v>0.88</v>
      </c>
      <c r="Z96" s="1613">
        <f>+(1.66+0.88)</f>
        <v>2.54</v>
      </c>
      <c r="AA96" s="1030">
        <f>+Y96/S96</f>
        <v>0.88</v>
      </c>
      <c r="AB96" s="1030">
        <f>+(Z96)/R96</f>
        <v>0.84666666666666668</v>
      </c>
      <c r="AC96" s="1307"/>
      <c r="AD96" s="1649"/>
      <c r="AE96" s="1046"/>
      <c r="AF96" s="1238"/>
      <c r="AG96" s="1028"/>
      <c r="AH96" s="1199"/>
      <c r="AI96" s="1043"/>
      <c r="AJ96" s="318" t="s">
        <v>611</v>
      </c>
      <c r="AK96" s="300" t="s">
        <v>612</v>
      </c>
      <c r="AL96" s="90">
        <v>5</v>
      </c>
      <c r="AM96" s="301">
        <v>0.08</v>
      </c>
      <c r="AN96" s="741">
        <v>8</v>
      </c>
      <c r="AO96" s="741">
        <v>49</v>
      </c>
      <c r="AP96" s="741">
        <v>32</v>
      </c>
      <c r="AQ96" s="818">
        <v>0</v>
      </c>
      <c r="AR96" s="54">
        <v>1</v>
      </c>
      <c r="AS96" s="1025"/>
      <c r="AT96" s="302">
        <v>45017</v>
      </c>
      <c r="AU96" s="302">
        <v>45291</v>
      </c>
      <c r="AV96" s="303">
        <v>274</v>
      </c>
      <c r="AW96" s="304">
        <v>1200</v>
      </c>
      <c r="AX96" s="73"/>
      <c r="AY96" s="130">
        <v>4896</v>
      </c>
      <c r="AZ96" s="200">
        <v>8000</v>
      </c>
      <c r="BA96" s="845">
        <v>0</v>
      </c>
      <c r="BB96" s="1169"/>
      <c r="BC96" s="1169"/>
      <c r="BD96" s="1449" t="s">
        <v>308</v>
      </c>
      <c r="BE96" s="1449">
        <v>2603792879</v>
      </c>
      <c r="BF96" s="1449" t="s">
        <v>309</v>
      </c>
      <c r="BG96" s="1449" t="s">
        <v>591</v>
      </c>
      <c r="BH96" s="1449" t="s">
        <v>592</v>
      </c>
      <c r="BI96" s="1476" t="s">
        <v>308</v>
      </c>
      <c r="BJ96" s="1163">
        <f>17243100+176812849.44+777362488.85+124120412+13037565+94178000</f>
        <v>1202754415.29</v>
      </c>
      <c r="BK96" s="1112">
        <v>2641606816.7600002</v>
      </c>
      <c r="BL96" s="901"/>
      <c r="BM96" s="1476">
        <v>2604427142</v>
      </c>
      <c r="BN96" s="1476">
        <v>2603779515.7600002</v>
      </c>
      <c r="BO96" s="1476">
        <v>2435412799.6199999</v>
      </c>
      <c r="BP96" s="1179">
        <f>+BO96/BM96</f>
        <v>0.93510498348968596</v>
      </c>
      <c r="BQ96" s="215" t="s">
        <v>170</v>
      </c>
      <c r="BR96" s="319" t="s">
        <v>613</v>
      </c>
      <c r="BS96" s="215" t="s">
        <v>614</v>
      </c>
      <c r="BT96" s="215" t="s">
        <v>333</v>
      </c>
      <c r="BU96" s="307">
        <v>45017</v>
      </c>
      <c r="BV96" s="308" t="s">
        <v>615</v>
      </c>
      <c r="BW96" s="309" t="s">
        <v>616</v>
      </c>
      <c r="BX96" s="299" t="s">
        <v>617</v>
      </c>
      <c r="BY96" s="871"/>
      <c r="BZ96" s="73"/>
      <c r="CA96" s="73"/>
    </row>
    <row r="97" spans="1:79" ht="84" customHeight="1" x14ac:dyDescent="0.4">
      <c r="A97" s="1496"/>
      <c r="B97" s="1421"/>
      <c r="C97" s="1421"/>
      <c r="D97" s="1043"/>
      <c r="E97" s="1043"/>
      <c r="F97" s="1043"/>
      <c r="G97" s="1356"/>
      <c r="H97" s="1356"/>
      <c r="I97" s="1356"/>
      <c r="J97" s="1353"/>
      <c r="K97" s="1339"/>
      <c r="L97" s="1085"/>
      <c r="M97" s="1339"/>
      <c r="N97" s="1339"/>
      <c r="O97" s="1085"/>
      <c r="P97" s="1085"/>
      <c r="Q97" s="1085"/>
      <c r="R97" s="1320"/>
      <c r="S97" s="1328"/>
      <c r="T97" s="1324"/>
      <c r="U97" s="1191"/>
      <c r="V97" s="1563"/>
      <c r="W97" s="1563"/>
      <c r="X97" s="1100"/>
      <c r="Y97" s="1611"/>
      <c r="Z97" s="1614"/>
      <c r="AA97" s="1031"/>
      <c r="AB97" s="1031"/>
      <c r="AC97" s="1307"/>
      <c r="AD97" s="1649"/>
      <c r="AE97" s="1046"/>
      <c r="AF97" s="1238"/>
      <c r="AG97" s="1028"/>
      <c r="AH97" s="1199"/>
      <c r="AI97" s="1043"/>
      <c r="AJ97" s="318" t="s">
        <v>618</v>
      </c>
      <c r="AK97" s="300" t="s">
        <v>619</v>
      </c>
      <c r="AL97" s="90">
        <v>1</v>
      </c>
      <c r="AM97" s="301">
        <v>0.11</v>
      </c>
      <c r="AN97" s="135">
        <v>0.88</v>
      </c>
      <c r="AO97" s="135">
        <v>0.88</v>
      </c>
      <c r="AP97" s="135">
        <v>0</v>
      </c>
      <c r="AQ97" s="820">
        <v>0</v>
      </c>
      <c r="AR97" s="54">
        <f>+AO97</f>
        <v>0.88</v>
      </c>
      <c r="AS97" s="1025"/>
      <c r="AT97" s="302">
        <v>44927</v>
      </c>
      <c r="AU97" s="302">
        <v>45291</v>
      </c>
      <c r="AV97" s="303">
        <v>364</v>
      </c>
      <c r="AW97" s="304">
        <v>33250</v>
      </c>
      <c r="AX97" s="73"/>
      <c r="AY97" s="130">
        <v>0</v>
      </c>
      <c r="AZ97" s="200">
        <v>0</v>
      </c>
      <c r="BA97" s="845">
        <v>0</v>
      </c>
      <c r="BB97" s="1169"/>
      <c r="BC97" s="1169"/>
      <c r="BD97" s="1448"/>
      <c r="BE97" s="1447"/>
      <c r="BF97" s="1447"/>
      <c r="BG97" s="1447"/>
      <c r="BH97" s="1447"/>
      <c r="BI97" s="1477"/>
      <c r="BJ97" s="1164"/>
      <c r="BK97" s="1113"/>
      <c r="BL97" s="900"/>
      <c r="BM97" s="1477"/>
      <c r="BN97" s="1477"/>
      <c r="BO97" s="1477"/>
      <c r="BP97" s="1179"/>
      <c r="BQ97" s="320" t="s">
        <v>170</v>
      </c>
      <c r="BR97" s="319" t="s">
        <v>620</v>
      </c>
      <c r="BS97" s="215" t="s">
        <v>594</v>
      </c>
      <c r="BT97" s="320" t="s">
        <v>621</v>
      </c>
      <c r="BU97" s="321">
        <v>45078</v>
      </c>
      <c r="BV97" s="308" t="s">
        <v>622</v>
      </c>
      <c r="BW97" s="309" t="s">
        <v>623</v>
      </c>
      <c r="BX97" s="310" t="s">
        <v>624</v>
      </c>
      <c r="BY97" s="872" t="s">
        <v>1512</v>
      </c>
      <c r="BZ97" s="73"/>
      <c r="CA97" s="73"/>
    </row>
    <row r="98" spans="1:79" ht="87.75" customHeight="1" x14ac:dyDescent="0.4">
      <c r="A98" s="1496"/>
      <c r="B98" s="1421"/>
      <c r="C98" s="1421"/>
      <c r="D98" s="1043"/>
      <c r="E98" s="1043"/>
      <c r="F98" s="1043"/>
      <c r="G98" s="1356"/>
      <c r="H98" s="1356"/>
      <c r="I98" s="1356"/>
      <c r="J98" s="1353"/>
      <c r="K98" s="1340"/>
      <c r="L98" s="1086"/>
      <c r="M98" s="1340"/>
      <c r="N98" s="1340"/>
      <c r="O98" s="1085"/>
      <c r="P98" s="1085"/>
      <c r="Q98" s="1085"/>
      <c r="R98" s="1321"/>
      <c r="S98" s="1329"/>
      <c r="T98" s="1325"/>
      <c r="U98" s="1192"/>
      <c r="V98" s="1564"/>
      <c r="W98" s="1564"/>
      <c r="X98" s="1101"/>
      <c r="Y98" s="1612"/>
      <c r="Z98" s="1615"/>
      <c r="AA98" s="1032"/>
      <c r="AB98" s="1032"/>
      <c r="AC98" s="1307"/>
      <c r="AD98" s="1649"/>
      <c r="AE98" s="1046"/>
      <c r="AF98" s="1238"/>
      <c r="AG98" s="1028"/>
      <c r="AH98" s="1199"/>
      <c r="AI98" s="1043"/>
      <c r="AJ98" s="318" t="s">
        <v>625</v>
      </c>
      <c r="AK98" s="300" t="s">
        <v>626</v>
      </c>
      <c r="AL98" s="90">
        <v>1</v>
      </c>
      <c r="AM98" s="301">
        <v>0.11</v>
      </c>
      <c r="AN98" s="741">
        <v>1</v>
      </c>
      <c r="AO98" s="741">
        <v>0</v>
      </c>
      <c r="AP98" s="741">
        <v>1</v>
      </c>
      <c r="AQ98" s="818">
        <v>10</v>
      </c>
      <c r="AR98" s="54">
        <v>1</v>
      </c>
      <c r="AS98" s="1025"/>
      <c r="AT98" s="302">
        <v>44927</v>
      </c>
      <c r="AU98" s="302">
        <v>45291</v>
      </c>
      <c r="AV98" s="303">
        <v>364</v>
      </c>
      <c r="AW98" s="304">
        <v>850</v>
      </c>
      <c r="AX98" s="73"/>
      <c r="AY98" s="130">
        <v>0</v>
      </c>
      <c r="AZ98" s="200">
        <v>1000</v>
      </c>
      <c r="BA98" s="845">
        <v>15127</v>
      </c>
      <c r="BB98" s="1169"/>
      <c r="BC98" s="1169"/>
      <c r="BD98" s="1449" t="s">
        <v>327</v>
      </c>
      <c r="BE98" s="1447"/>
      <c r="BF98" s="1447"/>
      <c r="BG98" s="1447"/>
      <c r="BH98" s="1447"/>
      <c r="BI98" s="1477"/>
      <c r="BJ98" s="1164"/>
      <c r="BK98" s="1113"/>
      <c r="BL98" s="900"/>
      <c r="BM98" s="1673">
        <v>200000000</v>
      </c>
      <c r="BN98" s="1673">
        <v>112228956</v>
      </c>
      <c r="BO98" s="1673">
        <v>112228956</v>
      </c>
      <c r="BP98" s="1179">
        <f>+BO98/BM98</f>
        <v>0.56114478000000001</v>
      </c>
      <c r="BQ98" s="215" t="s">
        <v>170</v>
      </c>
      <c r="BR98" s="319" t="s">
        <v>627</v>
      </c>
      <c r="BS98" s="215" t="s">
        <v>594</v>
      </c>
      <c r="BT98" s="215" t="s">
        <v>621</v>
      </c>
      <c r="BU98" s="307">
        <v>45078</v>
      </c>
      <c r="BV98" s="308" t="s">
        <v>628</v>
      </c>
      <c r="BW98" s="309" t="s">
        <v>629</v>
      </c>
      <c r="BX98" s="310" t="s">
        <v>630</v>
      </c>
      <c r="BY98" s="872" t="s">
        <v>1513</v>
      </c>
      <c r="BZ98" s="73"/>
      <c r="CA98" s="73"/>
    </row>
    <row r="99" spans="1:79" ht="67.5" customHeight="1" x14ac:dyDescent="0.4">
      <c r="A99" s="1496"/>
      <c r="B99" s="1421"/>
      <c r="C99" s="1421"/>
      <c r="D99" s="1043"/>
      <c r="E99" s="1043"/>
      <c r="F99" s="1043"/>
      <c r="G99" s="1356"/>
      <c r="H99" s="1356"/>
      <c r="I99" s="1356"/>
      <c r="J99" s="1353"/>
      <c r="K99" s="1084" t="s">
        <v>631</v>
      </c>
      <c r="L99" s="1084" t="s">
        <v>487</v>
      </c>
      <c r="M99" s="1084" t="s">
        <v>632</v>
      </c>
      <c r="N99" s="1398" t="s">
        <v>633</v>
      </c>
      <c r="O99" s="1085"/>
      <c r="P99" s="1085"/>
      <c r="Q99" s="1085"/>
      <c r="R99" s="1326">
        <v>46</v>
      </c>
      <c r="S99" s="1327">
        <v>13</v>
      </c>
      <c r="T99" s="1282">
        <v>40</v>
      </c>
      <c r="U99" s="1190">
        <v>0</v>
      </c>
      <c r="V99" s="1190">
        <v>0</v>
      </c>
      <c r="W99" s="1190">
        <v>0</v>
      </c>
      <c r="X99" s="805"/>
      <c r="Y99" s="1096">
        <v>0</v>
      </c>
      <c r="Z99" s="1096">
        <f>+T99+Y99</f>
        <v>40</v>
      </c>
      <c r="AA99" s="1030">
        <f>+Y99/S99</f>
        <v>0</v>
      </c>
      <c r="AB99" s="1030">
        <f>+(Z99/R99)</f>
        <v>0.86956521739130432</v>
      </c>
      <c r="AC99" s="1307"/>
      <c r="AD99" s="1649"/>
      <c r="AE99" s="1046"/>
      <c r="AF99" s="1238"/>
      <c r="AG99" s="1028"/>
      <c r="AH99" s="1199"/>
      <c r="AI99" s="1043"/>
      <c r="AJ99" s="282" t="s">
        <v>634</v>
      </c>
      <c r="AK99" s="300" t="s">
        <v>619</v>
      </c>
      <c r="AL99" s="90">
        <v>4500</v>
      </c>
      <c r="AM99" s="301">
        <v>0.11</v>
      </c>
      <c r="AN99" s="741">
        <v>3785</v>
      </c>
      <c r="AO99" s="741">
        <v>0</v>
      </c>
      <c r="AP99" s="741">
        <v>0</v>
      </c>
      <c r="AQ99" s="818">
        <v>0</v>
      </c>
      <c r="AR99" s="54">
        <f t="shared" si="8"/>
        <v>0.84111111111111114</v>
      </c>
      <c r="AS99" s="1025"/>
      <c r="AT99" s="307">
        <v>44927</v>
      </c>
      <c r="AU99" s="302">
        <v>45291</v>
      </c>
      <c r="AV99" s="303">
        <v>364</v>
      </c>
      <c r="AW99" s="304">
        <v>7930</v>
      </c>
      <c r="AX99" s="73"/>
      <c r="AY99" s="130">
        <v>0</v>
      </c>
      <c r="AZ99" s="200">
        <v>0</v>
      </c>
      <c r="BA99" s="845">
        <v>0</v>
      </c>
      <c r="BB99" s="1169"/>
      <c r="BC99" s="1169"/>
      <c r="BD99" s="1448"/>
      <c r="BE99" s="1447"/>
      <c r="BF99" s="1447"/>
      <c r="BG99" s="1447"/>
      <c r="BH99" s="1447"/>
      <c r="BI99" s="1477"/>
      <c r="BJ99" s="1164"/>
      <c r="BK99" s="1113"/>
      <c r="BL99" s="900"/>
      <c r="BM99" s="1673"/>
      <c r="BN99" s="1673"/>
      <c r="BO99" s="1673"/>
      <c r="BP99" s="1179"/>
      <c r="BQ99" s="215" t="s">
        <v>170</v>
      </c>
      <c r="BR99" s="319" t="s">
        <v>635</v>
      </c>
      <c r="BS99" s="215" t="s">
        <v>636</v>
      </c>
      <c r="BT99" s="215" t="s">
        <v>333</v>
      </c>
      <c r="BU99" s="307">
        <v>44986</v>
      </c>
      <c r="BV99" s="308" t="s">
        <v>637</v>
      </c>
      <c r="BW99" s="309" t="s">
        <v>638</v>
      </c>
      <c r="BX99" s="310" t="s">
        <v>639</v>
      </c>
      <c r="BY99" s="872" t="s">
        <v>1514</v>
      </c>
      <c r="BZ99" s="73"/>
      <c r="CA99" s="73"/>
    </row>
    <row r="100" spans="1:79" ht="96" customHeight="1" x14ac:dyDescent="0.4">
      <c r="A100" s="1496"/>
      <c r="B100" s="1421"/>
      <c r="C100" s="1421"/>
      <c r="D100" s="1043"/>
      <c r="E100" s="1043"/>
      <c r="F100" s="1043"/>
      <c r="G100" s="1356"/>
      <c r="H100" s="1356"/>
      <c r="I100" s="1356"/>
      <c r="J100" s="1353"/>
      <c r="K100" s="1085"/>
      <c r="L100" s="1085"/>
      <c r="M100" s="1085"/>
      <c r="N100" s="1399"/>
      <c r="O100" s="1085"/>
      <c r="P100" s="1085"/>
      <c r="Q100" s="1085"/>
      <c r="R100" s="1320"/>
      <c r="S100" s="1328"/>
      <c r="T100" s="1322"/>
      <c r="U100" s="1191"/>
      <c r="V100" s="1191"/>
      <c r="W100" s="1191"/>
      <c r="X100" s="806"/>
      <c r="Y100" s="1097"/>
      <c r="Z100" s="1097"/>
      <c r="AA100" s="1031"/>
      <c r="AB100" s="1031"/>
      <c r="AC100" s="1307"/>
      <c r="AD100" s="1649"/>
      <c r="AE100" s="1046"/>
      <c r="AF100" s="1238"/>
      <c r="AG100" s="1028"/>
      <c r="AH100" s="1199"/>
      <c r="AI100" s="1043"/>
      <c r="AJ100" s="282" t="s">
        <v>640</v>
      </c>
      <c r="AK100" s="300" t="s">
        <v>641</v>
      </c>
      <c r="AL100" s="90">
        <v>1</v>
      </c>
      <c r="AM100" s="301">
        <v>0.06</v>
      </c>
      <c r="AN100" s="741">
        <v>0</v>
      </c>
      <c r="AO100" s="741">
        <v>0</v>
      </c>
      <c r="AP100" s="741">
        <v>0</v>
      </c>
      <c r="AQ100" s="818">
        <v>0</v>
      </c>
      <c r="AR100" s="54">
        <f t="shared" si="8"/>
        <v>0</v>
      </c>
      <c r="AS100" s="1025"/>
      <c r="AT100" s="307">
        <v>44986</v>
      </c>
      <c r="AU100" s="302">
        <v>45291</v>
      </c>
      <c r="AV100" s="303">
        <v>305</v>
      </c>
      <c r="AW100" s="304">
        <v>21257</v>
      </c>
      <c r="AX100" s="73"/>
      <c r="AY100" s="130">
        <v>0</v>
      </c>
      <c r="AZ100" s="200">
        <v>0</v>
      </c>
      <c r="BA100" s="845">
        <v>0</v>
      </c>
      <c r="BB100" s="1169"/>
      <c r="BC100" s="1169"/>
      <c r="BD100" s="1449" t="s">
        <v>1633</v>
      </c>
      <c r="BE100" s="1447"/>
      <c r="BF100" s="1447"/>
      <c r="BG100" s="1447"/>
      <c r="BH100" s="1447"/>
      <c r="BI100" s="1477"/>
      <c r="BJ100" s="1164"/>
      <c r="BK100" s="1113"/>
      <c r="BL100" s="900"/>
      <c r="BM100" s="1673">
        <v>5000000000</v>
      </c>
      <c r="BN100" s="1673">
        <v>5000000000</v>
      </c>
      <c r="BO100" s="1673"/>
      <c r="BP100" s="1179">
        <f>+BO100/BM100</f>
        <v>0</v>
      </c>
      <c r="BQ100" s="215" t="s">
        <v>170</v>
      </c>
      <c r="BR100" s="319" t="s">
        <v>642</v>
      </c>
      <c r="BS100" s="215" t="s">
        <v>643</v>
      </c>
      <c r="BT100" s="215" t="s">
        <v>333</v>
      </c>
      <c r="BU100" s="307">
        <v>45047</v>
      </c>
      <c r="BV100" s="308" t="s">
        <v>644</v>
      </c>
      <c r="BW100" s="309" t="s">
        <v>645</v>
      </c>
      <c r="BX100" s="310"/>
      <c r="BY100" s="872"/>
      <c r="BZ100" s="73"/>
      <c r="CA100" s="73"/>
    </row>
    <row r="101" spans="1:79" ht="91.5" customHeight="1" x14ac:dyDescent="0.4">
      <c r="A101" s="1496"/>
      <c r="B101" s="1421"/>
      <c r="C101" s="1421"/>
      <c r="D101" s="1043"/>
      <c r="E101" s="1043"/>
      <c r="F101" s="1043"/>
      <c r="G101" s="1356"/>
      <c r="H101" s="1356"/>
      <c r="I101" s="1356"/>
      <c r="J101" s="1353"/>
      <c r="K101" s="1085"/>
      <c r="L101" s="1085"/>
      <c r="M101" s="1085"/>
      <c r="N101" s="1399"/>
      <c r="O101" s="1085"/>
      <c r="P101" s="1085"/>
      <c r="Q101" s="1085"/>
      <c r="R101" s="1320"/>
      <c r="S101" s="1328"/>
      <c r="T101" s="1322"/>
      <c r="U101" s="1191"/>
      <c r="V101" s="1191"/>
      <c r="W101" s="1191"/>
      <c r="X101" s="806"/>
      <c r="Y101" s="1097"/>
      <c r="Z101" s="1097"/>
      <c r="AA101" s="1031"/>
      <c r="AB101" s="1031"/>
      <c r="AC101" s="1307"/>
      <c r="AD101" s="1649"/>
      <c r="AE101" s="1046"/>
      <c r="AF101" s="1238"/>
      <c r="AG101" s="1028"/>
      <c r="AH101" s="1199"/>
      <c r="AI101" s="1043"/>
      <c r="AJ101" s="282" t="s">
        <v>646</v>
      </c>
      <c r="AK101" s="300" t="s">
        <v>641</v>
      </c>
      <c r="AL101" s="90">
        <v>3</v>
      </c>
      <c r="AM101" s="301">
        <v>0.06</v>
      </c>
      <c r="AN101" s="731">
        <v>2</v>
      </c>
      <c r="AO101" s="731">
        <v>0</v>
      </c>
      <c r="AP101" s="731">
        <v>0</v>
      </c>
      <c r="AQ101" s="817">
        <v>0</v>
      </c>
      <c r="AR101" s="54">
        <f t="shared" si="8"/>
        <v>0.66666666666666663</v>
      </c>
      <c r="AS101" s="1025"/>
      <c r="AT101" s="307">
        <v>44986</v>
      </c>
      <c r="AU101" s="302">
        <v>45291</v>
      </c>
      <c r="AV101" s="303">
        <v>305</v>
      </c>
      <c r="AW101" s="304">
        <v>21257</v>
      </c>
      <c r="AX101" s="73"/>
      <c r="AY101" s="130">
        <v>0</v>
      </c>
      <c r="AZ101" s="200">
        <v>0</v>
      </c>
      <c r="BA101" s="845">
        <v>0</v>
      </c>
      <c r="BB101" s="1169"/>
      <c r="BC101" s="1169"/>
      <c r="BD101" s="1447"/>
      <c r="BE101" s="1447"/>
      <c r="BF101" s="1447"/>
      <c r="BG101" s="1447"/>
      <c r="BH101" s="1447"/>
      <c r="BI101" s="1477"/>
      <c r="BJ101" s="1164"/>
      <c r="BK101" s="1113"/>
      <c r="BL101" s="900">
        <f>433268552+178975048+19256697</f>
        <v>631500297</v>
      </c>
      <c r="BM101" s="1673"/>
      <c r="BN101" s="1673"/>
      <c r="BO101" s="1673"/>
      <c r="BP101" s="1179"/>
      <c r="BQ101" s="215" t="s">
        <v>349</v>
      </c>
      <c r="BR101" s="49" t="s">
        <v>152</v>
      </c>
      <c r="BS101" s="215" t="s">
        <v>152</v>
      </c>
      <c r="BT101" s="215" t="s">
        <v>152</v>
      </c>
      <c r="BU101" s="307" t="s">
        <v>152</v>
      </c>
      <c r="BV101" s="308" t="s">
        <v>647</v>
      </c>
      <c r="BW101" s="309" t="s">
        <v>648</v>
      </c>
      <c r="BX101" s="310" t="s">
        <v>649</v>
      </c>
      <c r="BY101" s="872" t="s">
        <v>1515</v>
      </c>
      <c r="BZ101" s="73"/>
      <c r="CA101" s="73"/>
    </row>
    <row r="102" spans="1:79" ht="69" customHeight="1" x14ac:dyDescent="0.4">
      <c r="A102" s="1496"/>
      <c r="B102" s="1421"/>
      <c r="C102" s="1421"/>
      <c r="D102" s="1043"/>
      <c r="E102" s="1043"/>
      <c r="F102" s="1043"/>
      <c r="G102" s="1356"/>
      <c r="H102" s="1356"/>
      <c r="I102" s="1356"/>
      <c r="J102" s="1353"/>
      <c r="K102" s="1085"/>
      <c r="L102" s="1085"/>
      <c r="M102" s="1085"/>
      <c r="N102" s="1399"/>
      <c r="O102" s="1085"/>
      <c r="P102" s="1085"/>
      <c r="Q102" s="1085"/>
      <c r="R102" s="1320"/>
      <c r="S102" s="1328"/>
      <c r="T102" s="1322"/>
      <c r="U102" s="1191"/>
      <c r="V102" s="1191"/>
      <c r="W102" s="1191"/>
      <c r="X102" s="806">
        <v>0</v>
      </c>
      <c r="Y102" s="1097"/>
      <c r="Z102" s="1097"/>
      <c r="AA102" s="1031"/>
      <c r="AB102" s="1031"/>
      <c r="AC102" s="1307"/>
      <c r="AD102" s="1649"/>
      <c r="AE102" s="1046"/>
      <c r="AF102" s="1238"/>
      <c r="AG102" s="1028"/>
      <c r="AH102" s="1199"/>
      <c r="AI102" s="1043"/>
      <c r="AJ102" s="282" t="s">
        <v>650</v>
      </c>
      <c r="AK102" s="300" t="s">
        <v>641</v>
      </c>
      <c r="AL102" s="90">
        <v>5</v>
      </c>
      <c r="AM102" s="301">
        <v>0.06</v>
      </c>
      <c r="AN102" s="731">
        <v>3</v>
      </c>
      <c r="AO102" s="731">
        <v>0</v>
      </c>
      <c r="AP102" s="731">
        <v>0</v>
      </c>
      <c r="AQ102" s="817">
        <v>0</v>
      </c>
      <c r="AR102" s="54">
        <f t="shared" si="8"/>
        <v>0.6</v>
      </c>
      <c r="AS102" s="1025"/>
      <c r="AT102" s="307">
        <v>44986</v>
      </c>
      <c r="AU102" s="302">
        <v>45291</v>
      </c>
      <c r="AV102" s="303">
        <v>305</v>
      </c>
      <c r="AW102" s="304">
        <v>21257</v>
      </c>
      <c r="AX102" s="73"/>
      <c r="AY102" s="130">
        <v>0</v>
      </c>
      <c r="AZ102" s="200">
        <v>0</v>
      </c>
      <c r="BA102" s="845">
        <v>0</v>
      </c>
      <c r="BB102" s="1169"/>
      <c r="BC102" s="1169"/>
      <c r="BD102" s="1448"/>
      <c r="BE102" s="1447"/>
      <c r="BF102" s="1447"/>
      <c r="BG102" s="1447"/>
      <c r="BH102" s="1447"/>
      <c r="BI102" s="1477"/>
      <c r="BJ102" s="1164"/>
      <c r="BK102" s="1113"/>
      <c r="BL102" s="900"/>
      <c r="BM102" s="1673"/>
      <c r="BN102" s="1673"/>
      <c r="BO102" s="1673"/>
      <c r="BP102" s="1179"/>
      <c r="BQ102" s="215" t="s">
        <v>349</v>
      </c>
      <c r="BR102" s="49" t="s">
        <v>152</v>
      </c>
      <c r="BS102" s="215" t="s">
        <v>152</v>
      </c>
      <c r="BT102" s="215" t="s">
        <v>152</v>
      </c>
      <c r="BU102" s="307" t="s">
        <v>152</v>
      </c>
      <c r="BV102" s="308" t="s">
        <v>651</v>
      </c>
      <c r="BW102" s="309" t="s">
        <v>652</v>
      </c>
      <c r="BX102" s="310"/>
      <c r="BY102" s="872"/>
      <c r="BZ102" s="73"/>
      <c r="CA102" s="73"/>
    </row>
    <row r="103" spans="1:79" ht="99" customHeight="1" x14ac:dyDescent="0.4">
      <c r="A103" s="1496"/>
      <c r="B103" s="1421"/>
      <c r="C103" s="1421"/>
      <c r="D103" s="1043"/>
      <c r="E103" s="1043"/>
      <c r="F103" s="1043"/>
      <c r="G103" s="1356"/>
      <c r="H103" s="1356"/>
      <c r="I103" s="1356"/>
      <c r="J103" s="1353"/>
      <c r="K103" s="1085"/>
      <c r="L103" s="1085"/>
      <c r="M103" s="1085"/>
      <c r="N103" s="1399"/>
      <c r="O103" s="1085"/>
      <c r="P103" s="1085"/>
      <c r="Q103" s="1085"/>
      <c r="R103" s="1320"/>
      <c r="S103" s="1328"/>
      <c r="T103" s="1322"/>
      <c r="U103" s="1191"/>
      <c r="V103" s="1191"/>
      <c r="W103" s="1191"/>
      <c r="X103" s="806"/>
      <c r="Y103" s="1097"/>
      <c r="Z103" s="1097"/>
      <c r="AA103" s="1031"/>
      <c r="AB103" s="1031"/>
      <c r="AC103" s="1307"/>
      <c r="AD103" s="1649"/>
      <c r="AE103" s="1046"/>
      <c r="AF103" s="1238"/>
      <c r="AG103" s="1028"/>
      <c r="AH103" s="1199"/>
      <c r="AI103" s="1043"/>
      <c r="AJ103" s="318" t="s">
        <v>653</v>
      </c>
      <c r="AK103" s="300" t="s">
        <v>641</v>
      </c>
      <c r="AL103" s="90">
        <v>5</v>
      </c>
      <c r="AM103" s="301">
        <v>0.06</v>
      </c>
      <c r="AN103" s="731">
        <v>0</v>
      </c>
      <c r="AO103" s="731">
        <v>0</v>
      </c>
      <c r="AP103" s="731">
        <v>0</v>
      </c>
      <c r="AQ103" s="817">
        <v>0</v>
      </c>
      <c r="AR103" s="54">
        <f t="shared" si="8"/>
        <v>0</v>
      </c>
      <c r="AS103" s="1025"/>
      <c r="AT103" s="307">
        <v>44986</v>
      </c>
      <c r="AU103" s="302">
        <v>45291</v>
      </c>
      <c r="AV103" s="303">
        <v>305</v>
      </c>
      <c r="AW103" s="304">
        <v>21257</v>
      </c>
      <c r="AX103" s="73"/>
      <c r="AY103" s="130">
        <v>0</v>
      </c>
      <c r="AZ103" s="200">
        <v>0</v>
      </c>
      <c r="BA103" s="845">
        <v>0</v>
      </c>
      <c r="BB103" s="1169"/>
      <c r="BC103" s="1169"/>
      <c r="BD103" s="964" t="s">
        <v>1636</v>
      </c>
      <c r="BE103" s="1447"/>
      <c r="BF103" s="1447"/>
      <c r="BG103" s="1447"/>
      <c r="BH103" s="1447"/>
      <c r="BI103" s="1477"/>
      <c r="BJ103" s="1164"/>
      <c r="BK103" s="1113"/>
      <c r="BL103" s="900"/>
      <c r="BM103" s="968">
        <v>17249598.579999998</v>
      </c>
      <c r="BN103" s="968"/>
      <c r="BO103" s="968"/>
      <c r="BP103" s="54">
        <f>+BO103/BM103</f>
        <v>0</v>
      </c>
      <c r="BQ103" s="215" t="s">
        <v>349</v>
      </c>
      <c r="BR103" s="49" t="s">
        <v>152</v>
      </c>
      <c r="BS103" s="215" t="s">
        <v>152</v>
      </c>
      <c r="BT103" s="215" t="s">
        <v>152</v>
      </c>
      <c r="BU103" s="307" t="s">
        <v>152</v>
      </c>
      <c r="BV103" s="308" t="s">
        <v>654</v>
      </c>
      <c r="BW103" s="309" t="s">
        <v>655</v>
      </c>
      <c r="BX103" s="310" t="s">
        <v>656</v>
      </c>
      <c r="BY103" s="872" t="s">
        <v>1516</v>
      </c>
      <c r="BZ103" s="73"/>
      <c r="CA103" s="73"/>
    </row>
    <row r="104" spans="1:79" ht="56.25" customHeight="1" x14ac:dyDescent="0.4">
      <c r="A104" s="1496"/>
      <c r="B104" s="1421"/>
      <c r="C104" s="1421"/>
      <c r="D104" s="1043"/>
      <c r="E104" s="1043"/>
      <c r="F104" s="1043"/>
      <c r="G104" s="1356"/>
      <c r="H104" s="1356"/>
      <c r="I104" s="1356"/>
      <c r="J104" s="1353"/>
      <c r="K104" s="1085"/>
      <c r="L104" s="1085"/>
      <c r="M104" s="1085"/>
      <c r="N104" s="1399"/>
      <c r="O104" s="1085"/>
      <c r="P104" s="1085"/>
      <c r="Q104" s="1085"/>
      <c r="R104" s="1320"/>
      <c r="S104" s="1328"/>
      <c r="T104" s="1322"/>
      <c r="U104" s="1191"/>
      <c r="V104" s="1191"/>
      <c r="W104" s="1191"/>
      <c r="X104" s="806"/>
      <c r="Y104" s="1097"/>
      <c r="Z104" s="1097"/>
      <c r="AA104" s="1031"/>
      <c r="AB104" s="1031"/>
      <c r="AC104" s="1307"/>
      <c r="AD104" s="1649"/>
      <c r="AE104" s="1046"/>
      <c r="AF104" s="1238"/>
      <c r="AG104" s="1028"/>
      <c r="AH104" s="1199"/>
      <c r="AI104" s="1043"/>
      <c r="AJ104" s="318" t="s">
        <v>657</v>
      </c>
      <c r="AK104" s="300" t="s">
        <v>658</v>
      </c>
      <c r="AL104" s="90">
        <v>5</v>
      </c>
      <c r="AM104" s="301">
        <v>0.06</v>
      </c>
      <c r="AN104" s="731">
        <v>0</v>
      </c>
      <c r="AO104" s="731">
        <v>0</v>
      </c>
      <c r="AP104" s="731">
        <v>0</v>
      </c>
      <c r="AQ104" s="817">
        <v>0</v>
      </c>
      <c r="AR104" s="54">
        <f t="shared" si="8"/>
        <v>0</v>
      </c>
      <c r="AS104" s="1025"/>
      <c r="AT104" s="307">
        <v>44986</v>
      </c>
      <c r="AU104" s="302">
        <v>45291</v>
      </c>
      <c r="AV104" s="303">
        <v>305</v>
      </c>
      <c r="AW104" s="304">
        <v>21257</v>
      </c>
      <c r="AX104" s="73"/>
      <c r="AY104" s="130">
        <v>0</v>
      </c>
      <c r="AZ104" s="200">
        <v>0</v>
      </c>
      <c r="BA104" s="845">
        <v>0</v>
      </c>
      <c r="BB104" s="1169"/>
      <c r="BC104" s="1169"/>
      <c r="BD104" s="1447" t="s">
        <v>1637</v>
      </c>
      <c r="BE104" s="1447"/>
      <c r="BF104" s="1447"/>
      <c r="BG104" s="1447"/>
      <c r="BH104" s="1447"/>
      <c r="BI104" s="1477"/>
      <c r="BJ104" s="1164"/>
      <c r="BK104" s="1113"/>
      <c r="BL104" s="900"/>
      <c r="BM104" s="1673">
        <v>104803598.86</v>
      </c>
      <c r="BN104" s="1673">
        <v>57083998</v>
      </c>
      <c r="BO104" s="1673">
        <v>57083998</v>
      </c>
      <c r="BP104" s="1024">
        <f>+BO104/BM104</f>
        <v>0.54467593308751383</v>
      </c>
      <c r="BQ104" s="215" t="s">
        <v>349</v>
      </c>
      <c r="BR104" s="49" t="s">
        <v>152</v>
      </c>
      <c r="BS104" s="215" t="s">
        <v>152</v>
      </c>
      <c r="BT104" s="215" t="s">
        <v>152</v>
      </c>
      <c r="BU104" s="307" t="s">
        <v>152</v>
      </c>
      <c r="BV104" s="308" t="s">
        <v>659</v>
      </c>
      <c r="BW104" s="309" t="s">
        <v>660</v>
      </c>
      <c r="BX104" s="310" t="s">
        <v>661</v>
      </c>
      <c r="BY104" s="872"/>
      <c r="BZ104" s="73"/>
      <c r="CA104" s="73"/>
    </row>
    <row r="105" spans="1:79" ht="63.75" customHeight="1" thickBot="1" x14ac:dyDescent="0.45">
      <c r="A105" s="1496"/>
      <c r="B105" s="1421"/>
      <c r="C105" s="1421"/>
      <c r="D105" s="1043"/>
      <c r="E105" s="1202"/>
      <c r="F105" s="1043"/>
      <c r="G105" s="1370"/>
      <c r="H105" s="1370"/>
      <c r="I105" s="1370"/>
      <c r="J105" s="1353"/>
      <c r="K105" s="1086"/>
      <c r="L105" s="1086"/>
      <c r="M105" s="1086"/>
      <c r="N105" s="1400"/>
      <c r="O105" s="1086"/>
      <c r="P105" s="1086"/>
      <c r="Q105" s="1086"/>
      <c r="R105" s="1321"/>
      <c r="S105" s="1329"/>
      <c r="T105" s="1283"/>
      <c r="U105" s="1192"/>
      <c r="V105" s="1192"/>
      <c r="W105" s="1192"/>
      <c r="X105" s="807"/>
      <c r="Y105" s="1098"/>
      <c r="Z105" s="1098"/>
      <c r="AA105" s="1032"/>
      <c r="AB105" s="1032"/>
      <c r="AC105" s="1307"/>
      <c r="AD105" s="1649"/>
      <c r="AE105" s="1046"/>
      <c r="AF105" s="1238"/>
      <c r="AG105" s="1028"/>
      <c r="AH105" s="1199"/>
      <c r="AI105" s="1043"/>
      <c r="AJ105" s="323" t="s">
        <v>662</v>
      </c>
      <c r="AK105" s="324" t="s">
        <v>663</v>
      </c>
      <c r="AL105" s="288">
        <v>2</v>
      </c>
      <c r="AM105" s="325">
        <v>0.05</v>
      </c>
      <c r="AN105" s="731">
        <v>0</v>
      </c>
      <c r="AO105" s="731">
        <v>0</v>
      </c>
      <c r="AP105" s="731">
        <v>0</v>
      </c>
      <c r="AQ105" s="817">
        <v>0</v>
      </c>
      <c r="AR105" s="54">
        <f>+(AN105+AO105+AP105)/AL105</f>
        <v>0</v>
      </c>
      <c r="AS105" s="1062"/>
      <c r="AT105" s="326">
        <v>44986</v>
      </c>
      <c r="AU105" s="327">
        <v>45291</v>
      </c>
      <c r="AV105" s="328">
        <v>305</v>
      </c>
      <c r="AW105" s="329">
        <v>3221</v>
      </c>
      <c r="AX105" s="73"/>
      <c r="AY105" s="330">
        <v>0</v>
      </c>
      <c r="AZ105" s="158">
        <v>0</v>
      </c>
      <c r="BA105" s="848">
        <v>0</v>
      </c>
      <c r="BB105" s="1170"/>
      <c r="BC105" s="1170"/>
      <c r="BD105" s="1448"/>
      <c r="BE105" s="1447"/>
      <c r="BF105" s="1447"/>
      <c r="BG105" s="1447"/>
      <c r="BH105" s="1447"/>
      <c r="BI105" s="1477"/>
      <c r="BJ105" s="1164"/>
      <c r="BK105" s="1113"/>
      <c r="BL105" s="900"/>
      <c r="BM105" s="1673"/>
      <c r="BN105" s="1673"/>
      <c r="BO105" s="1673"/>
      <c r="BP105" s="1026"/>
      <c r="BQ105" s="148" t="s">
        <v>349</v>
      </c>
      <c r="BR105" s="50" t="s">
        <v>152</v>
      </c>
      <c r="BS105" s="224" t="s">
        <v>152</v>
      </c>
      <c r="BT105" s="224" t="s">
        <v>152</v>
      </c>
      <c r="BU105" s="326" t="s">
        <v>152</v>
      </c>
      <c r="BV105" s="331" t="s">
        <v>664</v>
      </c>
      <c r="BW105" s="332" t="s">
        <v>665</v>
      </c>
      <c r="BX105" s="333"/>
      <c r="BY105" s="873" t="s">
        <v>1517</v>
      </c>
      <c r="BZ105" s="73"/>
      <c r="CA105" s="73"/>
    </row>
    <row r="106" spans="1:79" ht="93.75" customHeight="1" thickBot="1" x14ac:dyDescent="0.45">
      <c r="A106" s="1496"/>
      <c r="B106" s="1421"/>
      <c r="C106" s="1421"/>
      <c r="D106" s="1043"/>
      <c r="E106" s="83"/>
      <c r="F106" s="1043"/>
      <c r="G106" s="84"/>
      <c r="H106" s="84"/>
      <c r="I106" s="84"/>
      <c r="J106" s="1354"/>
      <c r="K106" s="1342" t="s">
        <v>666</v>
      </c>
      <c r="L106" s="1343"/>
      <c r="M106" s="1343"/>
      <c r="N106" s="1343"/>
      <c r="O106" s="1343"/>
      <c r="P106" s="1343"/>
      <c r="Q106" s="1343"/>
      <c r="R106" s="1343"/>
      <c r="S106" s="1343"/>
      <c r="T106" s="1343"/>
      <c r="U106" s="1343"/>
      <c r="V106" s="1343"/>
      <c r="W106" s="1343"/>
      <c r="X106" s="1343"/>
      <c r="Y106" s="1343"/>
      <c r="Z106" s="1344"/>
      <c r="AA106" s="700">
        <f>AVERAGE(AA9:AA105)</f>
        <v>0.76714285714285713</v>
      </c>
      <c r="AB106" s="701">
        <f>AVERAGE(AB9:AB105)</f>
        <v>0.88660455486542455</v>
      </c>
      <c r="AC106" s="1307"/>
      <c r="AD106" s="1649"/>
      <c r="AE106" s="1046"/>
      <c r="AF106" s="1628"/>
      <c r="AG106" s="1429" t="s">
        <v>667</v>
      </c>
      <c r="AH106" s="1430"/>
      <c r="AI106" s="1430"/>
      <c r="AJ106" s="1430"/>
      <c r="AK106" s="1430"/>
      <c r="AL106" s="1430"/>
      <c r="AM106" s="1430"/>
      <c r="AN106" s="1430"/>
      <c r="AO106" s="1431"/>
      <c r="AP106" s="1431"/>
      <c r="AQ106" s="1431"/>
      <c r="AR106" s="1432"/>
      <c r="AS106" s="336">
        <f>AVERAGE(AS9:AS105)</f>
        <v>0.89762435712683464</v>
      </c>
      <c r="AT106" s="337"/>
      <c r="AU106" s="338"/>
      <c r="AV106" s="339"/>
      <c r="AW106" s="340"/>
      <c r="AX106" s="73"/>
      <c r="AY106" s="341"/>
      <c r="AZ106" s="342"/>
      <c r="BA106" s="841"/>
      <c r="BB106" s="720"/>
      <c r="BC106" s="720"/>
      <c r="BD106" s="73"/>
      <c r="BE106" s="782"/>
      <c r="BF106" s="782"/>
      <c r="BG106" s="73"/>
      <c r="BH106" s="1467" t="s">
        <v>668</v>
      </c>
      <c r="BI106" s="1468"/>
      <c r="BJ106" s="1468"/>
      <c r="BK106" s="1469"/>
      <c r="BL106" s="803"/>
      <c r="BM106" s="781">
        <f>SUM(BM9:BM105)</f>
        <v>720733186811.44995</v>
      </c>
      <c r="BN106" s="781">
        <f>SUM(BN9:BN105)</f>
        <v>709893523981.03003</v>
      </c>
      <c r="BO106" s="781">
        <f>SUM(BO9:BO105)</f>
        <v>688976687993.49011</v>
      </c>
      <c r="BP106" s="790">
        <f>+BO106/BM106</f>
        <v>0.95593862000659113</v>
      </c>
      <c r="BQ106" s="235"/>
      <c r="BR106" s="86"/>
      <c r="BS106" s="343"/>
      <c r="BT106" s="343"/>
      <c r="BU106" s="344"/>
      <c r="BV106" s="317"/>
      <c r="BW106" s="332"/>
      <c r="BX106" s="333"/>
      <c r="BY106" s="873"/>
      <c r="BZ106" s="73"/>
      <c r="CA106" s="73"/>
    </row>
    <row r="107" spans="1:79" ht="88.5" customHeight="1" x14ac:dyDescent="0.4">
      <c r="A107" s="1496"/>
      <c r="B107" s="1421"/>
      <c r="C107" s="1421"/>
      <c r="D107" s="1043"/>
      <c r="E107" s="83"/>
      <c r="F107" s="1043"/>
      <c r="G107" s="1355"/>
      <c r="H107" s="1355"/>
      <c r="I107" s="1355"/>
      <c r="J107" s="1352" t="s">
        <v>669</v>
      </c>
      <c r="K107" s="1084" t="s">
        <v>670</v>
      </c>
      <c r="L107" s="1084" t="s">
        <v>671</v>
      </c>
      <c r="M107" s="1091" t="s">
        <v>672</v>
      </c>
      <c r="N107" s="1084" t="s">
        <v>673</v>
      </c>
      <c r="O107" s="1084"/>
      <c r="P107" s="1084" t="s">
        <v>149</v>
      </c>
      <c r="Q107" s="1084" t="s">
        <v>150</v>
      </c>
      <c r="R107" s="1091">
        <v>0.78759999999999997</v>
      </c>
      <c r="S107" s="1617">
        <v>0.78759999999999997</v>
      </c>
      <c r="T107" s="1290">
        <v>0.70809999999999995</v>
      </c>
      <c r="U107" s="1076" t="s">
        <v>152</v>
      </c>
      <c r="V107" s="1076" t="s">
        <v>152</v>
      </c>
      <c r="W107" s="1076" t="s">
        <v>674</v>
      </c>
      <c r="X107" s="1013">
        <v>0.73570000000000002</v>
      </c>
      <c r="Y107" s="1024">
        <f>+X107</f>
        <v>0.73570000000000002</v>
      </c>
      <c r="Z107" s="1024">
        <f>+Y107</f>
        <v>0.73570000000000002</v>
      </c>
      <c r="AA107" s="1024">
        <f>+Y107/S107</f>
        <v>0.93410360589131547</v>
      </c>
      <c r="AB107" s="1024">
        <f>+Z107/R107</f>
        <v>0.93410360589131547</v>
      </c>
      <c r="AC107" s="1307"/>
      <c r="AD107" s="1649"/>
      <c r="AE107" s="1046"/>
      <c r="AF107" s="1238"/>
      <c r="AG107" s="1028" t="s">
        <v>675</v>
      </c>
      <c r="AH107" s="1199">
        <v>2020130010256</v>
      </c>
      <c r="AI107" s="1043" t="s">
        <v>676</v>
      </c>
      <c r="AJ107" s="345" t="s">
        <v>677</v>
      </c>
      <c r="AK107" s="346" t="s">
        <v>178</v>
      </c>
      <c r="AL107" s="346">
        <v>1</v>
      </c>
      <c r="AM107" s="347">
        <v>0.1</v>
      </c>
      <c r="AN107" s="751" t="s">
        <v>153</v>
      </c>
      <c r="AO107" s="751" t="s">
        <v>153</v>
      </c>
      <c r="AP107" s="751">
        <v>0.1</v>
      </c>
      <c r="AQ107" s="824">
        <v>1</v>
      </c>
      <c r="AR107" s="53">
        <f>+AQ107/AL107</f>
        <v>1</v>
      </c>
      <c r="AS107" s="1061">
        <f>AVERAGE(AR107:AR113)</f>
        <v>1</v>
      </c>
      <c r="AT107" s="348" t="s">
        <v>180</v>
      </c>
      <c r="AU107" s="134" t="s">
        <v>163</v>
      </c>
      <c r="AV107" s="349">
        <f>20*3</f>
        <v>60</v>
      </c>
      <c r="AW107" s="349">
        <v>13785</v>
      </c>
      <c r="AX107" s="73"/>
      <c r="AY107" s="350">
        <v>12221</v>
      </c>
      <c r="AZ107" s="351">
        <v>12344</v>
      </c>
      <c r="BA107" s="849">
        <v>12339</v>
      </c>
      <c r="BB107" s="1037" t="s">
        <v>164</v>
      </c>
      <c r="BC107" s="1037" t="s">
        <v>678</v>
      </c>
      <c r="BD107" s="1434" t="s">
        <v>166</v>
      </c>
      <c r="BE107" s="1438">
        <v>170000000</v>
      </c>
      <c r="BF107" s="1484" t="s">
        <v>299</v>
      </c>
      <c r="BG107" s="1484" t="s">
        <v>679</v>
      </c>
      <c r="BH107" s="1484" t="s">
        <v>680</v>
      </c>
      <c r="BI107" s="1454" t="s">
        <v>166</v>
      </c>
      <c r="BJ107" s="1156">
        <v>159501356</v>
      </c>
      <c r="BK107" s="1113">
        <v>159501356</v>
      </c>
      <c r="BL107" s="1416">
        <v>159501356</v>
      </c>
      <c r="BM107" s="1476">
        <v>159501356</v>
      </c>
      <c r="BN107" s="1476">
        <v>159501356</v>
      </c>
      <c r="BO107" s="1476">
        <v>159501356</v>
      </c>
      <c r="BP107" s="1025">
        <f>+BO107/BM107</f>
        <v>1</v>
      </c>
      <c r="BQ107" s="352" t="s">
        <v>170</v>
      </c>
      <c r="BR107" s="249" t="s">
        <v>681</v>
      </c>
      <c r="BS107" s="132" t="s">
        <v>172</v>
      </c>
      <c r="BT107" s="132" t="s">
        <v>166</v>
      </c>
      <c r="BU107" s="77" t="s">
        <v>173</v>
      </c>
      <c r="BV107" s="101" t="s">
        <v>682</v>
      </c>
      <c r="BW107" s="102" t="s">
        <v>683</v>
      </c>
      <c r="BX107" s="103" t="s">
        <v>684</v>
      </c>
      <c r="BY107" s="867" t="s">
        <v>684</v>
      </c>
      <c r="BZ107" s="73"/>
      <c r="CA107" s="73"/>
    </row>
    <row r="108" spans="1:79" ht="86.25" customHeight="1" x14ac:dyDescent="0.4">
      <c r="A108" s="1496"/>
      <c r="B108" s="1421"/>
      <c r="C108" s="1421"/>
      <c r="D108" s="1043"/>
      <c r="E108" s="353"/>
      <c r="F108" s="1043"/>
      <c r="G108" s="1356"/>
      <c r="H108" s="1356"/>
      <c r="I108" s="1356"/>
      <c r="J108" s="1353"/>
      <c r="K108" s="1085"/>
      <c r="L108" s="1085"/>
      <c r="M108" s="1092"/>
      <c r="N108" s="1085"/>
      <c r="O108" s="1085"/>
      <c r="P108" s="1085"/>
      <c r="Q108" s="1085"/>
      <c r="R108" s="1092"/>
      <c r="S108" s="1618"/>
      <c r="T108" s="1291"/>
      <c r="U108" s="1077"/>
      <c r="V108" s="1077"/>
      <c r="W108" s="1077"/>
      <c r="X108" s="1014"/>
      <c r="Y108" s="1025"/>
      <c r="Z108" s="1025"/>
      <c r="AA108" s="1025"/>
      <c r="AB108" s="1025"/>
      <c r="AC108" s="1307"/>
      <c r="AD108" s="1649"/>
      <c r="AE108" s="1046"/>
      <c r="AF108" s="1238"/>
      <c r="AG108" s="1028"/>
      <c r="AH108" s="1199"/>
      <c r="AI108" s="1043"/>
      <c r="AJ108" s="354" t="s">
        <v>685</v>
      </c>
      <c r="AK108" s="90" t="s">
        <v>493</v>
      </c>
      <c r="AL108" s="90">
        <v>1</v>
      </c>
      <c r="AM108" s="91">
        <v>0.1</v>
      </c>
      <c r="AN108" s="752" t="s">
        <v>153</v>
      </c>
      <c r="AO108" s="752" t="s">
        <v>153</v>
      </c>
      <c r="AP108" s="752">
        <v>0.1</v>
      </c>
      <c r="AQ108" s="824">
        <v>1</v>
      </c>
      <c r="AR108" s="53">
        <f t="shared" ref="AR108:AR109" si="9">+AQ108/AL108</f>
        <v>1</v>
      </c>
      <c r="AS108" s="1025"/>
      <c r="AT108" s="355" t="s">
        <v>180</v>
      </c>
      <c r="AU108" s="137" t="s">
        <v>163</v>
      </c>
      <c r="AV108" s="356">
        <f>20*3</f>
        <v>60</v>
      </c>
      <c r="AW108" s="93" t="s">
        <v>153</v>
      </c>
      <c r="AX108" s="73"/>
      <c r="AY108" s="95" t="s">
        <v>153</v>
      </c>
      <c r="AZ108" s="96" t="s">
        <v>153</v>
      </c>
      <c r="BA108" s="843" t="s">
        <v>153</v>
      </c>
      <c r="BB108" s="1037"/>
      <c r="BC108" s="1037"/>
      <c r="BD108" s="1434"/>
      <c r="BE108" s="1482"/>
      <c r="BF108" s="1040"/>
      <c r="BG108" s="1040"/>
      <c r="BH108" s="1040"/>
      <c r="BI108" s="1454"/>
      <c r="BJ108" s="1156"/>
      <c r="BK108" s="1113"/>
      <c r="BL108" s="1417"/>
      <c r="BM108" s="1477"/>
      <c r="BN108" s="1477"/>
      <c r="BO108" s="1477"/>
      <c r="BP108" s="1025"/>
      <c r="BQ108" s="357" t="s">
        <v>170</v>
      </c>
      <c r="BR108" s="255" t="s">
        <v>681</v>
      </c>
      <c r="BS108" s="93" t="s">
        <v>172</v>
      </c>
      <c r="BT108" s="93" t="s">
        <v>166</v>
      </c>
      <c r="BU108" s="99" t="s">
        <v>173</v>
      </c>
      <c r="BV108" s="101" t="s">
        <v>686</v>
      </c>
      <c r="BW108" s="102" t="s">
        <v>687</v>
      </c>
      <c r="BX108" s="103" t="s">
        <v>688</v>
      </c>
      <c r="BY108" s="867" t="s">
        <v>1608</v>
      </c>
      <c r="BZ108" s="73"/>
      <c r="CA108" s="73"/>
    </row>
    <row r="109" spans="1:79" ht="63" customHeight="1" x14ac:dyDescent="0.4">
      <c r="A109" s="1496"/>
      <c r="B109" s="1421"/>
      <c r="C109" s="1421"/>
      <c r="D109" s="1043"/>
      <c r="E109" s="353"/>
      <c r="F109" s="1043"/>
      <c r="G109" s="1356"/>
      <c r="H109" s="1356"/>
      <c r="I109" s="1356"/>
      <c r="J109" s="1353"/>
      <c r="K109" s="1085"/>
      <c r="L109" s="1085"/>
      <c r="M109" s="1092"/>
      <c r="N109" s="1085"/>
      <c r="O109" s="1085"/>
      <c r="P109" s="1085"/>
      <c r="Q109" s="1085"/>
      <c r="R109" s="1092"/>
      <c r="S109" s="1618"/>
      <c r="T109" s="1291"/>
      <c r="U109" s="1077"/>
      <c r="V109" s="1077"/>
      <c r="W109" s="1077"/>
      <c r="X109" s="1014"/>
      <c r="Y109" s="1025"/>
      <c r="Z109" s="1025"/>
      <c r="AA109" s="1025"/>
      <c r="AB109" s="1025"/>
      <c r="AC109" s="1307"/>
      <c r="AD109" s="1649"/>
      <c r="AE109" s="1046"/>
      <c r="AF109" s="1238"/>
      <c r="AG109" s="1028"/>
      <c r="AH109" s="1199"/>
      <c r="AI109" s="1043"/>
      <c r="AJ109" s="354" t="s">
        <v>689</v>
      </c>
      <c r="AK109" s="90" t="s">
        <v>509</v>
      </c>
      <c r="AL109" s="90">
        <v>1</v>
      </c>
      <c r="AM109" s="91">
        <v>0.35</v>
      </c>
      <c r="AN109" s="753">
        <v>1</v>
      </c>
      <c r="AO109" s="753">
        <v>1</v>
      </c>
      <c r="AP109" s="753">
        <v>1</v>
      </c>
      <c r="AQ109" s="824">
        <v>1</v>
      </c>
      <c r="AR109" s="53">
        <f t="shared" si="9"/>
        <v>1</v>
      </c>
      <c r="AS109" s="1025"/>
      <c r="AT109" s="358" t="s">
        <v>173</v>
      </c>
      <c r="AU109" s="359" t="s">
        <v>163</v>
      </c>
      <c r="AV109" s="356">
        <f>12*20</f>
        <v>240</v>
      </c>
      <c r="AW109" s="93" t="s">
        <v>153</v>
      </c>
      <c r="AX109" s="73"/>
      <c r="AY109" s="95" t="s">
        <v>153</v>
      </c>
      <c r="AZ109" s="96" t="s">
        <v>153</v>
      </c>
      <c r="BA109" s="843" t="s">
        <v>153</v>
      </c>
      <c r="BB109" s="1037"/>
      <c r="BC109" s="1037"/>
      <c r="BD109" s="1434"/>
      <c r="BE109" s="1482"/>
      <c r="BF109" s="1040"/>
      <c r="BG109" s="1040"/>
      <c r="BH109" s="1040"/>
      <c r="BI109" s="1454"/>
      <c r="BJ109" s="1156"/>
      <c r="BK109" s="1113"/>
      <c r="BL109" s="1417"/>
      <c r="BM109" s="1477"/>
      <c r="BN109" s="1477"/>
      <c r="BO109" s="1477"/>
      <c r="BP109" s="1025"/>
      <c r="BQ109" s="357" t="s">
        <v>170</v>
      </c>
      <c r="BR109" s="255" t="s">
        <v>681</v>
      </c>
      <c r="BS109" s="93" t="s">
        <v>172</v>
      </c>
      <c r="BT109" s="93" t="s">
        <v>166</v>
      </c>
      <c r="BU109" s="99" t="s">
        <v>173</v>
      </c>
      <c r="BV109" s="101" t="s">
        <v>690</v>
      </c>
      <c r="BW109" s="102" t="s">
        <v>691</v>
      </c>
      <c r="BX109" s="103" t="s">
        <v>691</v>
      </c>
      <c r="BY109" s="867" t="s">
        <v>691</v>
      </c>
      <c r="BZ109" s="73"/>
      <c r="CA109" s="73"/>
    </row>
    <row r="110" spans="1:79" ht="57.75" customHeight="1" x14ac:dyDescent="0.4">
      <c r="A110" s="1496"/>
      <c r="B110" s="1421"/>
      <c r="C110" s="1421"/>
      <c r="D110" s="1043"/>
      <c r="E110" s="353"/>
      <c r="F110" s="1043"/>
      <c r="G110" s="1356"/>
      <c r="H110" s="1356"/>
      <c r="I110" s="1356"/>
      <c r="J110" s="1353"/>
      <c r="K110" s="1085"/>
      <c r="L110" s="1085"/>
      <c r="M110" s="1092"/>
      <c r="N110" s="1085"/>
      <c r="O110" s="1085"/>
      <c r="P110" s="1085"/>
      <c r="Q110" s="1085"/>
      <c r="R110" s="1092"/>
      <c r="S110" s="1618"/>
      <c r="T110" s="1291"/>
      <c r="U110" s="1077"/>
      <c r="V110" s="1077"/>
      <c r="W110" s="1077"/>
      <c r="X110" s="1014"/>
      <c r="Y110" s="1025"/>
      <c r="Z110" s="1025"/>
      <c r="AA110" s="1025"/>
      <c r="AB110" s="1025"/>
      <c r="AC110" s="1307"/>
      <c r="AD110" s="1649"/>
      <c r="AE110" s="1046"/>
      <c r="AF110" s="1238"/>
      <c r="AG110" s="1028"/>
      <c r="AH110" s="1199"/>
      <c r="AI110" s="1043"/>
      <c r="AJ110" s="354" t="s">
        <v>692</v>
      </c>
      <c r="AK110" s="90" t="s">
        <v>282</v>
      </c>
      <c r="AL110" s="90">
        <v>4</v>
      </c>
      <c r="AM110" s="91">
        <v>0.3</v>
      </c>
      <c r="AN110" s="753">
        <v>1</v>
      </c>
      <c r="AO110" s="753">
        <v>1</v>
      </c>
      <c r="AP110" s="753">
        <v>1</v>
      </c>
      <c r="AQ110" s="824">
        <v>1</v>
      </c>
      <c r="AR110" s="53">
        <f>+(AN110+AO110+AP110+AQ110)/AL110</f>
        <v>1</v>
      </c>
      <c r="AS110" s="1025"/>
      <c r="AT110" s="358" t="s">
        <v>173</v>
      </c>
      <c r="AU110" s="359" t="s">
        <v>200</v>
      </c>
      <c r="AV110" s="356">
        <f>11*20</f>
        <v>220</v>
      </c>
      <c r="AW110" s="93" t="s">
        <v>153</v>
      </c>
      <c r="AX110" s="73"/>
      <c r="AY110" s="95" t="s">
        <v>153</v>
      </c>
      <c r="AZ110" s="96" t="s">
        <v>153</v>
      </c>
      <c r="BA110" s="843" t="s">
        <v>153</v>
      </c>
      <c r="BB110" s="1037"/>
      <c r="BC110" s="1037"/>
      <c r="BD110" s="1434"/>
      <c r="BE110" s="1482"/>
      <c r="BF110" s="1040"/>
      <c r="BG110" s="1040"/>
      <c r="BH110" s="1040"/>
      <c r="BI110" s="1454"/>
      <c r="BJ110" s="1156"/>
      <c r="BK110" s="1113"/>
      <c r="BL110" s="1417"/>
      <c r="BM110" s="1477"/>
      <c r="BN110" s="1477"/>
      <c r="BO110" s="1477"/>
      <c r="BP110" s="1025"/>
      <c r="BQ110" s="357" t="s">
        <v>170</v>
      </c>
      <c r="BR110" s="255" t="s">
        <v>681</v>
      </c>
      <c r="BS110" s="93" t="s">
        <v>172</v>
      </c>
      <c r="BT110" s="93" t="s">
        <v>166</v>
      </c>
      <c r="BU110" s="99" t="s">
        <v>173</v>
      </c>
      <c r="BV110" s="101" t="s">
        <v>693</v>
      </c>
      <c r="BW110" s="102" t="s">
        <v>694</v>
      </c>
      <c r="BX110" s="103" t="s">
        <v>695</v>
      </c>
      <c r="BY110" s="867" t="s">
        <v>1609</v>
      </c>
      <c r="BZ110" s="73"/>
      <c r="CA110" s="73"/>
    </row>
    <row r="111" spans="1:79" ht="81" customHeight="1" x14ac:dyDescent="0.4">
      <c r="A111" s="1496"/>
      <c r="B111" s="1421"/>
      <c r="C111" s="1421"/>
      <c r="D111" s="1043"/>
      <c r="E111" s="353"/>
      <c r="F111" s="1043"/>
      <c r="G111" s="1356"/>
      <c r="H111" s="1356"/>
      <c r="I111" s="1356"/>
      <c r="J111" s="1353"/>
      <c r="K111" s="1085"/>
      <c r="L111" s="1085"/>
      <c r="M111" s="1092"/>
      <c r="N111" s="1085"/>
      <c r="O111" s="1085"/>
      <c r="P111" s="1085"/>
      <c r="Q111" s="1085"/>
      <c r="R111" s="1092"/>
      <c r="S111" s="1618"/>
      <c r="T111" s="1291"/>
      <c r="U111" s="1077"/>
      <c r="V111" s="1077"/>
      <c r="W111" s="1077"/>
      <c r="X111" s="1014"/>
      <c r="Y111" s="1025"/>
      <c r="Z111" s="1025"/>
      <c r="AA111" s="1025"/>
      <c r="AB111" s="1025"/>
      <c r="AC111" s="1307"/>
      <c r="AD111" s="1649"/>
      <c r="AE111" s="1046"/>
      <c r="AF111" s="1238"/>
      <c r="AG111" s="1028"/>
      <c r="AH111" s="1199"/>
      <c r="AI111" s="1043"/>
      <c r="AJ111" s="360" t="s">
        <v>696</v>
      </c>
      <c r="AK111" s="90" t="s">
        <v>269</v>
      </c>
      <c r="AL111" s="90">
        <v>1</v>
      </c>
      <c r="AM111" s="91">
        <v>0.05</v>
      </c>
      <c r="AN111" s="752" t="s">
        <v>153</v>
      </c>
      <c r="AO111" s="752" t="s">
        <v>153</v>
      </c>
      <c r="AP111" s="752">
        <v>0.05</v>
      </c>
      <c r="AQ111" s="824">
        <v>1</v>
      </c>
      <c r="AR111" s="53">
        <f>+AQ111/AL111</f>
        <v>1</v>
      </c>
      <c r="AS111" s="1025"/>
      <c r="AT111" s="355" t="s">
        <v>193</v>
      </c>
      <c r="AU111" s="137" t="s">
        <v>200</v>
      </c>
      <c r="AV111" s="356">
        <f>6*20</f>
        <v>120</v>
      </c>
      <c r="AW111" s="93" t="s">
        <v>153</v>
      </c>
      <c r="AX111" s="73"/>
      <c r="AY111" s="95" t="s">
        <v>153</v>
      </c>
      <c r="AZ111" s="96" t="s">
        <v>153</v>
      </c>
      <c r="BA111" s="843" t="s">
        <v>153</v>
      </c>
      <c r="BB111" s="1037"/>
      <c r="BC111" s="1037"/>
      <c r="BD111" s="1434"/>
      <c r="BE111" s="1482"/>
      <c r="BF111" s="1040"/>
      <c r="BG111" s="1040"/>
      <c r="BH111" s="1040"/>
      <c r="BI111" s="1454"/>
      <c r="BJ111" s="1156"/>
      <c r="BK111" s="1113"/>
      <c r="BL111" s="1417"/>
      <c r="BM111" s="1477"/>
      <c r="BN111" s="1477"/>
      <c r="BO111" s="1477"/>
      <c r="BP111" s="1025"/>
      <c r="BQ111" s="357" t="s">
        <v>170</v>
      </c>
      <c r="BR111" s="255" t="s">
        <v>681</v>
      </c>
      <c r="BS111" s="93" t="s">
        <v>172</v>
      </c>
      <c r="BT111" s="93" t="s">
        <v>166</v>
      </c>
      <c r="BU111" s="99" t="s">
        <v>173</v>
      </c>
      <c r="BV111" s="101" t="s">
        <v>697</v>
      </c>
      <c r="BW111" s="102" t="s">
        <v>698</v>
      </c>
      <c r="BX111" s="103" t="s">
        <v>699</v>
      </c>
      <c r="BY111" s="867" t="s">
        <v>1610</v>
      </c>
      <c r="BZ111" s="73"/>
      <c r="CA111" s="73"/>
    </row>
    <row r="112" spans="1:79" ht="84.75" customHeight="1" x14ac:dyDescent="0.4">
      <c r="A112" s="1496"/>
      <c r="B112" s="1421"/>
      <c r="C112" s="1421"/>
      <c r="D112" s="1043"/>
      <c r="E112" s="353"/>
      <c r="F112" s="1043"/>
      <c r="G112" s="1356"/>
      <c r="H112" s="1356"/>
      <c r="I112" s="1356"/>
      <c r="J112" s="1353"/>
      <c r="K112" s="1085"/>
      <c r="L112" s="1085"/>
      <c r="M112" s="1092"/>
      <c r="N112" s="1085"/>
      <c r="O112" s="1085"/>
      <c r="P112" s="1085"/>
      <c r="Q112" s="1085"/>
      <c r="R112" s="1092"/>
      <c r="S112" s="1618"/>
      <c r="T112" s="1291"/>
      <c r="U112" s="1077"/>
      <c r="V112" s="1077"/>
      <c r="W112" s="1077"/>
      <c r="X112" s="1014"/>
      <c r="Y112" s="1025"/>
      <c r="Z112" s="1025"/>
      <c r="AA112" s="1025"/>
      <c r="AB112" s="1025"/>
      <c r="AC112" s="1307"/>
      <c r="AD112" s="1649"/>
      <c r="AE112" s="1046"/>
      <c r="AF112" s="1238"/>
      <c r="AG112" s="1028"/>
      <c r="AH112" s="1199"/>
      <c r="AI112" s="1043"/>
      <c r="AJ112" s="360" t="s">
        <v>700</v>
      </c>
      <c r="AK112" s="90" t="s">
        <v>269</v>
      </c>
      <c r="AL112" s="90">
        <v>1</v>
      </c>
      <c r="AM112" s="91">
        <v>0.05</v>
      </c>
      <c r="AN112" s="752" t="s">
        <v>153</v>
      </c>
      <c r="AO112" s="752" t="s">
        <v>153</v>
      </c>
      <c r="AP112" s="752">
        <v>0.05</v>
      </c>
      <c r="AQ112" s="824">
        <v>1</v>
      </c>
      <c r="AR112" s="53">
        <f t="shared" ref="AR112:AR113" si="10">+AQ112/AL112</f>
        <v>1</v>
      </c>
      <c r="AS112" s="1025"/>
      <c r="AT112" s="355" t="s">
        <v>193</v>
      </c>
      <c r="AU112" s="137" t="s">
        <v>200</v>
      </c>
      <c r="AV112" s="356">
        <f>20*6</f>
        <v>120</v>
      </c>
      <c r="AW112" s="93" t="s">
        <v>153</v>
      </c>
      <c r="AX112" s="73"/>
      <c r="AY112" s="95" t="s">
        <v>153</v>
      </c>
      <c r="AZ112" s="96" t="s">
        <v>153</v>
      </c>
      <c r="BA112" s="843" t="s">
        <v>153</v>
      </c>
      <c r="BB112" s="1037"/>
      <c r="BC112" s="1037"/>
      <c r="BD112" s="1434"/>
      <c r="BE112" s="1482"/>
      <c r="BF112" s="1040"/>
      <c r="BG112" s="1040"/>
      <c r="BH112" s="1040"/>
      <c r="BI112" s="1454"/>
      <c r="BJ112" s="1156"/>
      <c r="BK112" s="1113"/>
      <c r="BL112" s="1417"/>
      <c r="BM112" s="1477"/>
      <c r="BN112" s="1477"/>
      <c r="BO112" s="1477"/>
      <c r="BP112" s="1025"/>
      <c r="BQ112" s="357" t="s">
        <v>170</v>
      </c>
      <c r="BR112" s="255" t="s">
        <v>681</v>
      </c>
      <c r="BS112" s="93" t="s">
        <v>172</v>
      </c>
      <c r="BT112" s="93" t="s">
        <v>166</v>
      </c>
      <c r="BU112" s="99" t="s">
        <v>173</v>
      </c>
      <c r="BV112" s="101" t="s">
        <v>697</v>
      </c>
      <c r="BW112" s="102" t="s">
        <v>698</v>
      </c>
      <c r="BX112" s="103" t="s">
        <v>699</v>
      </c>
      <c r="BY112" s="867" t="s">
        <v>1610</v>
      </c>
      <c r="BZ112" s="73"/>
      <c r="CA112" s="73"/>
    </row>
    <row r="113" spans="1:79" ht="96" customHeight="1" thickBot="1" x14ac:dyDescent="0.45">
      <c r="A113" s="1496"/>
      <c r="B113" s="1421"/>
      <c r="C113" s="1421"/>
      <c r="D113" s="1043"/>
      <c r="E113" s="353"/>
      <c r="F113" s="1043"/>
      <c r="G113" s="1356"/>
      <c r="H113" s="1356"/>
      <c r="I113" s="1356"/>
      <c r="J113" s="1353"/>
      <c r="K113" s="1086"/>
      <c r="L113" s="1086"/>
      <c r="M113" s="1093"/>
      <c r="N113" s="1086"/>
      <c r="O113" s="1086"/>
      <c r="P113" s="1086"/>
      <c r="Q113" s="1086"/>
      <c r="R113" s="1093"/>
      <c r="S113" s="1619"/>
      <c r="T113" s="1292"/>
      <c r="U113" s="1078"/>
      <c r="V113" s="1078"/>
      <c r="W113" s="1078"/>
      <c r="X113" s="1015"/>
      <c r="Y113" s="1026"/>
      <c r="Z113" s="1026"/>
      <c r="AA113" s="1026"/>
      <c r="AB113" s="1026"/>
      <c r="AC113" s="1307"/>
      <c r="AD113" s="1649"/>
      <c r="AE113" s="1046"/>
      <c r="AF113" s="1238"/>
      <c r="AG113" s="1029"/>
      <c r="AH113" s="1200"/>
      <c r="AI113" s="1044"/>
      <c r="AJ113" s="361" t="s">
        <v>701</v>
      </c>
      <c r="AK113" s="117" t="s">
        <v>269</v>
      </c>
      <c r="AL113" s="117">
        <v>1</v>
      </c>
      <c r="AM113" s="221">
        <v>0.05</v>
      </c>
      <c r="AN113" s="754" t="s">
        <v>153</v>
      </c>
      <c r="AO113" s="754" t="s">
        <v>153</v>
      </c>
      <c r="AP113" s="755">
        <v>0.05</v>
      </c>
      <c r="AQ113" s="929">
        <v>1</v>
      </c>
      <c r="AR113" s="53">
        <f t="shared" si="10"/>
        <v>1</v>
      </c>
      <c r="AS113" s="1062"/>
      <c r="AT113" s="362" t="s">
        <v>193</v>
      </c>
      <c r="AU113" s="149" t="s">
        <v>200</v>
      </c>
      <c r="AV113" s="363">
        <f>20*6</f>
        <v>120</v>
      </c>
      <c r="AW113" s="148" t="s">
        <v>153</v>
      </c>
      <c r="AX113" s="73"/>
      <c r="AY113" s="265" t="s">
        <v>153</v>
      </c>
      <c r="AZ113" s="96" t="s">
        <v>153</v>
      </c>
      <c r="BA113" s="904" t="s">
        <v>153</v>
      </c>
      <c r="BB113" s="1038"/>
      <c r="BC113" s="1038"/>
      <c r="BD113" s="1481"/>
      <c r="BE113" s="1483"/>
      <c r="BF113" s="1041"/>
      <c r="BG113" s="1041"/>
      <c r="BH113" s="1041"/>
      <c r="BI113" s="1455"/>
      <c r="BJ113" s="1159"/>
      <c r="BK113" s="1115"/>
      <c r="BL113" s="1418"/>
      <c r="BM113" s="1491"/>
      <c r="BN113" s="1491"/>
      <c r="BO113" s="1491"/>
      <c r="BP113" s="1062"/>
      <c r="BQ113" s="364" t="s">
        <v>170</v>
      </c>
      <c r="BR113" s="266" t="s">
        <v>681</v>
      </c>
      <c r="BS113" s="148" t="s">
        <v>172</v>
      </c>
      <c r="BT113" s="148" t="s">
        <v>166</v>
      </c>
      <c r="BU113" s="125" t="s">
        <v>173</v>
      </c>
      <c r="BV113" s="101" t="s">
        <v>697</v>
      </c>
      <c r="BW113" s="102" t="s">
        <v>698</v>
      </c>
      <c r="BX113" s="103" t="s">
        <v>699</v>
      </c>
      <c r="BY113" s="867" t="s">
        <v>1610</v>
      </c>
      <c r="BZ113" s="73"/>
      <c r="CA113" s="73"/>
    </row>
    <row r="114" spans="1:79" ht="70.5" customHeight="1" x14ac:dyDescent="0.4">
      <c r="A114" s="1496"/>
      <c r="B114" s="1421"/>
      <c r="C114" s="1421"/>
      <c r="D114" s="1043"/>
      <c r="E114" s="353"/>
      <c r="F114" s="1043"/>
      <c r="G114" s="1356"/>
      <c r="H114" s="1356"/>
      <c r="I114" s="1356"/>
      <c r="J114" s="1353"/>
      <c r="K114" s="1084" t="s">
        <v>702</v>
      </c>
      <c r="L114" s="1084" t="s">
        <v>703</v>
      </c>
      <c r="M114" s="1084">
        <v>0</v>
      </c>
      <c r="N114" s="1084" t="s">
        <v>704</v>
      </c>
      <c r="O114" s="1084"/>
      <c r="P114" s="1084" t="s">
        <v>149</v>
      </c>
      <c r="Q114" s="1084" t="s">
        <v>705</v>
      </c>
      <c r="R114" s="1084">
        <v>1</v>
      </c>
      <c r="S114" s="1260" t="s">
        <v>566</v>
      </c>
      <c r="T114" s="1249">
        <v>1</v>
      </c>
      <c r="U114" s="1141" t="s">
        <v>152</v>
      </c>
      <c r="V114" s="1141" t="s">
        <v>152</v>
      </c>
      <c r="W114" s="1141" t="s">
        <v>152</v>
      </c>
      <c r="X114" s="1016" t="s">
        <v>152</v>
      </c>
      <c r="Y114" s="1606" t="s">
        <v>152</v>
      </c>
      <c r="Z114" s="1606">
        <f>+T114</f>
        <v>1</v>
      </c>
      <c r="AA114" s="1024" t="s">
        <v>152</v>
      </c>
      <c r="AB114" s="1024">
        <f>+(T114)/R114</f>
        <v>1</v>
      </c>
      <c r="AC114" s="1307"/>
      <c r="AD114" s="1649"/>
      <c r="AE114" s="1046"/>
      <c r="AF114" s="1238"/>
      <c r="AG114" s="1027" t="s">
        <v>706</v>
      </c>
      <c r="AH114" s="1198">
        <v>2020130010270</v>
      </c>
      <c r="AI114" s="1147" t="s">
        <v>707</v>
      </c>
      <c r="AJ114" s="66" t="s">
        <v>708</v>
      </c>
      <c r="AK114" s="67" t="s">
        <v>178</v>
      </c>
      <c r="AL114" s="67">
        <v>1</v>
      </c>
      <c r="AM114" s="127">
        <v>0.08</v>
      </c>
      <c r="AN114" s="128" t="s">
        <v>153</v>
      </c>
      <c r="AO114" s="128" t="s">
        <v>153</v>
      </c>
      <c r="AP114" s="710" t="s">
        <v>152</v>
      </c>
      <c r="AQ114" s="824">
        <v>1</v>
      </c>
      <c r="AR114" s="53">
        <f>+AQ114/AL114</f>
        <v>1</v>
      </c>
      <c r="AS114" s="1061">
        <f>AVERAGE(AR114:AR122)</f>
        <v>1</v>
      </c>
      <c r="AT114" s="348" t="s">
        <v>180</v>
      </c>
      <c r="AU114" s="134" t="s">
        <v>163</v>
      </c>
      <c r="AV114" s="349">
        <f>20*3</f>
        <v>60</v>
      </c>
      <c r="AW114" s="132" t="s">
        <v>153</v>
      </c>
      <c r="AX114" s="73"/>
      <c r="AY114" s="247" t="s">
        <v>153</v>
      </c>
      <c r="AZ114" s="96" t="s">
        <v>153</v>
      </c>
      <c r="BA114" s="933" t="s">
        <v>153</v>
      </c>
      <c r="BB114" s="1036" t="s">
        <v>164</v>
      </c>
      <c r="BC114" s="1036" t="s">
        <v>678</v>
      </c>
      <c r="BD114" s="1436" t="s">
        <v>166</v>
      </c>
      <c r="BE114" s="1485">
        <v>315511202</v>
      </c>
      <c r="BF114" s="1486" t="s">
        <v>299</v>
      </c>
      <c r="BG114" s="1036" t="s">
        <v>709</v>
      </c>
      <c r="BH114" s="1036" t="s">
        <v>710</v>
      </c>
      <c r="BI114" s="1655" t="s">
        <v>166</v>
      </c>
      <c r="BJ114" s="1723">
        <v>296884854.37</v>
      </c>
      <c r="BK114" s="1116">
        <v>296884854.37</v>
      </c>
      <c r="BL114" s="1419">
        <v>331551263.37</v>
      </c>
      <c r="BM114" s="1490">
        <v>335306811</v>
      </c>
      <c r="BN114" s="1490">
        <v>331551263.37</v>
      </c>
      <c r="BO114" s="1490">
        <v>331551263.37</v>
      </c>
      <c r="BP114" s="1061">
        <f>+BO114/BM114</f>
        <v>0.98879966792562413</v>
      </c>
      <c r="BQ114" s="352" t="s">
        <v>170</v>
      </c>
      <c r="BR114" s="249" t="s">
        <v>711</v>
      </c>
      <c r="BS114" s="132" t="s">
        <v>172</v>
      </c>
      <c r="BT114" s="132" t="s">
        <v>166</v>
      </c>
      <c r="BU114" s="77" t="s">
        <v>173</v>
      </c>
      <c r="BV114" s="101" t="s">
        <v>712</v>
      </c>
      <c r="BW114" s="102" t="s">
        <v>713</v>
      </c>
      <c r="BX114" s="103" t="s">
        <v>714</v>
      </c>
      <c r="BY114" s="867" t="s">
        <v>1611</v>
      </c>
      <c r="BZ114" s="73"/>
      <c r="CA114" s="73"/>
    </row>
    <row r="115" spans="1:79" ht="88.5" customHeight="1" x14ac:dyDescent="0.4">
      <c r="A115" s="1496"/>
      <c r="B115" s="1421"/>
      <c r="C115" s="1421"/>
      <c r="D115" s="1043"/>
      <c r="E115" s="353"/>
      <c r="F115" s="1043"/>
      <c r="G115" s="1356"/>
      <c r="H115" s="1356"/>
      <c r="I115" s="1356"/>
      <c r="J115" s="1353"/>
      <c r="K115" s="1085"/>
      <c r="L115" s="1085"/>
      <c r="M115" s="1085"/>
      <c r="N115" s="1085"/>
      <c r="O115" s="1085"/>
      <c r="P115" s="1085"/>
      <c r="Q115" s="1085"/>
      <c r="R115" s="1085"/>
      <c r="S115" s="1261"/>
      <c r="T115" s="1263"/>
      <c r="U115" s="1142"/>
      <c r="V115" s="1142"/>
      <c r="W115" s="1142"/>
      <c r="X115" s="1014"/>
      <c r="Y115" s="1607"/>
      <c r="Z115" s="1607"/>
      <c r="AA115" s="1025"/>
      <c r="AB115" s="1025"/>
      <c r="AC115" s="1307"/>
      <c r="AD115" s="1649"/>
      <c r="AE115" s="1046"/>
      <c r="AF115" s="1238"/>
      <c r="AG115" s="1028"/>
      <c r="AH115" s="1199"/>
      <c r="AI115" s="1085"/>
      <c r="AJ115" s="89" t="s">
        <v>715</v>
      </c>
      <c r="AK115" s="90" t="s">
        <v>217</v>
      </c>
      <c r="AL115" s="90">
        <v>1</v>
      </c>
      <c r="AM115" s="113">
        <v>0.08</v>
      </c>
      <c r="AN115" s="710" t="s">
        <v>153</v>
      </c>
      <c r="AO115" s="710" t="s">
        <v>153</v>
      </c>
      <c r="AP115" s="710" t="s">
        <v>152</v>
      </c>
      <c r="AQ115" s="824">
        <v>1</v>
      </c>
      <c r="AR115" s="53">
        <f t="shared" ref="AR115:AR129" si="11">+AQ115/AL115</f>
        <v>1</v>
      </c>
      <c r="AS115" s="1025"/>
      <c r="AT115" s="355" t="s">
        <v>180</v>
      </c>
      <c r="AU115" s="137" t="s">
        <v>163</v>
      </c>
      <c r="AV115" s="356">
        <f>20*3</f>
        <v>60</v>
      </c>
      <c r="AW115" s="93" t="s">
        <v>153</v>
      </c>
      <c r="AX115" s="73"/>
      <c r="AY115" s="95" t="s">
        <v>153</v>
      </c>
      <c r="AZ115" s="96" t="s">
        <v>153</v>
      </c>
      <c r="BA115" s="843" t="s">
        <v>153</v>
      </c>
      <c r="BB115" s="1037"/>
      <c r="BC115" s="1037"/>
      <c r="BD115" s="1437"/>
      <c r="BE115" s="1482"/>
      <c r="BF115" s="1487"/>
      <c r="BG115" s="1037"/>
      <c r="BH115" s="1037"/>
      <c r="BI115" s="1656"/>
      <c r="BJ115" s="1724"/>
      <c r="BK115" s="1113"/>
      <c r="BL115" s="1417"/>
      <c r="BM115" s="1477"/>
      <c r="BN115" s="1477"/>
      <c r="BO115" s="1477"/>
      <c r="BP115" s="1025"/>
      <c r="BQ115" s="357" t="s">
        <v>170</v>
      </c>
      <c r="BR115" s="255" t="s">
        <v>711</v>
      </c>
      <c r="BS115" s="93" t="s">
        <v>172</v>
      </c>
      <c r="BT115" s="93" t="s">
        <v>166</v>
      </c>
      <c r="BU115" s="99" t="s">
        <v>173</v>
      </c>
      <c r="BV115" s="101" t="s">
        <v>716</v>
      </c>
      <c r="BW115" s="102" t="s">
        <v>717</v>
      </c>
      <c r="BX115" s="103" t="s">
        <v>718</v>
      </c>
      <c r="BY115" s="867" t="s">
        <v>1612</v>
      </c>
      <c r="BZ115" s="73"/>
      <c r="CA115" s="73"/>
    </row>
    <row r="116" spans="1:79" ht="78" customHeight="1" x14ac:dyDescent="0.4">
      <c r="A116" s="1496"/>
      <c r="B116" s="1421"/>
      <c r="C116" s="1421"/>
      <c r="D116" s="1043"/>
      <c r="E116" s="353"/>
      <c r="F116" s="1043"/>
      <c r="G116" s="1356"/>
      <c r="H116" s="1356"/>
      <c r="I116" s="1356"/>
      <c r="J116" s="1353"/>
      <c r="K116" s="1086"/>
      <c r="L116" s="1086"/>
      <c r="M116" s="1086"/>
      <c r="N116" s="1086"/>
      <c r="O116" s="1086"/>
      <c r="P116" s="1086"/>
      <c r="Q116" s="1086"/>
      <c r="R116" s="1086"/>
      <c r="S116" s="1262"/>
      <c r="T116" s="1250"/>
      <c r="U116" s="1143"/>
      <c r="V116" s="1143"/>
      <c r="W116" s="1143"/>
      <c r="X116" s="1015"/>
      <c r="Y116" s="1608"/>
      <c r="Z116" s="1608"/>
      <c r="AA116" s="1026"/>
      <c r="AB116" s="1026"/>
      <c r="AC116" s="1307"/>
      <c r="AD116" s="1649"/>
      <c r="AE116" s="1046"/>
      <c r="AF116" s="1238"/>
      <c r="AG116" s="1028"/>
      <c r="AH116" s="1199"/>
      <c r="AI116" s="1085"/>
      <c r="AJ116" s="258" t="s">
        <v>719</v>
      </c>
      <c r="AK116" s="90" t="s">
        <v>269</v>
      </c>
      <c r="AL116" s="90">
        <v>1</v>
      </c>
      <c r="AM116" s="113">
        <v>0.06</v>
      </c>
      <c r="AN116" s="756">
        <v>0.25</v>
      </c>
      <c r="AO116" s="756">
        <v>0.5</v>
      </c>
      <c r="AP116" s="756">
        <v>0.75</v>
      </c>
      <c r="AQ116" s="824">
        <v>1</v>
      </c>
      <c r="AR116" s="53">
        <f t="shared" si="11"/>
        <v>1</v>
      </c>
      <c r="AS116" s="1025"/>
      <c r="AT116" s="237" t="s">
        <v>259</v>
      </c>
      <c r="AU116" s="90" t="s">
        <v>200</v>
      </c>
      <c r="AV116" s="356">
        <f>10*20</f>
        <v>200</v>
      </c>
      <c r="AW116" s="139" t="s">
        <v>153</v>
      </c>
      <c r="AX116" s="73"/>
      <c r="AY116" s="365" t="s">
        <v>153</v>
      </c>
      <c r="AZ116" s="366" t="s">
        <v>153</v>
      </c>
      <c r="BA116" s="850" t="s">
        <v>153</v>
      </c>
      <c r="BB116" s="1037"/>
      <c r="BC116" s="1037"/>
      <c r="BD116" s="1437"/>
      <c r="BE116" s="1482"/>
      <c r="BF116" s="1487"/>
      <c r="BG116" s="1037"/>
      <c r="BH116" s="1037"/>
      <c r="BI116" s="1656"/>
      <c r="BJ116" s="1724"/>
      <c r="BK116" s="1113"/>
      <c r="BL116" s="1417"/>
      <c r="BM116" s="1477"/>
      <c r="BN116" s="1477"/>
      <c r="BO116" s="1477"/>
      <c r="BP116" s="1025"/>
      <c r="BQ116" s="357" t="s">
        <v>170</v>
      </c>
      <c r="BR116" s="255" t="s">
        <v>711</v>
      </c>
      <c r="BS116" s="93" t="s">
        <v>172</v>
      </c>
      <c r="BT116" s="93" t="s">
        <v>166</v>
      </c>
      <c r="BU116" s="99" t="s">
        <v>173</v>
      </c>
      <c r="BV116" s="101" t="s">
        <v>720</v>
      </c>
      <c r="BW116" s="102" t="s">
        <v>721</v>
      </c>
      <c r="BX116" s="103" t="s">
        <v>722</v>
      </c>
      <c r="BY116" s="867" t="s">
        <v>1613</v>
      </c>
      <c r="BZ116" s="73"/>
      <c r="CA116" s="73"/>
    </row>
    <row r="117" spans="1:79" ht="106.5" customHeight="1" x14ac:dyDescent="0.4">
      <c r="A117" s="1496"/>
      <c r="B117" s="1421"/>
      <c r="C117" s="1421"/>
      <c r="D117" s="1043"/>
      <c r="E117" s="353"/>
      <c r="F117" s="1043"/>
      <c r="G117" s="1356"/>
      <c r="H117" s="1356"/>
      <c r="I117" s="1356"/>
      <c r="J117" s="1353"/>
      <c r="K117" s="1284" t="s">
        <v>723</v>
      </c>
      <c r="L117" s="1284" t="s">
        <v>385</v>
      </c>
      <c r="M117" s="1284">
        <v>0</v>
      </c>
      <c r="N117" s="1287" t="s">
        <v>724</v>
      </c>
      <c r="O117" s="1284"/>
      <c r="P117" s="1284" t="s">
        <v>149</v>
      </c>
      <c r="Q117" s="1084" t="s">
        <v>424</v>
      </c>
      <c r="R117" s="1326">
        <v>80</v>
      </c>
      <c r="S117" s="1260">
        <v>20</v>
      </c>
      <c r="T117" s="1308">
        <v>61</v>
      </c>
      <c r="U117" s="1141">
        <v>20</v>
      </c>
      <c r="V117" s="1141">
        <v>20</v>
      </c>
      <c r="W117" s="1606">
        <v>0</v>
      </c>
      <c r="X117" s="1017">
        <v>20</v>
      </c>
      <c r="Y117" s="1606">
        <v>20</v>
      </c>
      <c r="Z117" s="1606">
        <f>+T117+Y117</f>
        <v>81</v>
      </c>
      <c r="AA117" s="1024">
        <f>+U117/S117</f>
        <v>1</v>
      </c>
      <c r="AB117" s="1024">
        <v>1</v>
      </c>
      <c r="AC117" s="1307"/>
      <c r="AD117" s="1649"/>
      <c r="AE117" s="1046"/>
      <c r="AF117" s="1238"/>
      <c r="AG117" s="1028"/>
      <c r="AH117" s="1199"/>
      <c r="AI117" s="1085"/>
      <c r="AJ117" s="258" t="s">
        <v>725</v>
      </c>
      <c r="AK117" s="90" t="s">
        <v>269</v>
      </c>
      <c r="AL117" s="90">
        <v>1</v>
      </c>
      <c r="AM117" s="113">
        <v>0.06</v>
      </c>
      <c r="AN117" s="756">
        <v>0.25</v>
      </c>
      <c r="AO117" s="756">
        <v>0.5</v>
      </c>
      <c r="AP117" s="756">
        <v>0.75</v>
      </c>
      <c r="AQ117" s="824">
        <v>1</v>
      </c>
      <c r="AR117" s="53">
        <f t="shared" si="11"/>
        <v>1</v>
      </c>
      <c r="AS117" s="1025"/>
      <c r="AT117" s="358" t="s">
        <v>259</v>
      </c>
      <c r="AU117" s="359" t="s">
        <v>200</v>
      </c>
      <c r="AV117" s="356">
        <f>10*20</f>
        <v>200</v>
      </c>
      <c r="AW117" s="93" t="s">
        <v>153</v>
      </c>
      <c r="AX117" s="73"/>
      <c r="AY117" s="95" t="s">
        <v>153</v>
      </c>
      <c r="AZ117" s="96" t="s">
        <v>153</v>
      </c>
      <c r="BA117" s="843" t="s">
        <v>153</v>
      </c>
      <c r="BB117" s="1037"/>
      <c r="BC117" s="1037"/>
      <c r="BD117" s="1437"/>
      <c r="BE117" s="1482"/>
      <c r="BF117" s="1487"/>
      <c r="BG117" s="1037"/>
      <c r="BH117" s="1037"/>
      <c r="BI117" s="1656"/>
      <c r="BJ117" s="1724"/>
      <c r="BK117" s="1113"/>
      <c r="BL117" s="1417"/>
      <c r="BM117" s="1477"/>
      <c r="BN117" s="1477"/>
      <c r="BO117" s="1477"/>
      <c r="BP117" s="1025"/>
      <c r="BQ117" s="357" t="s">
        <v>170</v>
      </c>
      <c r="BR117" s="255" t="s">
        <v>711</v>
      </c>
      <c r="BS117" s="93" t="s">
        <v>172</v>
      </c>
      <c r="BT117" s="93" t="s">
        <v>166</v>
      </c>
      <c r="BU117" s="99" t="s">
        <v>173</v>
      </c>
      <c r="BV117" s="101" t="s">
        <v>726</v>
      </c>
      <c r="BW117" s="102" t="s">
        <v>727</v>
      </c>
      <c r="BX117" s="103" t="s">
        <v>728</v>
      </c>
      <c r="BY117" s="867" t="s">
        <v>1614</v>
      </c>
      <c r="BZ117" s="73"/>
      <c r="CA117" s="73"/>
    </row>
    <row r="118" spans="1:79" ht="88.5" customHeight="1" x14ac:dyDescent="0.4">
      <c r="A118" s="1496"/>
      <c r="B118" s="1421"/>
      <c r="C118" s="1421"/>
      <c r="D118" s="1043"/>
      <c r="E118" s="353"/>
      <c r="F118" s="1043"/>
      <c r="G118" s="1356"/>
      <c r="H118" s="1356"/>
      <c r="I118" s="1356"/>
      <c r="J118" s="1353"/>
      <c r="K118" s="1285"/>
      <c r="L118" s="1285"/>
      <c r="M118" s="1285"/>
      <c r="N118" s="1288"/>
      <c r="O118" s="1285"/>
      <c r="P118" s="1285"/>
      <c r="Q118" s="1085"/>
      <c r="R118" s="1320"/>
      <c r="S118" s="1261"/>
      <c r="T118" s="1309"/>
      <c r="U118" s="1142"/>
      <c r="V118" s="1142"/>
      <c r="W118" s="1607"/>
      <c r="X118" s="1018"/>
      <c r="Y118" s="1607"/>
      <c r="Z118" s="1607"/>
      <c r="AA118" s="1025"/>
      <c r="AB118" s="1025"/>
      <c r="AC118" s="1307"/>
      <c r="AD118" s="1649"/>
      <c r="AE118" s="1046"/>
      <c r="AF118" s="1238"/>
      <c r="AG118" s="1028"/>
      <c r="AH118" s="1199"/>
      <c r="AI118" s="1085"/>
      <c r="AJ118" s="258" t="s">
        <v>729</v>
      </c>
      <c r="AK118" s="90" t="s">
        <v>269</v>
      </c>
      <c r="AL118" s="90">
        <v>1</v>
      </c>
      <c r="AM118" s="113">
        <v>0.06</v>
      </c>
      <c r="AN118" s="756">
        <v>0.25</v>
      </c>
      <c r="AO118" s="756">
        <v>0.5</v>
      </c>
      <c r="AP118" s="756">
        <v>0.75</v>
      </c>
      <c r="AQ118" s="824">
        <v>1</v>
      </c>
      <c r="AR118" s="53">
        <f t="shared" si="11"/>
        <v>1</v>
      </c>
      <c r="AS118" s="1025"/>
      <c r="AT118" s="355" t="s">
        <v>259</v>
      </c>
      <c r="AU118" s="137" t="s">
        <v>200</v>
      </c>
      <c r="AV118" s="356">
        <f>10*20</f>
        <v>200</v>
      </c>
      <c r="AW118" s="93" t="s">
        <v>153</v>
      </c>
      <c r="AX118" s="73"/>
      <c r="AY118" s="95" t="s">
        <v>153</v>
      </c>
      <c r="AZ118" s="96" t="s">
        <v>153</v>
      </c>
      <c r="BA118" s="843" t="s">
        <v>153</v>
      </c>
      <c r="BB118" s="1037"/>
      <c r="BC118" s="1037"/>
      <c r="BD118" s="1437"/>
      <c r="BE118" s="1482"/>
      <c r="BF118" s="1487"/>
      <c r="BG118" s="1037"/>
      <c r="BH118" s="1037"/>
      <c r="BI118" s="1656"/>
      <c r="BJ118" s="1724"/>
      <c r="BK118" s="1113"/>
      <c r="BL118" s="1417"/>
      <c r="BM118" s="1477"/>
      <c r="BN118" s="1477"/>
      <c r="BO118" s="1477"/>
      <c r="BP118" s="1025"/>
      <c r="BQ118" s="357" t="s">
        <v>170</v>
      </c>
      <c r="BR118" s="255" t="s">
        <v>711</v>
      </c>
      <c r="BS118" s="93" t="s">
        <v>172</v>
      </c>
      <c r="BT118" s="93" t="s">
        <v>166</v>
      </c>
      <c r="BU118" s="99" t="s">
        <v>173</v>
      </c>
      <c r="BV118" s="101" t="s">
        <v>730</v>
      </c>
      <c r="BW118" s="102" t="s">
        <v>731</v>
      </c>
      <c r="BX118" s="103" t="s">
        <v>732</v>
      </c>
      <c r="BY118" s="867" t="s">
        <v>1615</v>
      </c>
      <c r="BZ118" s="73"/>
      <c r="CA118" s="73"/>
    </row>
    <row r="119" spans="1:79" ht="89.25" customHeight="1" x14ac:dyDescent="0.4">
      <c r="A119" s="1496"/>
      <c r="B119" s="1421"/>
      <c r="C119" s="1421"/>
      <c r="D119" s="1043"/>
      <c r="E119" s="353"/>
      <c r="F119" s="1043"/>
      <c r="G119" s="1356"/>
      <c r="H119" s="1356"/>
      <c r="I119" s="1356"/>
      <c r="J119" s="1353"/>
      <c r="K119" s="1285"/>
      <c r="L119" s="1285"/>
      <c r="M119" s="1285"/>
      <c r="N119" s="1288"/>
      <c r="O119" s="1285"/>
      <c r="P119" s="1285"/>
      <c r="Q119" s="1085"/>
      <c r="R119" s="1320"/>
      <c r="S119" s="1261"/>
      <c r="T119" s="1309"/>
      <c r="U119" s="1142"/>
      <c r="V119" s="1142"/>
      <c r="W119" s="1607"/>
      <c r="X119" s="1018"/>
      <c r="Y119" s="1607"/>
      <c r="Z119" s="1607"/>
      <c r="AA119" s="1025"/>
      <c r="AB119" s="1025"/>
      <c r="AC119" s="1307"/>
      <c r="AD119" s="1649"/>
      <c r="AE119" s="1046"/>
      <c r="AF119" s="1238"/>
      <c r="AG119" s="1028"/>
      <c r="AH119" s="1199"/>
      <c r="AI119" s="1085"/>
      <c r="AJ119" s="89" t="s">
        <v>733</v>
      </c>
      <c r="AK119" s="90" t="s">
        <v>237</v>
      </c>
      <c r="AL119" s="90">
        <v>1</v>
      </c>
      <c r="AM119" s="113">
        <v>0.08</v>
      </c>
      <c r="AN119" s="756" t="s">
        <v>153</v>
      </c>
      <c r="AO119" s="756" t="s">
        <v>153</v>
      </c>
      <c r="AP119" s="756" t="s">
        <v>153</v>
      </c>
      <c r="AQ119" s="824">
        <v>1</v>
      </c>
      <c r="AR119" s="53">
        <f t="shared" si="11"/>
        <v>1</v>
      </c>
      <c r="AS119" s="1025"/>
      <c r="AT119" s="367" t="s">
        <v>180</v>
      </c>
      <c r="AU119" s="368" t="s">
        <v>200</v>
      </c>
      <c r="AV119" s="356">
        <f>20*3</f>
        <v>60</v>
      </c>
      <c r="AW119" s="93" t="s">
        <v>153</v>
      </c>
      <c r="AX119" s="73"/>
      <c r="AY119" s="95" t="s">
        <v>153</v>
      </c>
      <c r="AZ119" s="96" t="s">
        <v>153</v>
      </c>
      <c r="BA119" s="843" t="s">
        <v>153</v>
      </c>
      <c r="BB119" s="1037"/>
      <c r="BC119" s="1037"/>
      <c r="BD119" s="1437"/>
      <c r="BE119" s="1482"/>
      <c r="BF119" s="1487"/>
      <c r="BG119" s="1037"/>
      <c r="BH119" s="1037"/>
      <c r="BI119" s="1656"/>
      <c r="BJ119" s="1724"/>
      <c r="BK119" s="1113"/>
      <c r="BL119" s="1417"/>
      <c r="BM119" s="1477"/>
      <c r="BN119" s="1477"/>
      <c r="BO119" s="1477"/>
      <c r="BP119" s="1025"/>
      <c r="BQ119" s="357" t="s">
        <v>170</v>
      </c>
      <c r="BR119" s="255" t="s">
        <v>711</v>
      </c>
      <c r="BS119" s="93" t="s">
        <v>172</v>
      </c>
      <c r="BT119" s="93" t="s">
        <v>166</v>
      </c>
      <c r="BU119" s="99" t="s">
        <v>173</v>
      </c>
      <c r="BV119" s="101" t="s">
        <v>734</v>
      </c>
      <c r="BW119" s="102" t="s">
        <v>735</v>
      </c>
      <c r="BX119" s="103" t="s">
        <v>736</v>
      </c>
      <c r="BY119" s="867" t="s">
        <v>1616</v>
      </c>
      <c r="BZ119" s="73"/>
      <c r="CA119" s="73"/>
    </row>
    <row r="120" spans="1:79" ht="51" customHeight="1" x14ac:dyDescent="0.4">
      <c r="A120" s="1496"/>
      <c r="B120" s="1421"/>
      <c r="C120" s="1421"/>
      <c r="D120" s="1043"/>
      <c r="E120" s="353"/>
      <c r="F120" s="1043"/>
      <c r="G120" s="1356"/>
      <c r="H120" s="1356"/>
      <c r="I120" s="1356"/>
      <c r="J120" s="1353"/>
      <c r="K120" s="1285"/>
      <c r="L120" s="1285"/>
      <c r="M120" s="1285"/>
      <c r="N120" s="1288"/>
      <c r="O120" s="1285"/>
      <c r="P120" s="1285"/>
      <c r="Q120" s="1085"/>
      <c r="R120" s="1320"/>
      <c r="S120" s="1261"/>
      <c r="T120" s="1309"/>
      <c r="U120" s="1142"/>
      <c r="V120" s="1142"/>
      <c r="W120" s="1607"/>
      <c r="X120" s="1018"/>
      <c r="Y120" s="1607"/>
      <c r="Z120" s="1607"/>
      <c r="AA120" s="1025"/>
      <c r="AB120" s="1025"/>
      <c r="AC120" s="1307"/>
      <c r="AD120" s="1649"/>
      <c r="AE120" s="1046"/>
      <c r="AF120" s="1238"/>
      <c r="AG120" s="1028"/>
      <c r="AH120" s="1199"/>
      <c r="AI120" s="1085"/>
      <c r="AJ120" s="89" t="s">
        <v>737</v>
      </c>
      <c r="AK120" s="90" t="s">
        <v>269</v>
      </c>
      <c r="AL120" s="90">
        <v>2</v>
      </c>
      <c r="AM120" s="113">
        <v>0.08</v>
      </c>
      <c r="AN120" s="756" t="s">
        <v>153</v>
      </c>
      <c r="AO120" s="756" t="s">
        <v>153</v>
      </c>
      <c r="AP120" s="756" t="s">
        <v>153</v>
      </c>
      <c r="AQ120" s="824">
        <v>2</v>
      </c>
      <c r="AR120" s="53">
        <f t="shared" si="11"/>
        <v>1</v>
      </c>
      <c r="AS120" s="1025"/>
      <c r="AT120" s="355" t="s">
        <v>180</v>
      </c>
      <c r="AU120" s="137" t="s">
        <v>200</v>
      </c>
      <c r="AV120" s="356">
        <f>20*3</f>
        <v>60</v>
      </c>
      <c r="AW120" s="93" t="s">
        <v>153</v>
      </c>
      <c r="AX120" s="73"/>
      <c r="AY120" s="95" t="s">
        <v>153</v>
      </c>
      <c r="AZ120" s="96" t="s">
        <v>153</v>
      </c>
      <c r="BA120" s="843" t="s">
        <v>153</v>
      </c>
      <c r="BB120" s="1037"/>
      <c r="BC120" s="1037"/>
      <c r="BD120" s="1437"/>
      <c r="BE120" s="1482"/>
      <c r="BF120" s="1487"/>
      <c r="BG120" s="1037"/>
      <c r="BH120" s="1037"/>
      <c r="BI120" s="1656"/>
      <c r="BJ120" s="1724"/>
      <c r="BK120" s="1113"/>
      <c r="BL120" s="1417"/>
      <c r="BM120" s="1477"/>
      <c r="BN120" s="1477"/>
      <c r="BO120" s="1477"/>
      <c r="BP120" s="1025"/>
      <c r="BQ120" s="357" t="s">
        <v>170</v>
      </c>
      <c r="BR120" s="255" t="s">
        <v>711</v>
      </c>
      <c r="BS120" s="93" t="s">
        <v>172</v>
      </c>
      <c r="BT120" s="93" t="s">
        <v>166</v>
      </c>
      <c r="BU120" s="99" t="s">
        <v>173</v>
      </c>
      <c r="BV120" s="101" t="s">
        <v>738</v>
      </c>
      <c r="BW120" s="102" t="s">
        <v>739</v>
      </c>
      <c r="BX120" s="103" t="s">
        <v>722</v>
      </c>
      <c r="BY120" s="867" t="s">
        <v>1617</v>
      </c>
      <c r="BZ120" s="73"/>
      <c r="CA120" s="73"/>
    </row>
    <row r="121" spans="1:79" ht="45.75" customHeight="1" x14ac:dyDescent="0.4">
      <c r="A121" s="1496"/>
      <c r="B121" s="1421"/>
      <c r="C121" s="1421"/>
      <c r="D121" s="1043"/>
      <c r="E121" s="353"/>
      <c r="F121" s="1043"/>
      <c r="G121" s="1356"/>
      <c r="H121" s="1356"/>
      <c r="I121" s="1356"/>
      <c r="J121" s="1353"/>
      <c r="K121" s="1285"/>
      <c r="L121" s="1285"/>
      <c r="M121" s="1285"/>
      <c r="N121" s="1288"/>
      <c r="O121" s="1285"/>
      <c r="P121" s="1285"/>
      <c r="Q121" s="1085"/>
      <c r="R121" s="1320"/>
      <c r="S121" s="1261"/>
      <c r="T121" s="1309"/>
      <c r="U121" s="1142"/>
      <c r="V121" s="1142"/>
      <c r="W121" s="1607"/>
      <c r="X121" s="1018"/>
      <c r="Y121" s="1607"/>
      <c r="Z121" s="1607"/>
      <c r="AA121" s="1025"/>
      <c r="AB121" s="1025"/>
      <c r="AC121" s="1307"/>
      <c r="AD121" s="1649"/>
      <c r="AE121" s="1046"/>
      <c r="AF121" s="1238"/>
      <c r="AG121" s="1028"/>
      <c r="AH121" s="1199"/>
      <c r="AI121" s="1085"/>
      <c r="AJ121" s="89" t="s">
        <v>740</v>
      </c>
      <c r="AK121" s="90" t="s">
        <v>251</v>
      </c>
      <c r="AL121" s="90">
        <v>20</v>
      </c>
      <c r="AM121" s="113">
        <v>0.2</v>
      </c>
      <c r="AN121" s="756" t="s">
        <v>153</v>
      </c>
      <c r="AO121" s="756" t="s">
        <v>153</v>
      </c>
      <c r="AP121" s="756">
        <v>20</v>
      </c>
      <c r="AQ121" s="825">
        <v>20</v>
      </c>
      <c r="AR121" s="53">
        <f t="shared" si="11"/>
        <v>1</v>
      </c>
      <c r="AS121" s="1025"/>
      <c r="AT121" s="355" t="s">
        <v>218</v>
      </c>
      <c r="AU121" s="137" t="s">
        <v>200</v>
      </c>
      <c r="AV121" s="356">
        <f>8*20</f>
        <v>160</v>
      </c>
      <c r="AW121" s="90" t="s">
        <v>153</v>
      </c>
      <c r="AX121" s="73"/>
      <c r="AY121" s="239" t="s">
        <v>153</v>
      </c>
      <c r="AZ121" s="240" t="s">
        <v>153</v>
      </c>
      <c r="BA121" s="821" t="s">
        <v>153</v>
      </c>
      <c r="BB121" s="1037"/>
      <c r="BC121" s="1037"/>
      <c r="BD121" s="1437"/>
      <c r="BE121" s="1482"/>
      <c r="BF121" s="1487"/>
      <c r="BG121" s="1037"/>
      <c r="BH121" s="1037"/>
      <c r="BI121" s="1656"/>
      <c r="BJ121" s="1724"/>
      <c r="BK121" s="1113"/>
      <c r="BL121" s="1417"/>
      <c r="BM121" s="1477"/>
      <c r="BN121" s="1477"/>
      <c r="BO121" s="1477"/>
      <c r="BP121" s="1025"/>
      <c r="BQ121" s="357" t="s">
        <v>170</v>
      </c>
      <c r="BR121" s="255" t="s">
        <v>741</v>
      </c>
      <c r="BS121" s="369" t="s">
        <v>195</v>
      </c>
      <c r="BT121" s="93" t="s">
        <v>166</v>
      </c>
      <c r="BU121" s="99" t="s">
        <v>218</v>
      </c>
      <c r="BV121" s="101" t="s">
        <v>742</v>
      </c>
      <c r="BW121" s="102" t="s">
        <v>743</v>
      </c>
      <c r="BX121" s="103" t="s">
        <v>744</v>
      </c>
      <c r="BY121" s="867" t="s">
        <v>1618</v>
      </c>
      <c r="BZ121" s="73"/>
      <c r="CA121" s="73"/>
    </row>
    <row r="122" spans="1:79" ht="79.5" customHeight="1" thickBot="1" x14ac:dyDescent="0.45">
      <c r="A122" s="1496"/>
      <c r="B122" s="1421"/>
      <c r="C122" s="1421"/>
      <c r="D122" s="1043"/>
      <c r="E122" s="353"/>
      <c r="F122" s="1043"/>
      <c r="G122" s="1356"/>
      <c r="H122" s="1356"/>
      <c r="I122" s="1356"/>
      <c r="J122" s="1353"/>
      <c r="K122" s="1286"/>
      <c r="L122" s="1286"/>
      <c r="M122" s="1286"/>
      <c r="N122" s="1289"/>
      <c r="O122" s="1286"/>
      <c r="P122" s="1286"/>
      <c r="Q122" s="1086"/>
      <c r="R122" s="1321"/>
      <c r="S122" s="1262"/>
      <c r="T122" s="1310"/>
      <c r="U122" s="1143"/>
      <c r="V122" s="1143"/>
      <c r="W122" s="1608"/>
      <c r="X122" s="1019"/>
      <c r="Y122" s="1608"/>
      <c r="Z122" s="1608"/>
      <c r="AA122" s="1026"/>
      <c r="AB122" s="1026"/>
      <c r="AC122" s="1307"/>
      <c r="AD122" s="1649"/>
      <c r="AE122" s="1046"/>
      <c r="AF122" s="1238"/>
      <c r="AG122" s="1029"/>
      <c r="AH122" s="1200"/>
      <c r="AI122" s="1148"/>
      <c r="AJ122" s="116" t="s">
        <v>745</v>
      </c>
      <c r="AK122" s="117" t="s">
        <v>282</v>
      </c>
      <c r="AL122" s="117">
        <v>3</v>
      </c>
      <c r="AM122" s="118">
        <v>0.3</v>
      </c>
      <c r="AN122" s="733">
        <v>1</v>
      </c>
      <c r="AO122" s="757">
        <v>1</v>
      </c>
      <c r="AP122" s="733">
        <v>1</v>
      </c>
      <c r="AQ122" s="926">
        <v>3</v>
      </c>
      <c r="AR122" s="54">
        <f t="shared" si="11"/>
        <v>1</v>
      </c>
      <c r="AS122" s="1026"/>
      <c r="AT122" s="362" t="s">
        <v>173</v>
      </c>
      <c r="AU122" s="149" t="s">
        <v>200</v>
      </c>
      <c r="AV122" s="363">
        <f>11*20</f>
        <v>220</v>
      </c>
      <c r="AW122" s="148" t="s">
        <v>153</v>
      </c>
      <c r="AX122" s="73"/>
      <c r="AY122" s="370" t="s">
        <v>153</v>
      </c>
      <c r="AZ122" s="351">
        <v>1</v>
      </c>
      <c r="BA122" s="934" t="s">
        <v>153</v>
      </c>
      <c r="BB122" s="1037"/>
      <c r="BC122" s="1037"/>
      <c r="BD122" s="1437"/>
      <c r="BE122" s="1439"/>
      <c r="BF122" s="1487"/>
      <c r="BG122" s="1037"/>
      <c r="BH122" s="1038"/>
      <c r="BI122" s="1657"/>
      <c r="BJ122" s="1725"/>
      <c r="BK122" s="1115"/>
      <c r="BL122" s="1418"/>
      <c r="BM122" s="1491"/>
      <c r="BN122" s="1491"/>
      <c r="BO122" s="1491"/>
      <c r="BP122" s="1062"/>
      <c r="BQ122" s="364" t="s">
        <v>170</v>
      </c>
      <c r="BR122" s="266" t="s">
        <v>711</v>
      </c>
      <c r="BS122" s="148" t="s">
        <v>172</v>
      </c>
      <c r="BT122" s="148" t="s">
        <v>166</v>
      </c>
      <c r="BU122" s="125" t="s">
        <v>173</v>
      </c>
      <c r="BV122" s="101" t="s">
        <v>746</v>
      </c>
      <c r="BW122" s="102" t="s">
        <v>747</v>
      </c>
      <c r="BX122" s="103" t="s">
        <v>748</v>
      </c>
      <c r="BY122" s="867" t="s">
        <v>1619</v>
      </c>
      <c r="BZ122" s="73"/>
      <c r="CA122" s="73"/>
    </row>
    <row r="123" spans="1:79" ht="81" customHeight="1" x14ac:dyDescent="0.4">
      <c r="A123" s="1496"/>
      <c r="B123" s="1421"/>
      <c r="C123" s="1421"/>
      <c r="D123" s="1043"/>
      <c r="E123" s="353"/>
      <c r="F123" s="1043"/>
      <c r="G123" s="1356"/>
      <c r="H123" s="1356"/>
      <c r="I123" s="1356"/>
      <c r="J123" s="1353"/>
      <c r="K123" s="1284" t="s">
        <v>749</v>
      </c>
      <c r="L123" s="1284" t="s">
        <v>146</v>
      </c>
      <c r="M123" s="1284">
        <v>0</v>
      </c>
      <c r="N123" s="1287" t="s">
        <v>750</v>
      </c>
      <c r="O123" s="1284"/>
      <c r="P123" s="1284" t="s">
        <v>149</v>
      </c>
      <c r="Q123" s="1284" t="s">
        <v>291</v>
      </c>
      <c r="R123" s="1311">
        <v>0.8</v>
      </c>
      <c r="S123" s="1314">
        <v>0.8</v>
      </c>
      <c r="T123" s="1317">
        <v>1</v>
      </c>
      <c r="U123" s="1317">
        <v>0.8</v>
      </c>
      <c r="V123" s="1558">
        <f>+U123</f>
        <v>0.8</v>
      </c>
      <c r="W123" s="1558">
        <v>1</v>
      </c>
      <c r="X123" s="1020">
        <v>0.87</v>
      </c>
      <c r="Y123" s="1625">
        <f>+W123</f>
        <v>1</v>
      </c>
      <c r="Z123" s="1625">
        <f>+T123</f>
        <v>1</v>
      </c>
      <c r="AA123" s="1024">
        <f>+U123/S123</f>
        <v>1</v>
      </c>
      <c r="AB123" s="1024">
        <v>1</v>
      </c>
      <c r="AC123" s="1307"/>
      <c r="AD123" s="1649"/>
      <c r="AE123" s="1046"/>
      <c r="AF123" s="1238"/>
      <c r="AG123" s="1027" t="s">
        <v>751</v>
      </c>
      <c r="AH123" s="1198">
        <v>2021130010036</v>
      </c>
      <c r="AI123" s="1042" t="s">
        <v>752</v>
      </c>
      <c r="AJ123" s="345" t="s">
        <v>753</v>
      </c>
      <c r="AK123" s="346" t="s">
        <v>526</v>
      </c>
      <c r="AL123" s="346">
        <v>1</v>
      </c>
      <c r="AM123" s="371">
        <v>0.1</v>
      </c>
      <c r="AN123" s="758" t="s">
        <v>153</v>
      </c>
      <c r="AO123" s="135" t="s">
        <v>153</v>
      </c>
      <c r="AP123" s="135">
        <v>0</v>
      </c>
      <c r="AQ123" s="824">
        <v>1</v>
      </c>
      <c r="AR123" s="53">
        <f t="shared" si="11"/>
        <v>1</v>
      </c>
      <c r="AS123" s="1024">
        <f>AVERAGE(AR123:AR129)</f>
        <v>1</v>
      </c>
      <c r="AT123" s="372" t="s">
        <v>193</v>
      </c>
      <c r="AU123" s="373" t="s">
        <v>163</v>
      </c>
      <c r="AV123" s="374">
        <f>20*6</f>
        <v>120</v>
      </c>
      <c r="AW123" s="257" t="s">
        <v>153</v>
      </c>
      <c r="AX123" s="73"/>
      <c r="AY123" s="130" t="s">
        <v>153</v>
      </c>
      <c r="AZ123" s="200" t="s">
        <v>153</v>
      </c>
      <c r="BA123" s="933" t="s">
        <v>153</v>
      </c>
      <c r="BB123" s="1040" t="s">
        <v>164</v>
      </c>
      <c r="BC123" s="1040" t="s">
        <v>678</v>
      </c>
      <c r="BD123" s="1733" t="s">
        <v>166</v>
      </c>
      <c r="BE123" s="1711">
        <v>138824928</v>
      </c>
      <c r="BF123" s="1712" t="s">
        <v>299</v>
      </c>
      <c r="BG123" s="1040" t="s">
        <v>754</v>
      </c>
      <c r="BH123" s="1713" t="s">
        <v>755</v>
      </c>
      <c r="BI123" s="1513" t="s">
        <v>166</v>
      </c>
      <c r="BJ123" s="1165">
        <v>125246032</v>
      </c>
      <c r="BK123" s="1125">
        <v>125246032</v>
      </c>
      <c r="BL123" s="1450">
        <v>125246032</v>
      </c>
      <c r="BM123" s="1492">
        <v>125246032</v>
      </c>
      <c r="BN123" s="1492">
        <v>125246032</v>
      </c>
      <c r="BO123" s="1492">
        <v>125246032</v>
      </c>
      <c r="BP123" s="1031">
        <f>+BO123/BM123</f>
        <v>1</v>
      </c>
      <c r="BQ123" s="375" t="s">
        <v>170</v>
      </c>
      <c r="BR123" s="256" t="s">
        <v>756</v>
      </c>
      <c r="BS123" s="257" t="s">
        <v>172</v>
      </c>
      <c r="BT123" s="257" t="s">
        <v>166</v>
      </c>
      <c r="BU123" s="376" t="s">
        <v>173</v>
      </c>
      <c r="BV123" s="101" t="s">
        <v>757</v>
      </c>
      <c r="BW123" s="102" t="s">
        <v>758</v>
      </c>
      <c r="BX123" s="103" t="s">
        <v>759</v>
      </c>
      <c r="BY123" s="867" t="s">
        <v>1620</v>
      </c>
      <c r="BZ123" s="73"/>
      <c r="CA123" s="73"/>
    </row>
    <row r="124" spans="1:79" ht="106.5" customHeight="1" x14ac:dyDescent="0.4">
      <c r="A124" s="1496"/>
      <c r="B124" s="1421"/>
      <c r="C124" s="1421"/>
      <c r="D124" s="1043"/>
      <c r="E124" s="353"/>
      <c r="F124" s="1043"/>
      <c r="G124" s="1356"/>
      <c r="H124" s="1356"/>
      <c r="I124" s="1356"/>
      <c r="J124" s="1353"/>
      <c r="K124" s="1285"/>
      <c r="L124" s="1285"/>
      <c r="M124" s="1285"/>
      <c r="N124" s="1288"/>
      <c r="O124" s="1285"/>
      <c r="P124" s="1285"/>
      <c r="Q124" s="1285"/>
      <c r="R124" s="1312"/>
      <c r="S124" s="1315"/>
      <c r="T124" s="1318"/>
      <c r="U124" s="1318"/>
      <c r="V124" s="1559"/>
      <c r="W124" s="1559"/>
      <c r="X124" s="1021"/>
      <c r="Y124" s="1579"/>
      <c r="Z124" s="1579"/>
      <c r="AA124" s="1025"/>
      <c r="AB124" s="1025"/>
      <c r="AC124" s="1307"/>
      <c r="AD124" s="1649"/>
      <c r="AE124" s="1046"/>
      <c r="AF124" s="1238"/>
      <c r="AG124" s="1028"/>
      <c r="AH124" s="1199"/>
      <c r="AI124" s="1043"/>
      <c r="AJ124" s="354" t="s">
        <v>760</v>
      </c>
      <c r="AK124" s="90" t="s">
        <v>529</v>
      </c>
      <c r="AL124" s="377">
        <v>3</v>
      </c>
      <c r="AM124" s="378">
        <v>0.2</v>
      </c>
      <c r="AN124" s="757">
        <v>1</v>
      </c>
      <c r="AO124" s="731">
        <v>1</v>
      </c>
      <c r="AP124" s="731">
        <v>1</v>
      </c>
      <c r="AQ124" s="826">
        <v>3</v>
      </c>
      <c r="AR124" s="53">
        <f t="shared" si="11"/>
        <v>1</v>
      </c>
      <c r="AS124" s="1025"/>
      <c r="AT124" s="379" t="s">
        <v>218</v>
      </c>
      <c r="AU124" s="380" t="s">
        <v>200</v>
      </c>
      <c r="AV124" s="356">
        <f>8*20</f>
        <v>160</v>
      </c>
      <c r="AW124" s="93" t="s">
        <v>153</v>
      </c>
      <c r="AX124" s="73"/>
      <c r="AY124" s="130" t="s">
        <v>153</v>
      </c>
      <c r="AZ124" s="200" t="s">
        <v>153</v>
      </c>
      <c r="BA124" s="843" t="s">
        <v>153</v>
      </c>
      <c r="BB124" s="1040"/>
      <c r="BC124" s="1040"/>
      <c r="BD124" s="1733"/>
      <c r="BE124" s="1711"/>
      <c r="BF124" s="1712"/>
      <c r="BG124" s="1040"/>
      <c r="BH124" s="1713"/>
      <c r="BI124" s="1513"/>
      <c r="BJ124" s="1166"/>
      <c r="BK124" s="1126"/>
      <c r="BL124" s="1451"/>
      <c r="BM124" s="1493"/>
      <c r="BN124" s="1493"/>
      <c r="BO124" s="1493"/>
      <c r="BP124" s="1031"/>
      <c r="BQ124" s="357" t="s">
        <v>170</v>
      </c>
      <c r="BR124" s="255" t="s">
        <v>756</v>
      </c>
      <c r="BS124" s="93" t="s">
        <v>172</v>
      </c>
      <c r="BT124" s="93" t="s">
        <v>166</v>
      </c>
      <c r="BU124" s="99" t="s">
        <v>173</v>
      </c>
      <c r="BV124" s="101" t="s">
        <v>761</v>
      </c>
      <c r="BW124" s="102" t="s">
        <v>762</v>
      </c>
      <c r="BX124" s="103" t="s">
        <v>763</v>
      </c>
      <c r="BY124" s="867" t="s">
        <v>1621</v>
      </c>
      <c r="BZ124" s="73"/>
      <c r="CA124" s="73"/>
    </row>
    <row r="125" spans="1:79" ht="66.75" customHeight="1" x14ac:dyDescent="0.4">
      <c r="A125" s="1496"/>
      <c r="B125" s="1421"/>
      <c r="C125" s="1421"/>
      <c r="D125" s="1043"/>
      <c r="E125" s="353"/>
      <c r="F125" s="1043"/>
      <c r="G125" s="1356"/>
      <c r="H125" s="1356"/>
      <c r="I125" s="1356"/>
      <c r="J125" s="1353"/>
      <c r="K125" s="1285"/>
      <c r="L125" s="1285"/>
      <c r="M125" s="1285"/>
      <c r="N125" s="1288"/>
      <c r="O125" s="1285"/>
      <c r="P125" s="1285"/>
      <c r="Q125" s="1285"/>
      <c r="R125" s="1312"/>
      <c r="S125" s="1315"/>
      <c r="T125" s="1318"/>
      <c r="U125" s="1318"/>
      <c r="V125" s="1559"/>
      <c r="W125" s="1559"/>
      <c r="X125" s="1021"/>
      <c r="Y125" s="1579"/>
      <c r="Z125" s="1579"/>
      <c r="AA125" s="1025"/>
      <c r="AB125" s="1025"/>
      <c r="AC125" s="1307"/>
      <c r="AD125" s="1649"/>
      <c r="AE125" s="1046"/>
      <c r="AF125" s="1238"/>
      <c r="AG125" s="1028"/>
      <c r="AH125" s="1199"/>
      <c r="AI125" s="1043"/>
      <c r="AJ125" s="354" t="s">
        <v>764</v>
      </c>
      <c r="AK125" s="90" t="s">
        <v>482</v>
      </c>
      <c r="AL125" s="90">
        <v>1</v>
      </c>
      <c r="AM125" s="113">
        <v>0.1</v>
      </c>
      <c r="AN125" s="135" t="s">
        <v>153</v>
      </c>
      <c r="AO125" s="135" t="s">
        <v>153</v>
      </c>
      <c r="AP125" s="135">
        <v>0</v>
      </c>
      <c r="AQ125" s="824">
        <v>1</v>
      </c>
      <c r="AR125" s="53">
        <f t="shared" si="11"/>
        <v>1</v>
      </c>
      <c r="AS125" s="1025"/>
      <c r="AT125" s="379" t="s">
        <v>193</v>
      </c>
      <c r="AU125" s="380" t="s">
        <v>180</v>
      </c>
      <c r="AV125" s="356">
        <f>4*20</f>
        <v>80</v>
      </c>
      <c r="AW125" s="356">
        <v>300</v>
      </c>
      <c r="AX125" s="73"/>
      <c r="AY125" s="130" t="s">
        <v>153</v>
      </c>
      <c r="AZ125" s="200" t="s">
        <v>153</v>
      </c>
      <c r="BA125" s="843" t="s">
        <v>153</v>
      </c>
      <c r="BB125" s="1040"/>
      <c r="BC125" s="1040"/>
      <c r="BD125" s="1733"/>
      <c r="BE125" s="1711"/>
      <c r="BF125" s="1712"/>
      <c r="BG125" s="1040"/>
      <c r="BH125" s="1713"/>
      <c r="BI125" s="1513"/>
      <c r="BJ125" s="1166"/>
      <c r="BK125" s="1126"/>
      <c r="BL125" s="1451"/>
      <c r="BM125" s="1493"/>
      <c r="BN125" s="1493"/>
      <c r="BO125" s="1493"/>
      <c r="BP125" s="1031"/>
      <c r="BQ125" s="357" t="s">
        <v>170</v>
      </c>
      <c r="BR125" s="255" t="s">
        <v>756</v>
      </c>
      <c r="BS125" s="93" t="s">
        <v>172</v>
      </c>
      <c r="BT125" s="93" t="s">
        <v>166</v>
      </c>
      <c r="BU125" s="99" t="s">
        <v>173</v>
      </c>
      <c r="BV125" s="101" t="s">
        <v>765</v>
      </c>
      <c r="BW125" s="102" t="s">
        <v>766</v>
      </c>
      <c r="BX125" s="103" t="s">
        <v>767</v>
      </c>
      <c r="BY125" s="867" t="s">
        <v>1622</v>
      </c>
      <c r="BZ125" s="73"/>
      <c r="CA125" s="73"/>
    </row>
    <row r="126" spans="1:79" ht="61.5" customHeight="1" x14ac:dyDescent="0.4">
      <c r="A126" s="1496"/>
      <c r="B126" s="1421"/>
      <c r="C126" s="1421"/>
      <c r="D126" s="1043"/>
      <c r="E126" s="353"/>
      <c r="F126" s="1043"/>
      <c r="G126" s="1356"/>
      <c r="H126" s="1356"/>
      <c r="I126" s="1356"/>
      <c r="J126" s="1353"/>
      <c r="K126" s="1285"/>
      <c r="L126" s="1285"/>
      <c r="M126" s="1285"/>
      <c r="N126" s="1288"/>
      <c r="O126" s="1285"/>
      <c r="P126" s="1285"/>
      <c r="Q126" s="1285"/>
      <c r="R126" s="1312"/>
      <c r="S126" s="1315"/>
      <c r="T126" s="1318"/>
      <c r="U126" s="1318"/>
      <c r="V126" s="1559"/>
      <c r="W126" s="1559"/>
      <c r="X126" s="1021"/>
      <c r="Y126" s="1579"/>
      <c r="Z126" s="1579"/>
      <c r="AA126" s="1025"/>
      <c r="AB126" s="1025"/>
      <c r="AC126" s="1307"/>
      <c r="AD126" s="1649"/>
      <c r="AE126" s="1046"/>
      <c r="AF126" s="1238"/>
      <c r="AG126" s="1028"/>
      <c r="AH126" s="1199"/>
      <c r="AI126" s="1043"/>
      <c r="AJ126" s="354" t="s">
        <v>768</v>
      </c>
      <c r="AK126" s="90" t="s">
        <v>477</v>
      </c>
      <c r="AL126" s="90">
        <v>1</v>
      </c>
      <c r="AM126" s="113">
        <v>0.1</v>
      </c>
      <c r="AN126" s="733">
        <v>1</v>
      </c>
      <c r="AO126" s="731">
        <v>1</v>
      </c>
      <c r="AP126" s="731">
        <v>1</v>
      </c>
      <c r="AQ126" s="826">
        <v>1</v>
      </c>
      <c r="AR126" s="53">
        <f t="shared" si="11"/>
        <v>1</v>
      </c>
      <c r="AS126" s="1025"/>
      <c r="AT126" s="379" t="s">
        <v>173</v>
      </c>
      <c r="AU126" s="380" t="s">
        <v>162</v>
      </c>
      <c r="AV126" s="356">
        <f>20*3</f>
        <v>60</v>
      </c>
      <c r="AW126" s="93" t="s">
        <v>153</v>
      </c>
      <c r="AX126" s="73"/>
      <c r="AY126" s="130" t="s">
        <v>153</v>
      </c>
      <c r="AZ126" s="200" t="s">
        <v>153</v>
      </c>
      <c r="BA126" s="843" t="s">
        <v>153</v>
      </c>
      <c r="BB126" s="1040"/>
      <c r="BC126" s="1040"/>
      <c r="BD126" s="1733"/>
      <c r="BE126" s="1711"/>
      <c r="BF126" s="1712"/>
      <c r="BG126" s="1040"/>
      <c r="BH126" s="1713"/>
      <c r="BI126" s="1513"/>
      <c r="BJ126" s="1166"/>
      <c r="BK126" s="1126"/>
      <c r="BL126" s="1451"/>
      <c r="BM126" s="1493"/>
      <c r="BN126" s="1493"/>
      <c r="BO126" s="1493"/>
      <c r="BP126" s="1031"/>
      <c r="BQ126" s="357" t="s">
        <v>170</v>
      </c>
      <c r="BR126" s="255" t="s">
        <v>756</v>
      </c>
      <c r="BS126" s="93" t="s">
        <v>172</v>
      </c>
      <c r="BT126" s="93" t="s">
        <v>166</v>
      </c>
      <c r="BU126" s="99" t="s">
        <v>173</v>
      </c>
      <c r="BV126" s="101" t="s">
        <v>769</v>
      </c>
      <c r="BW126" s="102" t="s">
        <v>770</v>
      </c>
      <c r="BX126" s="103" t="s">
        <v>771</v>
      </c>
      <c r="BY126" s="867" t="s">
        <v>1623</v>
      </c>
      <c r="BZ126" s="73"/>
      <c r="CA126" s="73"/>
    </row>
    <row r="127" spans="1:79" ht="60" customHeight="1" x14ac:dyDescent="0.4">
      <c r="A127" s="1496"/>
      <c r="B127" s="1421"/>
      <c r="C127" s="1421"/>
      <c r="D127" s="1043"/>
      <c r="E127" s="353"/>
      <c r="F127" s="1043"/>
      <c r="G127" s="1356"/>
      <c r="H127" s="1356"/>
      <c r="I127" s="1356"/>
      <c r="J127" s="1353"/>
      <c r="K127" s="1285"/>
      <c r="L127" s="1285"/>
      <c r="M127" s="1285"/>
      <c r="N127" s="1288"/>
      <c r="O127" s="1285"/>
      <c r="P127" s="1285"/>
      <c r="Q127" s="1285"/>
      <c r="R127" s="1312"/>
      <c r="S127" s="1315"/>
      <c r="T127" s="1318"/>
      <c r="U127" s="1318"/>
      <c r="V127" s="1559"/>
      <c r="W127" s="1559"/>
      <c r="X127" s="1021"/>
      <c r="Y127" s="1579"/>
      <c r="Z127" s="1579"/>
      <c r="AA127" s="1025"/>
      <c r="AB127" s="1025"/>
      <c r="AC127" s="1307"/>
      <c r="AD127" s="1649"/>
      <c r="AE127" s="1046"/>
      <c r="AF127" s="1238"/>
      <c r="AG127" s="1028"/>
      <c r="AH127" s="1199"/>
      <c r="AI127" s="1043"/>
      <c r="AJ127" s="354" t="s">
        <v>772</v>
      </c>
      <c r="AK127" s="90" t="s">
        <v>773</v>
      </c>
      <c r="AL127" s="90">
        <v>1</v>
      </c>
      <c r="AM127" s="113">
        <v>0.1</v>
      </c>
      <c r="AN127" s="733">
        <v>1</v>
      </c>
      <c r="AO127" s="731">
        <v>1</v>
      </c>
      <c r="AP127" s="731">
        <v>1</v>
      </c>
      <c r="AQ127" s="826">
        <v>1</v>
      </c>
      <c r="AR127" s="53">
        <f t="shared" si="11"/>
        <v>1</v>
      </c>
      <c r="AS127" s="1025"/>
      <c r="AT127" s="379" t="s">
        <v>173</v>
      </c>
      <c r="AU127" s="380" t="s">
        <v>162</v>
      </c>
      <c r="AV127" s="356">
        <f>20*3</f>
        <v>60</v>
      </c>
      <c r="AW127" s="93" t="s">
        <v>153</v>
      </c>
      <c r="AX127" s="73"/>
      <c r="AY127" s="130" t="s">
        <v>153</v>
      </c>
      <c r="AZ127" s="200" t="s">
        <v>153</v>
      </c>
      <c r="BA127" s="843" t="s">
        <v>153</v>
      </c>
      <c r="BB127" s="1040"/>
      <c r="BC127" s="1040"/>
      <c r="BD127" s="1733"/>
      <c r="BE127" s="1711"/>
      <c r="BF127" s="1712"/>
      <c r="BG127" s="1040"/>
      <c r="BH127" s="1713"/>
      <c r="BI127" s="1513"/>
      <c r="BJ127" s="1166"/>
      <c r="BK127" s="1126"/>
      <c r="BL127" s="1451"/>
      <c r="BM127" s="1493"/>
      <c r="BN127" s="1493"/>
      <c r="BO127" s="1493"/>
      <c r="BP127" s="1031"/>
      <c r="BQ127" s="357" t="s">
        <v>170</v>
      </c>
      <c r="BR127" s="255" t="s">
        <v>756</v>
      </c>
      <c r="BS127" s="93" t="s">
        <v>172</v>
      </c>
      <c r="BT127" s="93" t="s">
        <v>166</v>
      </c>
      <c r="BU127" s="99" t="s">
        <v>173</v>
      </c>
      <c r="BV127" s="101" t="s">
        <v>774</v>
      </c>
      <c r="BW127" s="102" t="s">
        <v>775</v>
      </c>
      <c r="BX127" s="103" t="s">
        <v>776</v>
      </c>
      <c r="BY127" s="867" t="s">
        <v>1621</v>
      </c>
      <c r="BZ127" s="73"/>
      <c r="CA127" s="73"/>
    </row>
    <row r="128" spans="1:79" ht="52.5" customHeight="1" x14ac:dyDescent="0.4">
      <c r="A128" s="1496"/>
      <c r="B128" s="1421"/>
      <c r="C128" s="1421"/>
      <c r="D128" s="1043"/>
      <c r="E128" s="353"/>
      <c r="F128" s="1043"/>
      <c r="G128" s="1356"/>
      <c r="H128" s="1356"/>
      <c r="I128" s="1356"/>
      <c r="J128" s="1353"/>
      <c r="K128" s="1285"/>
      <c r="L128" s="1285"/>
      <c r="M128" s="1285"/>
      <c r="N128" s="1288"/>
      <c r="O128" s="1285"/>
      <c r="P128" s="1285"/>
      <c r="Q128" s="1285"/>
      <c r="R128" s="1312"/>
      <c r="S128" s="1315"/>
      <c r="T128" s="1318"/>
      <c r="U128" s="1318"/>
      <c r="V128" s="1559"/>
      <c r="W128" s="1559"/>
      <c r="X128" s="1021"/>
      <c r="Y128" s="1579"/>
      <c r="Z128" s="1579"/>
      <c r="AA128" s="1025"/>
      <c r="AB128" s="1025"/>
      <c r="AC128" s="1307"/>
      <c r="AD128" s="1649"/>
      <c r="AE128" s="1046"/>
      <c r="AF128" s="1238"/>
      <c r="AG128" s="1028"/>
      <c r="AH128" s="1199"/>
      <c r="AI128" s="1043"/>
      <c r="AJ128" s="354" t="s">
        <v>777</v>
      </c>
      <c r="AK128" s="90" t="s">
        <v>482</v>
      </c>
      <c r="AL128" s="288">
        <v>1</v>
      </c>
      <c r="AM128" s="381">
        <v>0.2</v>
      </c>
      <c r="AN128" s="756">
        <v>0.25</v>
      </c>
      <c r="AO128" s="759">
        <v>0.5</v>
      </c>
      <c r="AP128" s="759">
        <v>0.75</v>
      </c>
      <c r="AQ128" s="824">
        <v>1</v>
      </c>
      <c r="AR128" s="53">
        <f t="shared" si="11"/>
        <v>1</v>
      </c>
      <c r="AS128" s="1025"/>
      <c r="AT128" s="382" t="s">
        <v>259</v>
      </c>
      <c r="AU128" s="383" t="s">
        <v>200</v>
      </c>
      <c r="AV128" s="356">
        <f>10*20</f>
        <v>200</v>
      </c>
      <c r="AW128" s="93" t="s">
        <v>153</v>
      </c>
      <c r="AX128" s="73"/>
      <c r="AY128" s="130" t="s">
        <v>153</v>
      </c>
      <c r="AZ128" s="200" t="s">
        <v>153</v>
      </c>
      <c r="BA128" s="843" t="s">
        <v>153</v>
      </c>
      <c r="BB128" s="1040"/>
      <c r="BC128" s="1040"/>
      <c r="BD128" s="1733"/>
      <c r="BE128" s="1711"/>
      <c r="BF128" s="1712"/>
      <c r="BG128" s="1040"/>
      <c r="BH128" s="1713"/>
      <c r="BI128" s="1513"/>
      <c r="BJ128" s="1166"/>
      <c r="BK128" s="1126"/>
      <c r="BL128" s="1451"/>
      <c r="BM128" s="1493"/>
      <c r="BN128" s="1493"/>
      <c r="BO128" s="1493"/>
      <c r="BP128" s="1031"/>
      <c r="BQ128" s="357" t="s">
        <v>170</v>
      </c>
      <c r="BR128" s="255" t="s">
        <v>756</v>
      </c>
      <c r="BS128" s="93" t="s">
        <v>172</v>
      </c>
      <c r="BT128" s="93" t="s">
        <v>166</v>
      </c>
      <c r="BU128" s="99" t="s">
        <v>173</v>
      </c>
      <c r="BV128" s="101" t="s">
        <v>778</v>
      </c>
      <c r="BW128" s="102" t="s">
        <v>779</v>
      </c>
      <c r="BX128" s="103" t="s">
        <v>780</v>
      </c>
      <c r="BY128" s="867" t="s">
        <v>1621</v>
      </c>
      <c r="BZ128" s="73"/>
      <c r="CA128" s="73"/>
    </row>
    <row r="129" spans="1:79" ht="66.75" customHeight="1" thickBot="1" x14ac:dyDescent="0.45">
      <c r="A129" s="1496"/>
      <c r="B129" s="1421"/>
      <c r="C129" s="1421"/>
      <c r="D129" s="1043"/>
      <c r="E129" s="353"/>
      <c r="F129" s="1043"/>
      <c r="G129" s="1356"/>
      <c r="H129" s="1356"/>
      <c r="I129" s="1356"/>
      <c r="J129" s="1353"/>
      <c r="K129" s="1286"/>
      <c r="L129" s="1286"/>
      <c r="M129" s="1286"/>
      <c r="N129" s="1289"/>
      <c r="O129" s="1286"/>
      <c r="P129" s="1286"/>
      <c r="Q129" s="1286"/>
      <c r="R129" s="1313"/>
      <c r="S129" s="1316"/>
      <c r="T129" s="1319"/>
      <c r="U129" s="1319"/>
      <c r="V129" s="1560"/>
      <c r="W129" s="1560"/>
      <c r="X129" s="1022"/>
      <c r="Y129" s="1626"/>
      <c r="Z129" s="1626"/>
      <c r="AA129" s="1026"/>
      <c r="AB129" s="1026"/>
      <c r="AC129" s="1307"/>
      <c r="AD129" s="1649"/>
      <c r="AE129" s="1047"/>
      <c r="AF129" s="1239"/>
      <c r="AG129" s="1029"/>
      <c r="AH129" s="1200"/>
      <c r="AI129" s="1044"/>
      <c r="AJ129" s="385" t="s">
        <v>781</v>
      </c>
      <c r="AK129" s="117" t="s">
        <v>782</v>
      </c>
      <c r="AL129" s="117">
        <v>3</v>
      </c>
      <c r="AM129" s="118">
        <v>0.2</v>
      </c>
      <c r="AN129" s="757" t="s">
        <v>153</v>
      </c>
      <c r="AO129" s="731">
        <v>1</v>
      </c>
      <c r="AP129" s="731">
        <v>1</v>
      </c>
      <c r="AQ129" s="929">
        <v>3</v>
      </c>
      <c r="AR129" s="53">
        <f t="shared" si="11"/>
        <v>1</v>
      </c>
      <c r="AS129" s="1025"/>
      <c r="AT129" s="386" t="s">
        <v>218</v>
      </c>
      <c r="AU129" s="387" t="s">
        <v>200</v>
      </c>
      <c r="AV129" s="363">
        <f>8*20</f>
        <v>160</v>
      </c>
      <c r="AW129" s="363">
        <v>140</v>
      </c>
      <c r="AX129" s="73"/>
      <c r="AY129" s="130">
        <v>140</v>
      </c>
      <c r="AZ129" s="200" t="s">
        <v>153</v>
      </c>
      <c r="BA129" s="904" t="s">
        <v>153</v>
      </c>
      <c r="BB129" s="1040"/>
      <c r="BC129" s="1040"/>
      <c r="BD129" s="1733"/>
      <c r="BE129" s="1711"/>
      <c r="BF129" s="1712"/>
      <c r="BG129" s="1040"/>
      <c r="BH129" s="1714"/>
      <c r="BI129" s="1514"/>
      <c r="BJ129" s="1167"/>
      <c r="BK129" s="1127"/>
      <c r="BL129" s="1452"/>
      <c r="BM129" s="1494"/>
      <c r="BN129" s="1494"/>
      <c r="BO129" s="1494"/>
      <c r="BP129" s="1696"/>
      <c r="BQ129" s="364" t="s">
        <v>170</v>
      </c>
      <c r="BR129" s="266" t="s">
        <v>756</v>
      </c>
      <c r="BS129" s="148" t="s">
        <v>172</v>
      </c>
      <c r="BT129" s="148" t="s">
        <v>166</v>
      </c>
      <c r="BU129" s="125" t="s">
        <v>173</v>
      </c>
      <c r="BV129" s="101" t="s">
        <v>783</v>
      </c>
      <c r="BW129" s="102" t="s">
        <v>784</v>
      </c>
      <c r="BX129" s="103" t="s">
        <v>785</v>
      </c>
      <c r="BY129" s="867" t="s">
        <v>1621</v>
      </c>
      <c r="BZ129" s="73"/>
      <c r="CA129" s="73"/>
    </row>
    <row r="130" spans="1:79" ht="66.75" customHeight="1" thickBot="1" x14ac:dyDescent="0.45">
      <c r="A130" s="1496"/>
      <c r="B130" s="1421"/>
      <c r="C130" s="1421"/>
      <c r="D130" s="83"/>
      <c r="E130" s="353"/>
      <c r="F130" s="83"/>
      <c r="G130" s="84"/>
      <c r="H130" s="84"/>
      <c r="I130" s="84"/>
      <c r="J130" s="61"/>
      <c r="K130" s="1342" t="s">
        <v>786</v>
      </c>
      <c r="L130" s="1343"/>
      <c r="M130" s="1343"/>
      <c r="N130" s="1343"/>
      <c r="O130" s="1343"/>
      <c r="P130" s="1343"/>
      <c r="Q130" s="1343"/>
      <c r="R130" s="1343"/>
      <c r="S130" s="1343"/>
      <c r="T130" s="1343"/>
      <c r="U130" s="1343"/>
      <c r="V130" s="1343"/>
      <c r="W130" s="1343"/>
      <c r="X130" s="1343"/>
      <c r="Y130" s="1343"/>
      <c r="Z130" s="1344"/>
      <c r="AA130" s="702">
        <f>AVERAGE(AA107:AA129)</f>
        <v>0.97803453529710505</v>
      </c>
      <c r="AB130" s="702">
        <f>AVERAGE(AB107:AB129)</f>
        <v>0.98352590147282881</v>
      </c>
      <c r="AC130" s="1307"/>
      <c r="AD130" s="1649"/>
      <c r="AE130" s="384"/>
      <c r="AF130" s="388"/>
      <c r="AG130" s="1429" t="s">
        <v>787</v>
      </c>
      <c r="AH130" s="1430"/>
      <c r="AI130" s="1430"/>
      <c r="AJ130" s="1430"/>
      <c r="AK130" s="1430"/>
      <c r="AL130" s="1430"/>
      <c r="AM130" s="1430"/>
      <c r="AN130" s="1430"/>
      <c r="AO130" s="1568"/>
      <c r="AP130" s="1568"/>
      <c r="AQ130" s="1568"/>
      <c r="AR130" s="1432"/>
      <c r="AS130" s="336">
        <f>AVERAGE(AS107:AS129)</f>
        <v>1</v>
      </c>
      <c r="AT130" s="389"/>
      <c r="AU130" s="390"/>
      <c r="AV130" s="391"/>
      <c r="AW130" s="392"/>
      <c r="AX130" s="73"/>
      <c r="AY130" s="393"/>
      <c r="AZ130" s="394"/>
      <c r="BA130" s="394"/>
      <c r="BB130" s="93"/>
      <c r="BC130" s="93"/>
      <c r="BD130" s="73"/>
      <c r="BE130" s="782"/>
      <c r="BF130" s="782"/>
      <c r="BG130" s="782"/>
      <c r="BH130" s="1465" t="s">
        <v>788</v>
      </c>
      <c r="BI130" s="1465"/>
      <c r="BJ130" s="1465"/>
      <c r="BK130" s="1466"/>
      <c r="BL130" s="857"/>
      <c r="BM130" s="785">
        <f>+BM107+BM114+BM123</f>
        <v>620054199</v>
      </c>
      <c r="BN130" s="785">
        <f>+BN107+BN114+BN123</f>
        <v>616298651.37</v>
      </c>
      <c r="BO130" s="785">
        <f>+BO107+BO114+BO123</f>
        <v>616298651.37</v>
      </c>
      <c r="BP130" s="334">
        <f>+BO130/BM130</f>
        <v>0.9939431945851559</v>
      </c>
      <c r="BQ130" s="395"/>
      <c r="BR130" s="396"/>
      <c r="BS130" s="235"/>
      <c r="BT130" s="235"/>
      <c r="BU130" s="397"/>
      <c r="BV130" s="398"/>
      <c r="BW130" s="79"/>
      <c r="BX130" s="80"/>
      <c r="BY130" s="866"/>
      <c r="BZ130" s="73"/>
      <c r="CA130" s="73"/>
    </row>
    <row r="131" spans="1:79" ht="73.5" customHeight="1" x14ac:dyDescent="0.4">
      <c r="A131" s="1496"/>
      <c r="B131" s="1421"/>
      <c r="C131" s="1421"/>
      <c r="D131" s="1201" t="s">
        <v>789</v>
      </c>
      <c r="E131" s="1201" t="s">
        <v>790</v>
      </c>
      <c r="F131" s="1201" t="s">
        <v>791</v>
      </c>
      <c r="G131" s="1355"/>
      <c r="H131" s="1355"/>
      <c r="I131" s="1355"/>
      <c r="J131" s="1352" t="s">
        <v>792</v>
      </c>
      <c r="K131" s="1085" t="s">
        <v>793</v>
      </c>
      <c r="L131" s="1085" t="s">
        <v>794</v>
      </c>
      <c r="M131" s="1085" t="s">
        <v>795</v>
      </c>
      <c r="N131" s="1405" t="s">
        <v>796</v>
      </c>
      <c r="O131" s="1085"/>
      <c r="P131" s="1085" t="s">
        <v>149</v>
      </c>
      <c r="Q131" s="1085" t="s">
        <v>797</v>
      </c>
      <c r="R131" s="1320">
        <v>15</v>
      </c>
      <c r="S131" s="1261">
        <v>15</v>
      </c>
      <c r="T131" s="1263">
        <v>17</v>
      </c>
      <c r="U131" s="1142" t="s">
        <v>152</v>
      </c>
      <c r="V131" s="1561" t="s">
        <v>152</v>
      </c>
      <c r="W131" s="1141" t="s">
        <v>152</v>
      </c>
      <c r="X131" s="1209">
        <f>7+T131</f>
        <v>24</v>
      </c>
      <c r="Y131" s="1141">
        <f>+X131</f>
        <v>24</v>
      </c>
      <c r="Z131" s="1141">
        <f>17+7</f>
        <v>24</v>
      </c>
      <c r="AA131" s="1024">
        <v>1</v>
      </c>
      <c r="AB131" s="1024">
        <v>1</v>
      </c>
      <c r="AC131" s="1307"/>
      <c r="AD131" s="1649"/>
      <c r="AE131" s="1242" t="s">
        <v>798</v>
      </c>
      <c r="AF131" s="1243" t="s">
        <v>799</v>
      </c>
      <c r="AG131" s="1221" t="s">
        <v>800</v>
      </c>
      <c r="AH131" s="1198">
        <v>2020130010186</v>
      </c>
      <c r="AI131" s="1201" t="s">
        <v>801</v>
      </c>
      <c r="AJ131" s="66" t="s">
        <v>802</v>
      </c>
      <c r="AK131" s="400" t="s">
        <v>803</v>
      </c>
      <c r="AL131" s="202">
        <v>500</v>
      </c>
      <c r="AM131" s="401">
        <v>25</v>
      </c>
      <c r="AN131" s="760">
        <v>0</v>
      </c>
      <c r="AO131" s="49">
        <v>64</v>
      </c>
      <c r="AP131" s="49">
        <v>689</v>
      </c>
      <c r="AQ131" s="827">
        <v>753</v>
      </c>
      <c r="AR131" s="54">
        <v>1</v>
      </c>
      <c r="AS131" s="1025">
        <f>AVERAGE(AR131:AR135)</f>
        <v>1</v>
      </c>
      <c r="AT131" s="402">
        <v>44998</v>
      </c>
      <c r="AU131" s="402">
        <v>45226</v>
      </c>
      <c r="AV131" s="229">
        <v>228</v>
      </c>
      <c r="AW131" s="228">
        <v>500</v>
      </c>
      <c r="AX131" s="73"/>
      <c r="AY131" s="130">
        <v>64</v>
      </c>
      <c r="AZ131" s="200">
        <v>753</v>
      </c>
      <c r="BA131" s="845">
        <v>753</v>
      </c>
      <c r="BB131" s="1034" t="s">
        <v>804</v>
      </c>
      <c r="BC131" s="1034" t="s">
        <v>805</v>
      </c>
      <c r="BD131" s="1434" t="s">
        <v>166</v>
      </c>
      <c r="BE131" s="1437">
        <v>729426000</v>
      </c>
      <c r="BF131" s="1434" t="s">
        <v>299</v>
      </c>
      <c r="BG131" s="1434" t="s">
        <v>806</v>
      </c>
      <c r="BH131" s="1433" t="s">
        <v>807</v>
      </c>
      <c r="BI131" s="1471" t="s">
        <v>166</v>
      </c>
      <c r="BJ131" s="1155">
        <v>698302000</v>
      </c>
      <c r="BK131" s="1116">
        <v>698302000</v>
      </c>
      <c r="BL131" s="1059">
        <v>698302000</v>
      </c>
      <c r="BM131" s="1490">
        <v>698302000</v>
      </c>
      <c r="BN131" s="1490">
        <v>698302000</v>
      </c>
      <c r="BO131" s="1490">
        <v>698302000</v>
      </c>
      <c r="BP131" s="1061">
        <f>+(BO131+BO133)/(BM131+BM133)</f>
        <v>1</v>
      </c>
      <c r="BQ131" s="403" t="s">
        <v>349</v>
      </c>
      <c r="BR131" s="403" t="s">
        <v>808</v>
      </c>
      <c r="BS131" s="159" t="s">
        <v>152</v>
      </c>
      <c r="BT131" s="159" t="s">
        <v>152</v>
      </c>
      <c r="BU131" s="404" t="s">
        <v>152</v>
      </c>
      <c r="BV131" s="405" t="s">
        <v>809</v>
      </c>
      <c r="BW131" s="406" t="s">
        <v>810</v>
      </c>
      <c r="BX131" s="407" t="s">
        <v>811</v>
      </c>
      <c r="BY131" s="874" t="s">
        <v>1492</v>
      </c>
      <c r="BZ131" s="73"/>
      <c r="CA131" s="73"/>
    </row>
    <row r="132" spans="1:79" ht="47.25" customHeight="1" x14ac:dyDescent="0.4">
      <c r="A132" s="1496"/>
      <c r="B132" s="1421"/>
      <c r="C132" s="1421"/>
      <c r="D132" s="1043"/>
      <c r="E132" s="1043"/>
      <c r="F132" s="1043"/>
      <c r="G132" s="1356"/>
      <c r="H132" s="1356"/>
      <c r="I132" s="1356"/>
      <c r="J132" s="1353"/>
      <c r="K132" s="1085"/>
      <c r="L132" s="1085"/>
      <c r="M132" s="1085"/>
      <c r="N132" s="1405"/>
      <c r="O132" s="1085"/>
      <c r="P132" s="1085"/>
      <c r="Q132" s="1085"/>
      <c r="R132" s="1320"/>
      <c r="S132" s="1261"/>
      <c r="T132" s="1263"/>
      <c r="U132" s="1142"/>
      <c r="V132" s="1561"/>
      <c r="W132" s="1142"/>
      <c r="X132" s="1210"/>
      <c r="Y132" s="1142"/>
      <c r="Z132" s="1142"/>
      <c r="AA132" s="1025"/>
      <c r="AB132" s="1025"/>
      <c r="AC132" s="1307"/>
      <c r="AD132" s="1649"/>
      <c r="AE132" s="1242"/>
      <c r="AF132" s="1243"/>
      <c r="AG132" s="1222"/>
      <c r="AH132" s="1199"/>
      <c r="AI132" s="1043"/>
      <c r="AJ132" s="89" t="s">
        <v>812</v>
      </c>
      <c r="AK132" s="408" t="s">
        <v>813</v>
      </c>
      <c r="AL132" s="229">
        <v>15</v>
      </c>
      <c r="AM132" s="409">
        <v>25</v>
      </c>
      <c r="AN132" s="760">
        <v>0</v>
      </c>
      <c r="AO132" s="49">
        <v>30</v>
      </c>
      <c r="AP132" s="49">
        <v>30</v>
      </c>
      <c r="AQ132" s="827">
        <v>30</v>
      </c>
      <c r="AR132" s="54">
        <v>1</v>
      </c>
      <c r="AS132" s="1025"/>
      <c r="AT132" s="410">
        <v>44998</v>
      </c>
      <c r="AU132" s="410">
        <v>45226</v>
      </c>
      <c r="AV132" s="229">
        <v>228</v>
      </c>
      <c r="AW132" s="139">
        <v>15</v>
      </c>
      <c r="AX132" s="73"/>
      <c r="AY132" s="130">
        <v>30</v>
      </c>
      <c r="AZ132" s="200">
        <v>30</v>
      </c>
      <c r="BA132" s="845">
        <v>30</v>
      </c>
      <c r="BB132" s="1034"/>
      <c r="BC132" s="1034"/>
      <c r="BD132" s="1435"/>
      <c r="BE132" s="1438"/>
      <c r="BF132" s="1435"/>
      <c r="BG132" s="1434"/>
      <c r="BH132" s="1434"/>
      <c r="BI132" s="1473"/>
      <c r="BJ132" s="1157"/>
      <c r="BK132" s="1114"/>
      <c r="BL132" s="1060"/>
      <c r="BM132" s="1478"/>
      <c r="BN132" s="1478"/>
      <c r="BO132" s="1478"/>
      <c r="BP132" s="1025"/>
      <c r="BQ132" s="49" t="s">
        <v>170</v>
      </c>
      <c r="BR132" s="49" t="s">
        <v>814</v>
      </c>
      <c r="BS132" s="109" t="s">
        <v>815</v>
      </c>
      <c r="BT132" s="109" t="s">
        <v>333</v>
      </c>
      <c r="BU132" s="411" t="s">
        <v>816</v>
      </c>
      <c r="BV132" s="412" t="s">
        <v>817</v>
      </c>
      <c r="BW132" s="406" t="s">
        <v>818</v>
      </c>
      <c r="BX132" s="407" t="s">
        <v>819</v>
      </c>
      <c r="BY132" s="874" t="s">
        <v>1493</v>
      </c>
      <c r="BZ132" s="73"/>
      <c r="CA132" s="73"/>
    </row>
    <row r="133" spans="1:79" ht="43.5" customHeight="1" x14ac:dyDescent="0.4">
      <c r="A133" s="1496"/>
      <c r="B133" s="1421"/>
      <c r="C133" s="1421"/>
      <c r="D133" s="1043"/>
      <c r="E133" s="1043"/>
      <c r="F133" s="1043"/>
      <c r="G133" s="1356"/>
      <c r="H133" s="1356"/>
      <c r="I133" s="1356"/>
      <c r="J133" s="1353"/>
      <c r="K133" s="1086"/>
      <c r="L133" s="1086"/>
      <c r="M133" s="1086"/>
      <c r="N133" s="1406"/>
      <c r="O133" s="1086"/>
      <c r="P133" s="1086"/>
      <c r="Q133" s="1086"/>
      <c r="R133" s="1321"/>
      <c r="S133" s="1262"/>
      <c r="T133" s="1250"/>
      <c r="U133" s="1143"/>
      <c r="V133" s="1561"/>
      <c r="W133" s="1143"/>
      <c r="X133" s="1211"/>
      <c r="Y133" s="1143"/>
      <c r="Z133" s="1143"/>
      <c r="AA133" s="1026"/>
      <c r="AB133" s="1026"/>
      <c r="AC133" s="1307"/>
      <c r="AD133" s="1649"/>
      <c r="AE133" s="1242"/>
      <c r="AF133" s="1243"/>
      <c r="AG133" s="1222"/>
      <c r="AH133" s="1199"/>
      <c r="AI133" s="1043"/>
      <c r="AJ133" s="89" t="s">
        <v>820</v>
      </c>
      <c r="AK133" s="413" t="s">
        <v>821</v>
      </c>
      <c r="AL133" s="142" t="s">
        <v>566</v>
      </c>
      <c r="AM133" s="409" t="s">
        <v>566</v>
      </c>
      <c r="AN133" s="761" t="s">
        <v>152</v>
      </c>
      <c r="AO133" s="541" t="s">
        <v>152</v>
      </c>
      <c r="AP133" s="541" t="s">
        <v>152</v>
      </c>
      <c r="AQ133" s="828" t="s">
        <v>566</v>
      </c>
      <c r="AR133" s="54" t="s">
        <v>152</v>
      </c>
      <c r="AS133" s="1025"/>
      <c r="AT133" s="410" t="s">
        <v>566</v>
      </c>
      <c r="AU133" s="410" t="s">
        <v>566</v>
      </c>
      <c r="AV133" s="229" t="s">
        <v>566</v>
      </c>
      <c r="AW133" s="139" t="s">
        <v>566</v>
      </c>
      <c r="AX133" s="73"/>
      <c r="AY133" s="130" t="s">
        <v>566</v>
      </c>
      <c r="AZ133" s="200" t="s">
        <v>822</v>
      </c>
      <c r="BA133" s="845" t="s">
        <v>822</v>
      </c>
      <c r="BB133" s="1034"/>
      <c r="BC133" s="1034"/>
      <c r="BD133" s="1500" t="s">
        <v>308</v>
      </c>
      <c r="BE133" s="1439">
        <v>406963835</v>
      </c>
      <c r="BF133" s="1500" t="s">
        <v>309</v>
      </c>
      <c r="BG133" s="1434"/>
      <c r="BH133" s="1434"/>
      <c r="BI133" s="1474" t="s">
        <v>308</v>
      </c>
      <c r="BJ133" s="1158">
        <v>406329572</v>
      </c>
      <c r="BK133" s="1112">
        <v>406329572</v>
      </c>
      <c r="BL133" s="1056">
        <v>406329572</v>
      </c>
      <c r="BM133" s="1476">
        <v>406329572</v>
      </c>
      <c r="BN133" s="1476">
        <v>406329572</v>
      </c>
      <c r="BO133" s="1476">
        <v>406329572</v>
      </c>
      <c r="BP133" s="1025"/>
      <c r="BQ133" s="49" t="s">
        <v>349</v>
      </c>
      <c r="BR133" s="49" t="s">
        <v>152</v>
      </c>
      <c r="BS133" s="109" t="s">
        <v>152</v>
      </c>
      <c r="BT133" s="109" t="s">
        <v>152</v>
      </c>
      <c r="BU133" s="411" t="s">
        <v>152</v>
      </c>
      <c r="BV133" s="414" t="s">
        <v>823</v>
      </c>
      <c r="BW133" s="406" t="s">
        <v>823</v>
      </c>
      <c r="BX133" s="407" t="s">
        <v>823</v>
      </c>
      <c r="BY133" s="874" t="s">
        <v>823</v>
      </c>
      <c r="BZ133" s="73"/>
      <c r="CA133" s="73"/>
    </row>
    <row r="134" spans="1:79" ht="70.5" customHeight="1" x14ac:dyDescent="0.4">
      <c r="A134" s="1496"/>
      <c r="B134" s="1421"/>
      <c r="C134" s="1421"/>
      <c r="D134" s="1043"/>
      <c r="E134" s="1043"/>
      <c r="F134" s="1043"/>
      <c r="G134" s="1356"/>
      <c r="H134" s="1356"/>
      <c r="I134" s="1356"/>
      <c r="J134" s="1353"/>
      <c r="K134" s="1084" t="s">
        <v>824</v>
      </c>
      <c r="L134" s="1084" t="s">
        <v>487</v>
      </c>
      <c r="M134" s="1084" t="s">
        <v>825</v>
      </c>
      <c r="N134" s="1084" t="s">
        <v>826</v>
      </c>
      <c r="O134" s="1084"/>
      <c r="P134" s="1084" t="s">
        <v>149</v>
      </c>
      <c r="Q134" s="1084" t="s">
        <v>827</v>
      </c>
      <c r="R134" s="1084">
        <f>60-47</f>
        <v>13</v>
      </c>
      <c r="S134" s="1260">
        <v>13</v>
      </c>
      <c r="T134" s="1249">
        <v>17</v>
      </c>
      <c r="U134" s="1082">
        <v>0</v>
      </c>
      <c r="V134" s="1082">
        <v>0</v>
      </c>
      <c r="W134" s="1082">
        <v>13</v>
      </c>
      <c r="X134" s="1209">
        <v>13</v>
      </c>
      <c r="Y134" s="1082">
        <f>+X134</f>
        <v>13</v>
      </c>
      <c r="Z134" s="1082">
        <f>+T134+Y134</f>
        <v>30</v>
      </c>
      <c r="AA134" s="1024">
        <f>+Y134/S134</f>
        <v>1</v>
      </c>
      <c r="AB134" s="1024">
        <v>1</v>
      </c>
      <c r="AC134" s="1307"/>
      <c r="AD134" s="1649"/>
      <c r="AE134" s="1242"/>
      <c r="AF134" s="1243"/>
      <c r="AG134" s="1222"/>
      <c r="AH134" s="1199"/>
      <c r="AI134" s="1043"/>
      <c r="AJ134" s="89" t="s">
        <v>828</v>
      </c>
      <c r="AK134" s="413" t="s">
        <v>829</v>
      </c>
      <c r="AL134" s="229">
        <v>3</v>
      </c>
      <c r="AM134" s="415">
        <v>25</v>
      </c>
      <c r="AN134" s="762">
        <v>0</v>
      </c>
      <c r="AO134" s="49">
        <v>31</v>
      </c>
      <c r="AP134" s="49">
        <v>31</v>
      </c>
      <c r="AQ134" s="827">
        <v>31</v>
      </c>
      <c r="AR134" s="54">
        <v>1</v>
      </c>
      <c r="AS134" s="1025"/>
      <c r="AT134" s="410">
        <v>44998</v>
      </c>
      <c r="AU134" s="410">
        <v>45226</v>
      </c>
      <c r="AV134" s="229">
        <v>228</v>
      </c>
      <c r="AW134" s="139">
        <v>3</v>
      </c>
      <c r="AX134" s="73"/>
      <c r="AY134" s="130">
        <v>31</v>
      </c>
      <c r="AZ134" s="200">
        <v>31</v>
      </c>
      <c r="BA134" s="845">
        <v>31</v>
      </c>
      <c r="BB134" s="1034"/>
      <c r="BC134" s="1034"/>
      <c r="BD134" s="1434"/>
      <c r="BE134" s="1437"/>
      <c r="BF134" s="1434"/>
      <c r="BG134" s="1434"/>
      <c r="BH134" s="1434"/>
      <c r="BI134" s="1472"/>
      <c r="BJ134" s="1156"/>
      <c r="BK134" s="1113"/>
      <c r="BL134" s="1057"/>
      <c r="BM134" s="1477"/>
      <c r="BN134" s="1477"/>
      <c r="BO134" s="1477"/>
      <c r="BP134" s="1025"/>
      <c r="BQ134" s="49" t="s">
        <v>170</v>
      </c>
      <c r="BR134" s="49" t="s">
        <v>830</v>
      </c>
      <c r="BS134" s="109" t="s">
        <v>831</v>
      </c>
      <c r="BT134" s="109" t="s">
        <v>333</v>
      </c>
      <c r="BU134" s="411" t="s">
        <v>816</v>
      </c>
      <c r="BV134" s="416" t="s">
        <v>832</v>
      </c>
      <c r="BW134" s="406" t="s">
        <v>833</v>
      </c>
      <c r="BX134" s="407" t="s">
        <v>834</v>
      </c>
      <c r="BY134" s="874" t="s">
        <v>1494</v>
      </c>
      <c r="BZ134" s="73"/>
      <c r="CA134" s="73"/>
    </row>
    <row r="135" spans="1:79" ht="108" customHeight="1" thickBot="1" x14ac:dyDescent="0.45">
      <c r="A135" s="1496"/>
      <c r="B135" s="1421"/>
      <c r="C135" s="1421"/>
      <c r="D135" s="1043"/>
      <c r="E135" s="1043"/>
      <c r="F135" s="1043"/>
      <c r="G135" s="1356"/>
      <c r="H135" s="1356"/>
      <c r="I135" s="1356"/>
      <c r="J135" s="1353"/>
      <c r="K135" s="1086"/>
      <c r="L135" s="1086"/>
      <c r="M135" s="1086"/>
      <c r="N135" s="1086"/>
      <c r="O135" s="1086"/>
      <c r="P135" s="1086"/>
      <c r="Q135" s="1086"/>
      <c r="R135" s="1086"/>
      <c r="S135" s="1262"/>
      <c r="T135" s="1250"/>
      <c r="U135" s="1083"/>
      <c r="V135" s="1083"/>
      <c r="W135" s="1083"/>
      <c r="X135" s="1211"/>
      <c r="Y135" s="1083"/>
      <c r="Z135" s="1083"/>
      <c r="AA135" s="1026"/>
      <c r="AB135" s="1026"/>
      <c r="AC135" s="1307"/>
      <c r="AD135" s="1649"/>
      <c r="AE135" s="1242"/>
      <c r="AF135" s="1243"/>
      <c r="AG135" s="1223"/>
      <c r="AH135" s="1200"/>
      <c r="AI135" s="1202"/>
      <c r="AJ135" s="116" t="s">
        <v>835</v>
      </c>
      <c r="AK135" s="417" t="s">
        <v>829</v>
      </c>
      <c r="AL135" s="143">
        <v>10</v>
      </c>
      <c r="AM135" s="418">
        <v>25</v>
      </c>
      <c r="AN135" s="763">
        <v>0</v>
      </c>
      <c r="AO135" s="49">
        <v>31</v>
      </c>
      <c r="AP135" s="49">
        <v>31</v>
      </c>
      <c r="AQ135" s="827">
        <v>31</v>
      </c>
      <c r="AR135" s="54">
        <v>1</v>
      </c>
      <c r="AS135" s="1026"/>
      <c r="AT135" s="419">
        <v>44998</v>
      </c>
      <c r="AU135" s="419">
        <v>45226</v>
      </c>
      <c r="AV135" s="229">
        <v>228</v>
      </c>
      <c r="AW135" s="147">
        <v>10</v>
      </c>
      <c r="AX135" s="73"/>
      <c r="AY135" s="130">
        <v>31</v>
      </c>
      <c r="AZ135" s="200">
        <v>31</v>
      </c>
      <c r="BA135" s="845">
        <v>31</v>
      </c>
      <c r="BB135" s="1035"/>
      <c r="BC135" s="1035"/>
      <c r="BD135" s="953"/>
      <c r="BE135" s="953"/>
      <c r="BF135" s="420"/>
      <c r="BG135" s="1481"/>
      <c r="BH135" s="1481"/>
      <c r="BI135" s="1475"/>
      <c r="BJ135" s="1159"/>
      <c r="BK135" s="1115"/>
      <c r="BL135" s="1058"/>
      <c r="BM135" s="1478"/>
      <c r="BN135" s="1478"/>
      <c r="BO135" s="1478"/>
      <c r="BP135" s="1062"/>
      <c r="BQ135" s="50" t="s">
        <v>349</v>
      </c>
      <c r="BR135" s="50" t="s">
        <v>836</v>
      </c>
      <c r="BS135" s="123" t="s">
        <v>152</v>
      </c>
      <c r="BT135" s="123" t="s">
        <v>152</v>
      </c>
      <c r="BU135" s="123" t="s">
        <v>152</v>
      </c>
      <c r="BV135" s="421" t="s">
        <v>837</v>
      </c>
      <c r="BW135" s="406" t="s">
        <v>838</v>
      </c>
      <c r="BX135" s="407" t="s">
        <v>839</v>
      </c>
      <c r="BY135" s="874" t="s">
        <v>1495</v>
      </c>
      <c r="BZ135" s="73"/>
      <c r="CA135" s="73"/>
    </row>
    <row r="136" spans="1:79" ht="207" customHeight="1" x14ac:dyDescent="0.4">
      <c r="A136" s="1496"/>
      <c r="B136" s="1421"/>
      <c r="C136" s="1421"/>
      <c r="D136" s="1043"/>
      <c r="E136" s="1043"/>
      <c r="F136" s="1043"/>
      <c r="G136" s="1356"/>
      <c r="H136" s="1356"/>
      <c r="I136" s="1356"/>
      <c r="J136" s="1353"/>
      <c r="K136" s="1084" t="s">
        <v>840</v>
      </c>
      <c r="L136" s="1084" t="s">
        <v>487</v>
      </c>
      <c r="M136" s="1084" t="s">
        <v>841</v>
      </c>
      <c r="N136" s="1084" t="s">
        <v>842</v>
      </c>
      <c r="O136" s="1084"/>
      <c r="P136" s="1084" t="s">
        <v>149</v>
      </c>
      <c r="Q136" s="1084" t="s">
        <v>843</v>
      </c>
      <c r="R136" s="1271">
        <v>18</v>
      </c>
      <c r="S136" s="1273">
        <v>10</v>
      </c>
      <c r="T136" s="1282">
        <v>9</v>
      </c>
      <c r="U136" s="1079">
        <v>0</v>
      </c>
      <c r="V136" s="1079">
        <v>1</v>
      </c>
      <c r="W136" s="1079">
        <v>3</v>
      </c>
      <c r="X136" s="1212">
        <v>3</v>
      </c>
      <c r="Y136" s="1079">
        <f>+V136+W136+X136</f>
        <v>7</v>
      </c>
      <c r="Z136" s="1079">
        <f>+T136+Y136</f>
        <v>16</v>
      </c>
      <c r="AA136" s="1030">
        <f>+Y136/S136</f>
        <v>0.7</v>
      </c>
      <c r="AB136" s="1030">
        <f>+Z136/R136</f>
        <v>0.88888888888888884</v>
      </c>
      <c r="AC136" s="1307"/>
      <c r="AD136" s="1649"/>
      <c r="AE136" s="1242"/>
      <c r="AF136" s="1243"/>
      <c r="AG136" s="1296" t="s">
        <v>844</v>
      </c>
      <c r="AH136" s="1224">
        <v>2020130010257</v>
      </c>
      <c r="AI136" s="423" t="s">
        <v>845</v>
      </c>
      <c r="AJ136" s="424" t="s">
        <v>846</v>
      </c>
      <c r="AK136" s="400" t="s">
        <v>847</v>
      </c>
      <c r="AL136" s="203">
        <v>10</v>
      </c>
      <c r="AM136" s="425">
        <v>40</v>
      </c>
      <c r="AN136" s="764">
        <v>3</v>
      </c>
      <c r="AO136" s="49">
        <v>1</v>
      </c>
      <c r="AP136" s="49">
        <v>1</v>
      </c>
      <c r="AQ136" s="827">
        <v>3</v>
      </c>
      <c r="AR136" s="54">
        <f>+(AP136+AN136+AO136+AQ136)/AL136</f>
        <v>0.8</v>
      </c>
      <c r="AS136" s="1024">
        <f>AVERAGE(AR136:AR140)</f>
        <v>0.76</v>
      </c>
      <c r="AT136" s="426">
        <v>44970</v>
      </c>
      <c r="AU136" s="426">
        <v>45261</v>
      </c>
      <c r="AV136" s="427">
        <v>291</v>
      </c>
      <c r="AW136" s="428" t="s">
        <v>848</v>
      </c>
      <c r="AX136" s="73"/>
      <c r="AY136" s="130">
        <v>4</v>
      </c>
      <c r="AZ136" s="200">
        <v>5</v>
      </c>
      <c r="BA136" s="845">
        <v>5</v>
      </c>
      <c r="BB136" s="1033" t="s">
        <v>804</v>
      </c>
      <c r="BC136" s="1033" t="s">
        <v>849</v>
      </c>
      <c r="BD136" s="1433" t="s">
        <v>166</v>
      </c>
      <c r="BE136" s="1485">
        <v>82500000</v>
      </c>
      <c r="BF136" s="1433" t="s">
        <v>299</v>
      </c>
      <c r="BG136" s="1462" t="s">
        <v>850</v>
      </c>
      <c r="BH136" s="1462" t="s">
        <v>851</v>
      </c>
      <c r="BI136" s="1471" t="s">
        <v>166</v>
      </c>
      <c r="BJ136" s="1155">
        <v>80340000</v>
      </c>
      <c r="BK136" s="1116">
        <v>80340000</v>
      </c>
      <c r="BL136" s="1056">
        <v>80340000</v>
      </c>
      <c r="BM136" s="1474">
        <v>80340000</v>
      </c>
      <c r="BN136" s="1474">
        <v>80340000</v>
      </c>
      <c r="BO136" s="1474">
        <v>80340000</v>
      </c>
      <c r="BP136" s="1061">
        <f>+BO136/BM136</f>
        <v>1</v>
      </c>
      <c r="BQ136" s="1456" t="s">
        <v>170</v>
      </c>
      <c r="BR136" s="1459" t="s">
        <v>852</v>
      </c>
      <c r="BS136" s="1517" t="s">
        <v>853</v>
      </c>
      <c r="BT136" s="1520" t="s">
        <v>166</v>
      </c>
      <c r="BU136" s="1522">
        <v>44958</v>
      </c>
      <c r="BV136" s="430"/>
      <c r="BW136" s="406" t="s">
        <v>854</v>
      </c>
      <c r="BX136" s="407" t="s">
        <v>855</v>
      </c>
      <c r="BY136" s="874" t="s">
        <v>1496</v>
      </c>
      <c r="BZ136" s="73"/>
      <c r="CA136" s="73"/>
    </row>
    <row r="137" spans="1:79" ht="86.25" customHeight="1" x14ac:dyDescent="0.4">
      <c r="A137" s="1496"/>
      <c r="B137" s="1421"/>
      <c r="C137" s="1421"/>
      <c r="D137" s="1043"/>
      <c r="E137" s="1043"/>
      <c r="F137" s="1043"/>
      <c r="G137" s="1356"/>
      <c r="H137" s="1356"/>
      <c r="I137" s="1356"/>
      <c r="J137" s="1353"/>
      <c r="K137" s="1085"/>
      <c r="L137" s="1085"/>
      <c r="M137" s="1085"/>
      <c r="N137" s="1085"/>
      <c r="O137" s="1085"/>
      <c r="P137" s="1085"/>
      <c r="Q137" s="1085"/>
      <c r="R137" s="1627"/>
      <c r="S137" s="1337"/>
      <c r="T137" s="1322"/>
      <c r="U137" s="1080"/>
      <c r="V137" s="1080"/>
      <c r="W137" s="1080"/>
      <c r="X137" s="1213"/>
      <c r="Y137" s="1080"/>
      <c r="Z137" s="1080"/>
      <c r="AA137" s="1031"/>
      <c r="AB137" s="1031"/>
      <c r="AC137" s="1307"/>
      <c r="AD137" s="1649"/>
      <c r="AE137" s="1242"/>
      <c r="AF137" s="1243"/>
      <c r="AG137" s="1297"/>
      <c r="AH137" s="1225"/>
      <c r="AI137" s="1601" t="s">
        <v>856</v>
      </c>
      <c r="AJ137" s="360" t="s">
        <v>857</v>
      </c>
      <c r="AK137" s="408" t="s">
        <v>858</v>
      </c>
      <c r="AL137" s="215">
        <v>3</v>
      </c>
      <c r="AM137" s="431">
        <v>15</v>
      </c>
      <c r="AN137" s="764">
        <v>1</v>
      </c>
      <c r="AO137" s="49">
        <v>2</v>
      </c>
      <c r="AP137" s="49">
        <v>3</v>
      </c>
      <c r="AQ137" s="827">
        <v>3</v>
      </c>
      <c r="AR137" s="54">
        <f t="shared" ref="AR137:AR140" si="12">+(AP137)/AL137</f>
        <v>1</v>
      </c>
      <c r="AS137" s="1025"/>
      <c r="AT137" s="432">
        <v>44970</v>
      </c>
      <c r="AU137" s="432">
        <v>45261</v>
      </c>
      <c r="AV137" s="433">
        <v>291</v>
      </c>
      <c r="AW137" s="434" t="s">
        <v>859</v>
      </c>
      <c r="AX137" s="73"/>
      <c r="AY137" s="130">
        <v>3</v>
      </c>
      <c r="AZ137" s="200">
        <v>3</v>
      </c>
      <c r="BA137" s="845">
        <v>3</v>
      </c>
      <c r="BB137" s="1034"/>
      <c r="BC137" s="1034"/>
      <c r="BD137" s="1434"/>
      <c r="BE137" s="1482"/>
      <c r="BF137" s="1434"/>
      <c r="BG137" s="1463"/>
      <c r="BH137" s="1463"/>
      <c r="BI137" s="1472"/>
      <c r="BJ137" s="1156"/>
      <c r="BK137" s="1113"/>
      <c r="BL137" s="1057"/>
      <c r="BM137" s="1472"/>
      <c r="BN137" s="1472"/>
      <c r="BO137" s="1472"/>
      <c r="BP137" s="1025"/>
      <c r="BQ137" s="1457"/>
      <c r="BR137" s="1460"/>
      <c r="BS137" s="1518"/>
      <c r="BT137" s="1285"/>
      <c r="BU137" s="1142"/>
      <c r="BV137" s="438" t="s">
        <v>860</v>
      </c>
      <c r="BW137" s="406" t="s">
        <v>861</v>
      </c>
      <c r="BX137" s="407" t="s">
        <v>861</v>
      </c>
      <c r="BY137" s="874" t="s">
        <v>1497</v>
      </c>
      <c r="BZ137" s="73"/>
      <c r="CA137" s="73"/>
    </row>
    <row r="138" spans="1:79" ht="81" customHeight="1" x14ac:dyDescent="0.4">
      <c r="A138" s="1496"/>
      <c r="B138" s="1421"/>
      <c r="C138" s="1421"/>
      <c r="D138" s="1043"/>
      <c r="E138" s="1043"/>
      <c r="F138" s="1043"/>
      <c r="G138" s="1356"/>
      <c r="H138" s="1356"/>
      <c r="I138" s="1356"/>
      <c r="J138" s="1353"/>
      <c r="K138" s="1086"/>
      <c r="L138" s="1086"/>
      <c r="M138" s="1086"/>
      <c r="N138" s="1086"/>
      <c r="O138" s="1086"/>
      <c r="P138" s="1086"/>
      <c r="Q138" s="1086"/>
      <c r="R138" s="1272"/>
      <c r="S138" s="1274"/>
      <c r="T138" s="1283"/>
      <c r="U138" s="1081"/>
      <c r="V138" s="1081"/>
      <c r="W138" s="1081"/>
      <c r="X138" s="1214"/>
      <c r="Y138" s="1081"/>
      <c r="Z138" s="1081"/>
      <c r="AA138" s="1032"/>
      <c r="AB138" s="1032"/>
      <c r="AC138" s="1307"/>
      <c r="AD138" s="1649"/>
      <c r="AE138" s="1242"/>
      <c r="AF138" s="1243"/>
      <c r="AG138" s="1297"/>
      <c r="AH138" s="1225"/>
      <c r="AI138" s="1570"/>
      <c r="AJ138" s="499" t="s">
        <v>862</v>
      </c>
      <c r="AK138" s="408" t="s">
        <v>863</v>
      </c>
      <c r="AL138" s="215">
        <v>3</v>
      </c>
      <c r="AM138" s="439">
        <v>15</v>
      </c>
      <c r="AN138" s="764">
        <v>0</v>
      </c>
      <c r="AO138" s="49">
        <v>0</v>
      </c>
      <c r="AP138" s="49">
        <v>0</v>
      </c>
      <c r="AQ138" s="827">
        <v>0</v>
      </c>
      <c r="AR138" s="54">
        <f>+AR225</f>
        <v>0</v>
      </c>
      <c r="AS138" s="1025"/>
      <c r="AT138" s="432">
        <v>44970</v>
      </c>
      <c r="AU138" s="432">
        <v>45261</v>
      </c>
      <c r="AV138" s="433">
        <v>291</v>
      </c>
      <c r="AW138" s="434" t="s">
        <v>859</v>
      </c>
      <c r="AX138" s="73"/>
      <c r="AY138" s="130">
        <v>0</v>
      </c>
      <c r="AZ138" s="200">
        <v>0</v>
      </c>
      <c r="BA138" s="845">
        <v>0</v>
      </c>
      <c r="BB138" s="1034"/>
      <c r="BC138" s="1034"/>
      <c r="BD138" s="1434"/>
      <c r="BE138" s="1482"/>
      <c r="BF138" s="1434"/>
      <c r="BG138" s="1463"/>
      <c r="BH138" s="1463"/>
      <c r="BI138" s="1472"/>
      <c r="BJ138" s="1156"/>
      <c r="BK138" s="1113"/>
      <c r="BL138" s="1057"/>
      <c r="BM138" s="1472"/>
      <c r="BN138" s="1472"/>
      <c r="BO138" s="1472"/>
      <c r="BP138" s="1025"/>
      <c r="BQ138" s="1457"/>
      <c r="BR138" s="1460"/>
      <c r="BS138" s="1518"/>
      <c r="BT138" s="1285"/>
      <c r="BU138" s="1142"/>
      <c r="BV138" s="438" t="s">
        <v>864</v>
      </c>
      <c r="BW138" s="406"/>
      <c r="BX138" s="1682" t="s">
        <v>865</v>
      </c>
      <c r="BY138" s="881" t="s">
        <v>1498</v>
      </c>
      <c r="BZ138" s="73"/>
      <c r="CA138" s="73"/>
    </row>
    <row r="139" spans="1:79" ht="70.5" customHeight="1" x14ac:dyDescent="0.4">
      <c r="A139" s="1496"/>
      <c r="B139" s="1421"/>
      <c r="C139" s="1421"/>
      <c r="D139" s="1043"/>
      <c r="E139" s="1043"/>
      <c r="F139" s="1043"/>
      <c r="G139" s="1356"/>
      <c r="H139" s="1356"/>
      <c r="I139" s="1356"/>
      <c r="J139" s="1353"/>
      <c r="K139" s="1084" t="s">
        <v>866</v>
      </c>
      <c r="L139" s="1084" t="s">
        <v>487</v>
      </c>
      <c r="M139" s="1084" t="s">
        <v>867</v>
      </c>
      <c r="N139" s="1084" t="s">
        <v>868</v>
      </c>
      <c r="O139" s="1084"/>
      <c r="P139" s="1084" t="s">
        <v>149</v>
      </c>
      <c r="Q139" s="1084" t="s">
        <v>843</v>
      </c>
      <c r="R139" s="1271">
        <v>6</v>
      </c>
      <c r="S139" s="1273">
        <v>3</v>
      </c>
      <c r="T139" s="1282">
        <v>5</v>
      </c>
      <c r="U139" s="1082">
        <v>1</v>
      </c>
      <c r="V139" s="1082">
        <v>1</v>
      </c>
      <c r="W139" s="1082">
        <v>2</v>
      </c>
      <c r="X139" s="1209">
        <v>2</v>
      </c>
      <c r="Y139" s="1082">
        <f>+V139+X139</f>
        <v>3</v>
      </c>
      <c r="Z139" s="1082">
        <f>+T139+Y139</f>
        <v>8</v>
      </c>
      <c r="AA139" s="1024">
        <f>+Y139/S139</f>
        <v>1</v>
      </c>
      <c r="AB139" s="1024">
        <f>+(T139+U139)/R139</f>
        <v>1</v>
      </c>
      <c r="AC139" s="1307"/>
      <c r="AD139" s="1649"/>
      <c r="AE139" s="1242"/>
      <c r="AF139" s="1243"/>
      <c r="AG139" s="1297"/>
      <c r="AH139" s="1225"/>
      <c r="AI139" s="1570"/>
      <c r="AJ139" s="440" t="s">
        <v>869</v>
      </c>
      <c r="AK139" s="408" t="s">
        <v>870</v>
      </c>
      <c r="AL139" s="215">
        <v>3</v>
      </c>
      <c r="AM139" s="441">
        <v>15</v>
      </c>
      <c r="AN139" s="765">
        <v>1</v>
      </c>
      <c r="AO139" s="49">
        <v>2</v>
      </c>
      <c r="AP139" s="49">
        <v>2</v>
      </c>
      <c r="AQ139" s="827">
        <v>2</v>
      </c>
      <c r="AR139" s="54">
        <f>+(AP139+AN139)/AL139</f>
        <v>1</v>
      </c>
      <c r="AS139" s="1025"/>
      <c r="AT139" s="432">
        <v>44970</v>
      </c>
      <c r="AU139" s="432">
        <v>45261</v>
      </c>
      <c r="AV139" s="433">
        <v>291</v>
      </c>
      <c r="AW139" s="434" t="s">
        <v>859</v>
      </c>
      <c r="AX139" s="73"/>
      <c r="AY139" s="130">
        <v>3</v>
      </c>
      <c r="AZ139" s="200">
        <v>2</v>
      </c>
      <c r="BA139" s="845">
        <v>2</v>
      </c>
      <c r="BB139" s="1034"/>
      <c r="BC139" s="1034"/>
      <c r="BD139" s="1434"/>
      <c r="BE139" s="1482"/>
      <c r="BF139" s="1434"/>
      <c r="BG139" s="1463"/>
      <c r="BH139" s="1463"/>
      <c r="BI139" s="1472"/>
      <c r="BJ139" s="1156"/>
      <c r="BK139" s="1113"/>
      <c r="BL139" s="1057"/>
      <c r="BM139" s="1472"/>
      <c r="BN139" s="1472"/>
      <c r="BO139" s="1472"/>
      <c r="BP139" s="1025"/>
      <c r="BQ139" s="1457"/>
      <c r="BR139" s="1460"/>
      <c r="BS139" s="1518"/>
      <c r="BT139" s="1285"/>
      <c r="BU139" s="1142"/>
      <c r="BV139" s="438" t="s">
        <v>871</v>
      </c>
      <c r="BW139" s="406" t="s">
        <v>872</v>
      </c>
      <c r="BX139" s="1683"/>
      <c r="BY139" s="875" t="s">
        <v>1499</v>
      </c>
      <c r="BZ139" s="73"/>
      <c r="CA139" s="73"/>
    </row>
    <row r="140" spans="1:79" ht="73.5" customHeight="1" thickBot="1" x14ac:dyDescent="0.45">
      <c r="A140" s="1496"/>
      <c r="B140" s="1421"/>
      <c r="C140" s="1421"/>
      <c r="D140" s="1043"/>
      <c r="E140" s="1043"/>
      <c r="F140" s="1043"/>
      <c r="G140" s="1356"/>
      <c r="H140" s="1356"/>
      <c r="I140" s="1356"/>
      <c r="J140" s="1353"/>
      <c r="K140" s="1086"/>
      <c r="L140" s="1086"/>
      <c r="M140" s="1086"/>
      <c r="N140" s="1086"/>
      <c r="O140" s="1086"/>
      <c r="P140" s="1086"/>
      <c r="Q140" s="1086"/>
      <c r="R140" s="1272"/>
      <c r="S140" s="1274"/>
      <c r="T140" s="1283"/>
      <c r="U140" s="1083"/>
      <c r="V140" s="1083"/>
      <c r="W140" s="1083"/>
      <c r="X140" s="1211"/>
      <c r="Y140" s="1083"/>
      <c r="Z140" s="1083"/>
      <c r="AA140" s="1026"/>
      <c r="AB140" s="1026"/>
      <c r="AC140" s="1307"/>
      <c r="AD140" s="1649"/>
      <c r="AE140" s="1242"/>
      <c r="AF140" s="1243"/>
      <c r="AG140" s="1298"/>
      <c r="AH140" s="1226"/>
      <c r="AI140" s="1593"/>
      <c r="AJ140" s="361" t="s">
        <v>873</v>
      </c>
      <c r="AK140" s="442" t="s">
        <v>813</v>
      </c>
      <c r="AL140" s="224">
        <v>3</v>
      </c>
      <c r="AM140" s="443">
        <v>15</v>
      </c>
      <c r="AN140" s="765">
        <v>0</v>
      </c>
      <c r="AO140" s="49">
        <v>3</v>
      </c>
      <c r="AP140" s="49">
        <v>3</v>
      </c>
      <c r="AQ140" s="827">
        <v>3</v>
      </c>
      <c r="AR140" s="54">
        <f t="shared" si="12"/>
        <v>1</v>
      </c>
      <c r="AS140" s="1025"/>
      <c r="AT140" s="444">
        <v>44970</v>
      </c>
      <c r="AU140" s="444">
        <v>45261</v>
      </c>
      <c r="AV140" s="445">
        <v>291</v>
      </c>
      <c r="AW140" s="446" t="s">
        <v>859</v>
      </c>
      <c r="AX140" s="73"/>
      <c r="AY140" s="130">
        <v>3</v>
      </c>
      <c r="AZ140" s="200">
        <v>3</v>
      </c>
      <c r="BA140" s="845">
        <v>3</v>
      </c>
      <c r="BB140" s="1035"/>
      <c r="BC140" s="1035"/>
      <c r="BD140" s="1481"/>
      <c r="BE140" s="1483"/>
      <c r="BF140" s="1481"/>
      <c r="BG140" s="1464"/>
      <c r="BH140" s="1464"/>
      <c r="BI140" s="1475"/>
      <c r="BJ140" s="1159"/>
      <c r="BK140" s="1115"/>
      <c r="BL140" s="1060"/>
      <c r="BM140" s="1473"/>
      <c r="BN140" s="1473"/>
      <c r="BO140" s="1473"/>
      <c r="BP140" s="1062"/>
      <c r="BQ140" s="1458"/>
      <c r="BR140" s="1461"/>
      <c r="BS140" s="1519"/>
      <c r="BT140" s="1521"/>
      <c r="BU140" s="1523"/>
      <c r="BV140" s="447" t="s">
        <v>874</v>
      </c>
      <c r="BW140" s="406" t="s">
        <v>875</v>
      </c>
      <c r="BX140" s="407" t="s">
        <v>876</v>
      </c>
      <c r="BY140" s="874" t="s">
        <v>1500</v>
      </c>
      <c r="BZ140" s="73"/>
      <c r="CA140" s="73"/>
    </row>
    <row r="141" spans="1:79" ht="73.5" customHeight="1" thickBot="1" x14ac:dyDescent="0.45">
      <c r="A141" s="1496"/>
      <c r="B141" s="1421"/>
      <c r="C141" s="1421"/>
      <c r="D141" s="1043"/>
      <c r="E141" s="1043"/>
      <c r="F141" s="1043"/>
      <c r="G141" s="1356"/>
      <c r="H141" s="1356"/>
      <c r="I141" s="1356"/>
      <c r="J141" s="61"/>
      <c r="K141" s="1342" t="s">
        <v>877</v>
      </c>
      <c r="L141" s="1343"/>
      <c r="M141" s="1343"/>
      <c r="N141" s="1343"/>
      <c r="O141" s="1343"/>
      <c r="P141" s="1343"/>
      <c r="Q141" s="1343"/>
      <c r="R141" s="1343"/>
      <c r="S141" s="1343"/>
      <c r="T141" s="1343"/>
      <c r="U141" s="1343"/>
      <c r="V141" s="1343"/>
      <c r="W141" s="1343"/>
      <c r="X141" s="1343"/>
      <c r="Y141" s="1343"/>
      <c r="Z141" s="1344"/>
      <c r="AA141" s="703">
        <f>AVERAGE(AA131:AA140)</f>
        <v>0.92500000000000004</v>
      </c>
      <c r="AB141" s="703">
        <f>AVERAGE(AB131:AB140)</f>
        <v>0.97222222222222221</v>
      </c>
      <c r="AC141" s="1307"/>
      <c r="AD141" s="1649"/>
      <c r="AE141" s="1242"/>
      <c r="AF141" s="1243"/>
      <c r="AG141" s="1429" t="s">
        <v>878</v>
      </c>
      <c r="AH141" s="1430"/>
      <c r="AI141" s="1430"/>
      <c r="AJ141" s="1430"/>
      <c r="AK141" s="1430"/>
      <c r="AL141" s="1430"/>
      <c r="AM141" s="1430"/>
      <c r="AN141" s="1430"/>
      <c r="AO141" s="1568"/>
      <c r="AP141" s="1568"/>
      <c r="AQ141" s="1568"/>
      <c r="AR141" s="1432"/>
      <c r="AS141" s="336">
        <f>AVERAGE(AS131:AS140)</f>
        <v>0.88</v>
      </c>
      <c r="AT141" s="448"/>
      <c r="AU141" s="449"/>
      <c r="AV141" s="433"/>
      <c r="AW141" s="450"/>
      <c r="AX141" s="73"/>
      <c r="AY141" s="393"/>
      <c r="AZ141" s="394"/>
      <c r="BA141" s="394"/>
      <c r="BB141" s="234"/>
      <c r="BC141" s="234"/>
      <c r="BE141" s="795"/>
      <c r="BF141" s="795"/>
      <c r="BG141" s="795"/>
      <c r="BH141" s="1595" t="s">
        <v>879</v>
      </c>
      <c r="BI141" s="1465"/>
      <c r="BJ141" s="1465"/>
      <c r="BK141" s="1466"/>
      <c r="BL141" s="862"/>
      <c r="BM141" s="451">
        <f>+BM131+BM133+BM136</f>
        <v>1184971572</v>
      </c>
      <c r="BN141" s="451">
        <f>+BN131+BN133+BN136</f>
        <v>1184971572</v>
      </c>
      <c r="BO141" s="451">
        <f>+BO131+BO133+BO136</f>
        <v>1184971572</v>
      </c>
      <c r="BP141" s="60">
        <f>+BO141/BM141</f>
        <v>1</v>
      </c>
      <c r="BQ141" s="422"/>
      <c r="BR141" s="436"/>
      <c r="BS141" s="437"/>
      <c r="BT141" s="86"/>
      <c r="BU141" s="233"/>
      <c r="BV141" s="452"/>
      <c r="BW141" s="453"/>
      <c r="BX141" s="1684" t="s">
        <v>880</v>
      </c>
      <c r="BY141" s="1697" t="s">
        <v>1501</v>
      </c>
      <c r="BZ141" s="73"/>
      <c r="CA141" s="73"/>
    </row>
    <row r="142" spans="1:79" ht="134.25" customHeight="1" x14ac:dyDescent="0.4">
      <c r="A142" s="1496"/>
      <c r="B142" s="1421"/>
      <c r="C142" s="1421"/>
      <c r="D142" s="1043"/>
      <c r="E142" s="1043"/>
      <c r="F142" s="1043"/>
      <c r="G142" s="1356"/>
      <c r="H142" s="1356"/>
      <c r="I142" s="1356"/>
      <c r="J142" s="1352" t="s">
        <v>881</v>
      </c>
      <c r="K142" s="65" t="s">
        <v>882</v>
      </c>
      <c r="L142" s="65" t="s">
        <v>794</v>
      </c>
      <c r="M142" s="65" t="s">
        <v>883</v>
      </c>
      <c r="N142" s="65" t="s">
        <v>884</v>
      </c>
      <c r="O142" s="65"/>
      <c r="P142" s="65" t="s">
        <v>149</v>
      </c>
      <c r="Q142" s="65" t="s">
        <v>885</v>
      </c>
      <c r="R142" s="179">
        <v>1000</v>
      </c>
      <c r="S142" s="938">
        <v>250</v>
      </c>
      <c r="T142" s="454">
        <v>597</v>
      </c>
      <c r="U142" s="47">
        <v>149</v>
      </c>
      <c r="V142" s="47">
        <v>23</v>
      </c>
      <c r="W142" s="47">
        <v>205</v>
      </c>
      <c r="X142" s="808">
        <v>205</v>
      </c>
      <c r="Y142" s="47">
        <f>+U142+V142+W142</f>
        <v>377</v>
      </c>
      <c r="Z142" s="47">
        <f>+T142+Y142</f>
        <v>974</v>
      </c>
      <c r="AA142" s="945">
        <v>1</v>
      </c>
      <c r="AB142" s="945">
        <f>+(Z142)/R142</f>
        <v>0.97399999999999998</v>
      </c>
      <c r="AC142" s="1307"/>
      <c r="AD142" s="1649"/>
      <c r="AE142" s="1242"/>
      <c r="AF142" s="1243"/>
      <c r="AG142" s="1299" t="s">
        <v>886</v>
      </c>
      <c r="AH142" s="1227">
        <v>2021130010227</v>
      </c>
      <c r="AI142" s="1042" t="s">
        <v>887</v>
      </c>
      <c r="AJ142" s="455" t="s">
        <v>888</v>
      </c>
      <c r="AK142" s="194" t="s">
        <v>889</v>
      </c>
      <c r="AL142" s="202">
        <v>50</v>
      </c>
      <c r="AM142" s="456">
        <v>20</v>
      </c>
      <c r="AN142" s="766">
        <v>0</v>
      </c>
      <c r="AO142" s="51">
        <v>0</v>
      </c>
      <c r="AP142" s="51">
        <v>0</v>
      </c>
      <c r="AQ142" s="829">
        <v>14</v>
      </c>
      <c r="AR142" s="54">
        <f>+AQ142/AL142</f>
        <v>0.28000000000000003</v>
      </c>
      <c r="AS142" s="1025">
        <f>AVERAGE(AR142:AR146)</f>
        <v>0.42320000000000002</v>
      </c>
      <c r="AT142" s="457">
        <v>44987</v>
      </c>
      <c r="AU142" s="457">
        <v>45261</v>
      </c>
      <c r="AV142" s="229">
        <v>274</v>
      </c>
      <c r="AW142" s="231" t="s">
        <v>890</v>
      </c>
      <c r="AX142" s="73"/>
      <c r="AY142" s="458"/>
      <c r="AZ142" s="200">
        <v>50</v>
      </c>
      <c r="BA142" s="845">
        <v>14</v>
      </c>
      <c r="BB142" s="1036" t="s">
        <v>804</v>
      </c>
      <c r="BC142" s="1036" t="s">
        <v>849</v>
      </c>
      <c r="BD142" s="1500" t="s">
        <v>308</v>
      </c>
      <c r="BE142" s="1436">
        <v>4739107200</v>
      </c>
      <c r="BF142" s="1036" t="s">
        <v>309</v>
      </c>
      <c r="BG142" s="1036" t="s">
        <v>891</v>
      </c>
      <c r="BH142" s="1036" t="s">
        <v>892</v>
      </c>
      <c r="BI142" s="1529" t="s">
        <v>308</v>
      </c>
      <c r="BJ142" s="1155">
        <v>287382114</v>
      </c>
      <c r="BK142" s="1116">
        <v>287382114</v>
      </c>
      <c r="BL142" s="1059">
        <v>1518065078</v>
      </c>
      <c r="BM142" s="1476">
        <v>2191606680</v>
      </c>
      <c r="BN142" s="1673">
        <v>1376863753</v>
      </c>
      <c r="BO142" s="1673">
        <v>53187593</v>
      </c>
      <c r="BP142" s="1578">
        <f>+(BO142+BO145)/(BM142+BM145)</f>
        <v>2.2799815881118773E-2</v>
      </c>
      <c r="BQ142" s="459" t="s">
        <v>314</v>
      </c>
      <c r="BR142" s="459" t="s">
        <v>152</v>
      </c>
      <c r="BS142" s="215" t="s">
        <v>152</v>
      </c>
      <c r="BT142" s="215" t="s">
        <v>152</v>
      </c>
      <c r="BU142" s="307" t="s">
        <v>152</v>
      </c>
      <c r="BV142" s="460" t="s">
        <v>893</v>
      </c>
      <c r="BW142" s="406" t="s">
        <v>894</v>
      </c>
      <c r="BX142" s="1685"/>
      <c r="BY142" s="1698"/>
      <c r="BZ142" s="73"/>
      <c r="CA142" s="73"/>
    </row>
    <row r="143" spans="1:79" ht="51" customHeight="1" x14ac:dyDescent="0.4">
      <c r="A143" s="1496"/>
      <c r="B143" s="1421"/>
      <c r="C143" s="1421"/>
      <c r="D143" s="1043"/>
      <c r="E143" s="1043"/>
      <c r="F143" s="1043"/>
      <c r="G143" s="1356"/>
      <c r="H143" s="1356"/>
      <c r="I143" s="1356"/>
      <c r="J143" s="1353"/>
      <c r="K143" s="1260" t="s">
        <v>895</v>
      </c>
      <c r="L143" s="1084" t="s">
        <v>794</v>
      </c>
      <c r="M143" s="1084">
        <v>0</v>
      </c>
      <c r="N143" s="1398" t="s">
        <v>896</v>
      </c>
      <c r="O143" s="1084"/>
      <c r="P143" s="1084" t="s">
        <v>149</v>
      </c>
      <c r="Q143" s="1084" t="s">
        <v>897</v>
      </c>
      <c r="R143" s="1084">
        <v>15</v>
      </c>
      <c r="S143" s="1260">
        <v>15</v>
      </c>
      <c r="T143" s="1249">
        <v>17</v>
      </c>
      <c r="U143" s="1082">
        <v>0</v>
      </c>
      <c r="V143" s="1082">
        <v>0</v>
      </c>
      <c r="W143" s="1082">
        <v>0</v>
      </c>
      <c r="X143" s="1209">
        <v>0</v>
      </c>
      <c r="Y143" s="1082">
        <v>0</v>
      </c>
      <c r="Z143" s="1082">
        <f>+T143+Y143</f>
        <v>17</v>
      </c>
      <c r="AA143" s="1024">
        <f>+U143/S143</f>
        <v>0</v>
      </c>
      <c r="AB143" s="1024">
        <v>1</v>
      </c>
      <c r="AC143" s="1307"/>
      <c r="AD143" s="1649"/>
      <c r="AE143" s="1242"/>
      <c r="AF143" s="1243"/>
      <c r="AG143" s="1222"/>
      <c r="AH143" s="1228"/>
      <c r="AI143" s="1043"/>
      <c r="AJ143" s="354" t="s">
        <v>898</v>
      </c>
      <c r="AK143" s="179" t="s">
        <v>899</v>
      </c>
      <c r="AL143" s="142">
        <v>230</v>
      </c>
      <c r="AM143" s="461">
        <v>20</v>
      </c>
      <c r="AN143" s="766">
        <v>22</v>
      </c>
      <c r="AO143" s="51">
        <v>0</v>
      </c>
      <c r="AP143" s="51">
        <v>128</v>
      </c>
      <c r="AQ143" s="829">
        <v>1431</v>
      </c>
      <c r="AR143" s="54">
        <v>1</v>
      </c>
      <c r="AS143" s="1025"/>
      <c r="AT143" s="462">
        <v>44987</v>
      </c>
      <c r="AU143" s="462">
        <v>45261</v>
      </c>
      <c r="AV143" s="229">
        <v>274</v>
      </c>
      <c r="AW143" s="93" t="s">
        <v>900</v>
      </c>
      <c r="AX143" s="73"/>
      <c r="AY143" s="463"/>
      <c r="AZ143" s="464">
        <v>150</v>
      </c>
      <c r="BA143" s="851">
        <v>1431</v>
      </c>
      <c r="BB143" s="1037"/>
      <c r="BC143" s="1037"/>
      <c r="BD143" s="1434"/>
      <c r="BE143" s="1437"/>
      <c r="BF143" s="1037"/>
      <c r="BG143" s="1037"/>
      <c r="BH143" s="1037"/>
      <c r="BI143" s="1454"/>
      <c r="BJ143" s="1156"/>
      <c r="BK143" s="1113"/>
      <c r="BL143" s="1057"/>
      <c r="BM143" s="1477"/>
      <c r="BN143" s="1673"/>
      <c r="BO143" s="1673"/>
      <c r="BP143" s="1579"/>
      <c r="BQ143" s="465" t="s">
        <v>302</v>
      </c>
      <c r="BR143" s="215" t="s">
        <v>888</v>
      </c>
      <c r="BS143" s="466" t="s">
        <v>831</v>
      </c>
      <c r="BT143" s="215" t="s">
        <v>333</v>
      </c>
      <c r="BU143" s="307">
        <v>45047</v>
      </c>
      <c r="BV143" s="460" t="s">
        <v>901</v>
      </c>
      <c r="BW143" s="467"/>
      <c r="BX143" s="468" t="s">
        <v>902</v>
      </c>
      <c r="BY143" s="1699"/>
      <c r="BZ143" s="73"/>
      <c r="CA143" s="73"/>
    </row>
    <row r="144" spans="1:79" ht="61.5" customHeight="1" x14ac:dyDescent="0.4">
      <c r="A144" s="1496"/>
      <c r="B144" s="1421"/>
      <c r="C144" s="1421"/>
      <c r="D144" s="1043"/>
      <c r="E144" s="1043"/>
      <c r="F144" s="1043"/>
      <c r="G144" s="1356"/>
      <c r="H144" s="1356"/>
      <c r="I144" s="1356"/>
      <c r="J144" s="1353"/>
      <c r="K144" s="1262"/>
      <c r="L144" s="1086"/>
      <c r="M144" s="1086"/>
      <c r="N144" s="1400"/>
      <c r="O144" s="1086"/>
      <c r="P144" s="1086"/>
      <c r="Q144" s="1086"/>
      <c r="R144" s="1086"/>
      <c r="S144" s="1262"/>
      <c r="T144" s="1250"/>
      <c r="U144" s="1083"/>
      <c r="V144" s="1083"/>
      <c r="W144" s="1083"/>
      <c r="X144" s="1211"/>
      <c r="Y144" s="1083"/>
      <c r="Z144" s="1083"/>
      <c r="AA144" s="1026"/>
      <c r="AB144" s="1026"/>
      <c r="AC144" s="1307"/>
      <c r="AD144" s="1649"/>
      <c r="AE144" s="1242"/>
      <c r="AF144" s="1243"/>
      <c r="AG144" s="1222"/>
      <c r="AH144" s="1228"/>
      <c r="AI144" s="1043"/>
      <c r="AJ144" s="354" t="s">
        <v>903</v>
      </c>
      <c r="AK144" s="179" t="s">
        <v>899</v>
      </c>
      <c r="AL144" s="142">
        <v>250</v>
      </c>
      <c r="AM144" s="461">
        <v>20</v>
      </c>
      <c r="AN144" s="766">
        <v>149</v>
      </c>
      <c r="AO144" s="51">
        <v>23</v>
      </c>
      <c r="AP144" s="51">
        <v>16</v>
      </c>
      <c r="AQ144" s="829">
        <v>21</v>
      </c>
      <c r="AR144" s="54">
        <f>+(AN144+AO144+AP144+AQ144)/AL144</f>
        <v>0.83599999999999997</v>
      </c>
      <c r="AS144" s="1025"/>
      <c r="AT144" s="462">
        <v>44987</v>
      </c>
      <c r="AU144" s="462">
        <v>45261</v>
      </c>
      <c r="AV144" s="229">
        <v>274</v>
      </c>
      <c r="AW144" s="139" t="s">
        <v>904</v>
      </c>
      <c r="AX144" s="73"/>
      <c r="AY144" s="469">
        <f>AN144+AO144</f>
        <v>172</v>
      </c>
      <c r="AZ144" s="470">
        <v>205</v>
      </c>
      <c r="BA144" s="852">
        <v>21</v>
      </c>
      <c r="BB144" s="1037"/>
      <c r="BC144" s="1037"/>
      <c r="BD144" s="1435"/>
      <c r="BE144" s="1437"/>
      <c r="BF144" s="1037"/>
      <c r="BG144" s="1037"/>
      <c r="BH144" s="1037"/>
      <c r="BI144" s="1454"/>
      <c r="BJ144" s="1156"/>
      <c r="BK144" s="1113"/>
      <c r="BL144" s="1057"/>
      <c r="BM144" s="1478"/>
      <c r="BN144" s="1673"/>
      <c r="BO144" s="1673"/>
      <c r="BP144" s="1579"/>
      <c r="BQ144" s="465" t="s">
        <v>302</v>
      </c>
      <c r="BR144" s="215" t="s">
        <v>905</v>
      </c>
      <c r="BS144" s="215" t="s">
        <v>831</v>
      </c>
      <c r="BT144" s="215" t="s">
        <v>333</v>
      </c>
      <c r="BU144" s="307">
        <v>45047</v>
      </c>
      <c r="BV144" s="471" t="s">
        <v>906</v>
      </c>
      <c r="BW144" s="472" t="s">
        <v>907</v>
      </c>
      <c r="BX144" s="473"/>
      <c r="BY144" s="876" t="s">
        <v>1502</v>
      </c>
      <c r="BZ144" s="73"/>
      <c r="CA144" s="73"/>
    </row>
    <row r="145" spans="1:79" ht="68.25" customHeight="1" x14ac:dyDescent="0.4">
      <c r="A145" s="1496"/>
      <c r="B145" s="1421"/>
      <c r="C145" s="1421"/>
      <c r="D145" s="1043"/>
      <c r="E145" s="1043"/>
      <c r="F145" s="1043"/>
      <c r="G145" s="1356"/>
      <c r="H145" s="1356"/>
      <c r="I145" s="1356"/>
      <c r="J145" s="1353"/>
      <c r="K145" s="1084" t="s">
        <v>908</v>
      </c>
      <c r="L145" s="1084" t="s">
        <v>794</v>
      </c>
      <c r="M145" s="1084" t="s">
        <v>326</v>
      </c>
      <c r="N145" s="1084" t="s">
        <v>909</v>
      </c>
      <c r="O145" s="1084"/>
      <c r="P145" s="1084" t="s">
        <v>149</v>
      </c>
      <c r="Q145" s="1084" t="s">
        <v>885</v>
      </c>
      <c r="R145" s="1338" t="s">
        <v>910</v>
      </c>
      <c r="S145" s="1571">
        <v>280</v>
      </c>
      <c r="T145" s="1249">
        <v>903</v>
      </c>
      <c r="U145" s="1082">
        <v>0</v>
      </c>
      <c r="V145" s="1082">
        <v>0</v>
      </c>
      <c r="W145" s="1082">
        <v>158</v>
      </c>
      <c r="X145" s="1209">
        <v>158</v>
      </c>
      <c r="Y145" s="1082">
        <f>+U145+V145+W145</f>
        <v>158</v>
      </c>
      <c r="Z145" s="1082">
        <f>+T145+Y145</f>
        <v>1061</v>
      </c>
      <c r="AA145" s="1024">
        <f>+Y145/S145</f>
        <v>0.56428571428571428</v>
      </c>
      <c r="AB145" s="1024">
        <f>+Z145/1500</f>
        <v>0.70733333333333337</v>
      </c>
      <c r="AC145" s="1307"/>
      <c r="AD145" s="1649"/>
      <c r="AE145" s="1242"/>
      <c r="AF145" s="1243"/>
      <c r="AG145" s="1222"/>
      <c r="AH145" s="1228"/>
      <c r="AI145" s="1043"/>
      <c r="AJ145" s="354" t="s">
        <v>911</v>
      </c>
      <c r="AK145" s="179" t="s">
        <v>912</v>
      </c>
      <c r="AL145" s="142">
        <v>15</v>
      </c>
      <c r="AM145" s="142">
        <v>20</v>
      </c>
      <c r="AN145" s="760">
        <v>0</v>
      </c>
      <c r="AO145" s="179">
        <v>0</v>
      </c>
      <c r="AP145" s="179">
        <v>0</v>
      </c>
      <c r="AQ145" s="830">
        <v>0</v>
      </c>
      <c r="AR145" s="54">
        <f t="shared" ref="AR145:AR146" si="13">+(AN145+AO145+AP145+AQ145)/AL145</f>
        <v>0</v>
      </c>
      <c r="AS145" s="1025"/>
      <c r="AT145" s="462">
        <v>44987</v>
      </c>
      <c r="AU145" s="462">
        <v>45261</v>
      </c>
      <c r="AV145" s="229">
        <v>274</v>
      </c>
      <c r="AW145" s="139" t="s">
        <v>913</v>
      </c>
      <c r="AX145" s="73"/>
      <c r="AY145" s="458"/>
      <c r="AZ145" s="474">
        <v>0</v>
      </c>
      <c r="BA145" s="853">
        <v>0</v>
      </c>
      <c r="BB145" s="1037"/>
      <c r="BC145" s="1037"/>
      <c r="BD145" s="1500" t="s">
        <v>1637</v>
      </c>
      <c r="BE145" s="1437"/>
      <c r="BF145" s="1037"/>
      <c r="BG145" s="1037"/>
      <c r="BH145" s="1037"/>
      <c r="BI145" s="1454"/>
      <c r="BJ145" s="1156"/>
      <c r="BK145" s="1113"/>
      <c r="BL145" s="1057"/>
      <c r="BM145" s="1476">
        <v>141201325</v>
      </c>
      <c r="BN145" s="1476">
        <v>141201325</v>
      </c>
      <c r="BO145" s="1476"/>
      <c r="BP145" s="1579"/>
      <c r="BQ145" s="465" t="s">
        <v>302</v>
      </c>
      <c r="BR145" s="215" t="s">
        <v>914</v>
      </c>
      <c r="BS145" s="215" t="s">
        <v>915</v>
      </c>
      <c r="BT145" s="475" t="s">
        <v>333</v>
      </c>
      <c r="BU145" s="476"/>
      <c r="BV145" s="471" t="s">
        <v>916</v>
      </c>
      <c r="BW145" s="477" t="s">
        <v>917</v>
      </c>
      <c r="BX145" s="478"/>
      <c r="BY145" s="877" t="s">
        <v>1503</v>
      </c>
      <c r="BZ145" s="73"/>
      <c r="CA145" s="73"/>
    </row>
    <row r="146" spans="1:79" ht="74.25" customHeight="1" thickBot="1" x14ac:dyDescent="0.45">
      <c r="A146" s="1496"/>
      <c r="B146" s="1421"/>
      <c r="C146" s="1421"/>
      <c r="D146" s="1043"/>
      <c r="E146" s="1043"/>
      <c r="F146" s="1043"/>
      <c r="G146" s="1356"/>
      <c r="H146" s="1356"/>
      <c r="I146" s="1356"/>
      <c r="J146" s="1353"/>
      <c r="K146" s="1086"/>
      <c r="L146" s="1086"/>
      <c r="M146" s="1086"/>
      <c r="N146" s="1086"/>
      <c r="O146" s="1086"/>
      <c r="P146" s="1086"/>
      <c r="Q146" s="1086"/>
      <c r="R146" s="1340"/>
      <c r="S146" s="1572"/>
      <c r="T146" s="1250"/>
      <c r="U146" s="1083"/>
      <c r="V146" s="1083"/>
      <c r="W146" s="1083"/>
      <c r="X146" s="1211"/>
      <c r="Y146" s="1083"/>
      <c r="Z146" s="1083"/>
      <c r="AA146" s="1026"/>
      <c r="AB146" s="1026"/>
      <c r="AC146" s="1307"/>
      <c r="AD146" s="1649"/>
      <c r="AE146" s="1242"/>
      <c r="AF146" s="1243"/>
      <c r="AG146" s="1223"/>
      <c r="AH146" s="1229"/>
      <c r="AI146" s="1044"/>
      <c r="AJ146" s="479" t="s">
        <v>918</v>
      </c>
      <c r="AK146" s="65" t="s">
        <v>899</v>
      </c>
      <c r="AL146" s="83">
        <v>15</v>
      </c>
      <c r="AM146" s="64">
        <v>20</v>
      </c>
      <c r="AN146" s="760">
        <v>0</v>
      </c>
      <c r="AO146" s="179">
        <v>0</v>
      </c>
      <c r="AP146" s="179">
        <v>0</v>
      </c>
      <c r="AQ146" s="830">
        <v>0</v>
      </c>
      <c r="AR146" s="54">
        <f t="shared" si="13"/>
        <v>0</v>
      </c>
      <c r="AS146" s="1026"/>
      <c r="AT146" s="462">
        <v>44987</v>
      </c>
      <c r="AU146" s="462">
        <v>45261</v>
      </c>
      <c r="AV146" s="229">
        <v>274</v>
      </c>
      <c r="AW146" s="480" t="s">
        <v>913</v>
      </c>
      <c r="AX146" s="73"/>
      <c r="AY146" s="458"/>
      <c r="AZ146" s="474">
        <v>0</v>
      </c>
      <c r="BA146" s="853">
        <v>0</v>
      </c>
      <c r="BB146" s="1037"/>
      <c r="BC146" s="1037"/>
      <c r="BD146" s="1435"/>
      <c r="BE146" s="1437"/>
      <c r="BF146" s="1037"/>
      <c r="BG146" s="1037"/>
      <c r="BH146" s="1037"/>
      <c r="BI146" s="1454"/>
      <c r="BJ146" s="1159"/>
      <c r="BK146" s="1115"/>
      <c r="BL146" s="1058"/>
      <c r="BM146" s="1478"/>
      <c r="BN146" s="1491"/>
      <c r="BO146" s="1491"/>
      <c r="BP146" s="1579"/>
      <c r="BQ146" s="465" t="s">
        <v>314</v>
      </c>
      <c r="BR146" s="215" t="s">
        <v>152</v>
      </c>
      <c r="BS146" s="215" t="s">
        <v>152</v>
      </c>
      <c r="BT146" s="215" t="s">
        <v>152</v>
      </c>
      <c r="BU146" s="307" t="s">
        <v>152</v>
      </c>
      <c r="BV146" s="412" t="s">
        <v>919</v>
      </c>
      <c r="BW146" s="453"/>
      <c r="BX146" s="478"/>
      <c r="BY146" s="877"/>
      <c r="BZ146" s="73"/>
      <c r="CA146" s="73"/>
    </row>
    <row r="147" spans="1:79" ht="57.75" customHeight="1" x14ac:dyDescent="0.4">
      <c r="A147" s="1496"/>
      <c r="B147" s="1421"/>
      <c r="C147" s="1421"/>
      <c r="D147" s="1043"/>
      <c r="E147" s="1043"/>
      <c r="F147" s="1043"/>
      <c r="G147" s="1356"/>
      <c r="H147" s="1356"/>
      <c r="I147" s="1356"/>
      <c r="J147" s="1353"/>
      <c r="K147" s="1341" t="s">
        <v>920</v>
      </c>
      <c r="L147" s="1341" t="s">
        <v>794</v>
      </c>
      <c r="M147" s="1341" t="s">
        <v>921</v>
      </c>
      <c r="N147" s="1341" t="s">
        <v>922</v>
      </c>
      <c r="O147" s="1341"/>
      <c r="P147" s="1341" t="s">
        <v>149</v>
      </c>
      <c r="Q147" s="1341" t="s">
        <v>923</v>
      </c>
      <c r="R147" s="1341">
        <f>105-60</f>
        <v>45</v>
      </c>
      <c r="S147" s="1273">
        <v>10</v>
      </c>
      <c r="T147" s="1282">
        <v>54</v>
      </c>
      <c r="U147" s="1079">
        <v>0</v>
      </c>
      <c r="V147" s="1079">
        <v>11</v>
      </c>
      <c r="W147" s="1079">
        <v>11</v>
      </c>
      <c r="X147" s="1212">
        <v>11</v>
      </c>
      <c r="Y147" s="1079">
        <f>+X147</f>
        <v>11</v>
      </c>
      <c r="Z147" s="1079">
        <f>+T147+Y147</f>
        <v>65</v>
      </c>
      <c r="AA147" s="1030">
        <v>1</v>
      </c>
      <c r="AB147" s="1030">
        <v>1</v>
      </c>
      <c r="AC147" s="1307"/>
      <c r="AD147" s="1649"/>
      <c r="AE147" s="1242"/>
      <c r="AF147" s="1243"/>
      <c r="AG147" s="1300" t="s">
        <v>924</v>
      </c>
      <c r="AH147" s="1231">
        <v>2020130010185</v>
      </c>
      <c r="AI147" s="1042" t="s">
        <v>925</v>
      </c>
      <c r="AJ147" s="66" t="s">
        <v>926</v>
      </c>
      <c r="AK147" s="202" t="s">
        <v>927</v>
      </c>
      <c r="AL147" s="202">
        <v>10</v>
      </c>
      <c r="AM147" s="202">
        <v>25</v>
      </c>
      <c r="AN147" s="724">
        <v>0</v>
      </c>
      <c r="AO147" s="724">
        <v>11</v>
      </c>
      <c r="AP147" s="724">
        <v>11</v>
      </c>
      <c r="AQ147" s="831">
        <v>11</v>
      </c>
      <c r="AR147" s="54">
        <v>1</v>
      </c>
      <c r="AS147" s="1024">
        <f>AVERAGE(AR147:AR150)</f>
        <v>1</v>
      </c>
      <c r="AT147" s="426">
        <v>44970</v>
      </c>
      <c r="AU147" s="426">
        <v>45261</v>
      </c>
      <c r="AV147" s="229">
        <v>291</v>
      </c>
      <c r="AW147" s="132" t="s">
        <v>848</v>
      </c>
      <c r="AX147" s="73"/>
      <c r="AY147" s="130" t="s">
        <v>928</v>
      </c>
      <c r="AZ147" s="200">
        <v>11</v>
      </c>
      <c r="BA147" s="845">
        <v>11</v>
      </c>
      <c r="BB147" s="1036" t="s">
        <v>804</v>
      </c>
      <c r="BC147" s="1036" t="s">
        <v>1626</v>
      </c>
      <c r="BD147" s="1500" t="s">
        <v>308</v>
      </c>
      <c r="BE147" s="1436">
        <v>710000000</v>
      </c>
      <c r="BF147" s="1433" t="s">
        <v>309</v>
      </c>
      <c r="BG147" s="1462" t="s">
        <v>929</v>
      </c>
      <c r="BH147" s="1433" t="s">
        <v>930</v>
      </c>
      <c r="BI147" s="1471" t="s">
        <v>308</v>
      </c>
      <c r="BJ147" s="1155"/>
      <c r="BK147" s="1116">
        <v>298842819</v>
      </c>
      <c r="BL147" s="1419">
        <v>611021497.07000005</v>
      </c>
      <c r="BM147" s="1476">
        <v>710000000</v>
      </c>
      <c r="BN147" s="1476">
        <v>500353979.41000003</v>
      </c>
      <c r="BO147" s="1476">
        <v>443593425.60000002</v>
      </c>
      <c r="BP147" s="1179">
        <f>+BO147/BM147</f>
        <v>0.62477947267605638</v>
      </c>
      <c r="BQ147" s="1691" t="s">
        <v>170</v>
      </c>
      <c r="BR147" s="1691" t="s">
        <v>931</v>
      </c>
      <c r="BS147" s="1569" t="s">
        <v>195</v>
      </c>
      <c r="BT147" s="1569" t="s">
        <v>333</v>
      </c>
      <c r="BU147" s="1706"/>
      <c r="BV147" s="481" t="s">
        <v>932</v>
      </c>
      <c r="BW147" s="477" t="s">
        <v>933</v>
      </c>
      <c r="BX147" s="1675" t="s">
        <v>934</v>
      </c>
      <c r="BY147" s="1700" t="s">
        <v>1504</v>
      </c>
      <c r="BZ147" s="73"/>
      <c r="CA147" s="73"/>
    </row>
    <row r="148" spans="1:79" ht="43.5" customHeight="1" x14ac:dyDescent="0.4">
      <c r="A148" s="1496"/>
      <c r="B148" s="1421"/>
      <c r="C148" s="1421"/>
      <c r="D148" s="1043"/>
      <c r="E148" s="1043"/>
      <c r="F148" s="1043"/>
      <c r="G148" s="1356"/>
      <c r="H148" s="1356"/>
      <c r="I148" s="1356"/>
      <c r="J148" s="1353"/>
      <c r="K148" s="1341"/>
      <c r="L148" s="1341"/>
      <c r="M148" s="1341"/>
      <c r="N148" s="1341"/>
      <c r="O148" s="1341"/>
      <c r="P148" s="1341"/>
      <c r="Q148" s="1341"/>
      <c r="R148" s="1341"/>
      <c r="S148" s="1337"/>
      <c r="T148" s="1322"/>
      <c r="U148" s="1080"/>
      <c r="V148" s="1080"/>
      <c r="W148" s="1080"/>
      <c r="X148" s="1213"/>
      <c r="Y148" s="1080"/>
      <c r="Z148" s="1080"/>
      <c r="AA148" s="1031"/>
      <c r="AB148" s="1031"/>
      <c r="AC148" s="1307"/>
      <c r="AD148" s="1649"/>
      <c r="AE148" s="1242"/>
      <c r="AF148" s="1243"/>
      <c r="AG148" s="1301"/>
      <c r="AH148" s="1232"/>
      <c r="AI148" s="1043"/>
      <c r="AJ148" s="89" t="s">
        <v>935</v>
      </c>
      <c r="AK148" s="142" t="s">
        <v>936</v>
      </c>
      <c r="AL148" s="215">
        <v>10</v>
      </c>
      <c r="AM148" s="215">
        <v>25</v>
      </c>
      <c r="AN148" s="49">
        <v>0</v>
      </c>
      <c r="AO148" s="49">
        <v>11</v>
      </c>
      <c r="AP148" s="49">
        <v>11</v>
      </c>
      <c r="AQ148" s="827">
        <v>11</v>
      </c>
      <c r="AR148" s="54">
        <v>1</v>
      </c>
      <c r="AS148" s="1025"/>
      <c r="AT148" s="432">
        <v>44970</v>
      </c>
      <c r="AU148" s="432">
        <v>45261</v>
      </c>
      <c r="AV148" s="229">
        <v>291</v>
      </c>
      <c r="AW148" s="93" t="s">
        <v>848</v>
      </c>
      <c r="AX148" s="73"/>
      <c r="AY148" s="130" t="s">
        <v>928</v>
      </c>
      <c r="AZ148" s="200">
        <v>11</v>
      </c>
      <c r="BA148" s="845">
        <v>11</v>
      </c>
      <c r="BB148" s="1037"/>
      <c r="BC148" s="1037"/>
      <c r="BD148" s="1435"/>
      <c r="BE148" s="1437"/>
      <c r="BF148" s="1434"/>
      <c r="BG148" s="1463"/>
      <c r="BH148" s="1434"/>
      <c r="BI148" s="1472"/>
      <c r="BJ148" s="1156"/>
      <c r="BK148" s="1113"/>
      <c r="BL148" s="1417"/>
      <c r="BM148" s="1478"/>
      <c r="BN148" s="1478"/>
      <c r="BO148" s="1478"/>
      <c r="BP148" s="1179"/>
      <c r="BQ148" s="1692"/>
      <c r="BR148" s="1692"/>
      <c r="BS148" s="1570"/>
      <c r="BT148" s="1570"/>
      <c r="BU148" s="1707"/>
      <c r="BV148" s="482" t="s">
        <v>937</v>
      </c>
      <c r="BW148" s="477" t="s">
        <v>938</v>
      </c>
      <c r="BX148" s="1676"/>
      <c r="BY148" s="1701"/>
      <c r="BZ148" s="73"/>
      <c r="CA148" s="73"/>
    </row>
    <row r="149" spans="1:79" ht="75.75" customHeight="1" x14ac:dyDescent="0.4">
      <c r="A149" s="1496"/>
      <c r="B149" s="1421"/>
      <c r="C149" s="1421"/>
      <c r="D149" s="1043"/>
      <c r="E149" s="1043"/>
      <c r="F149" s="1043"/>
      <c r="G149" s="1356"/>
      <c r="H149" s="1356"/>
      <c r="I149" s="1356"/>
      <c r="J149" s="1353"/>
      <c r="K149" s="1341"/>
      <c r="L149" s="1341"/>
      <c r="M149" s="1341"/>
      <c r="N149" s="1341"/>
      <c r="O149" s="1341"/>
      <c r="P149" s="1341"/>
      <c r="Q149" s="1341"/>
      <c r="R149" s="1341"/>
      <c r="S149" s="1337"/>
      <c r="T149" s="1322"/>
      <c r="U149" s="1080"/>
      <c r="V149" s="1080"/>
      <c r="W149" s="1080"/>
      <c r="X149" s="1213"/>
      <c r="Y149" s="1080"/>
      <c r="Z149" s="1080"/>
      <c r="AA149" s="1031"/>
      <c r="AB149" s="1031"/>
      <c r="AC149" s="1307"/>
      <c r="AD149" s="1649"/>
      <c r="AE149" s="1242"/>
      <c r="AF149" s="1243"/>
      <c r="AG149" s="1301"/>
      <c r="AH149" s="1232"/>
      <c r="AI149" s="1043"/>
      <c r="AJ149" s="258" t="s">
        <v>939</v>
      </c>
      <c r="AK149" s="215" t="s">
        <v>940</v>
      </c>
      <c r="AL149" s="215">
        <v>10</v>
      </c>
      <c r="AM149" s="215">
        <v>25</v>
      </c>
      <c r="AN149" s="49">
        <v>0</v>
      </c>
      <c r="AO149" s="49">
        <v>5</v>
      </c>
      <c r="AP149" s="49">
        <v>11</v>
      </c>
      <c r="AQ149" s="827">
        <v>11</v>
      </c>
      <c r="AR149" s="54">
        <v>1</v>
      </c>
      <c r="AS149" s="1025"/>
      <c r="AT149" s="432">
        <v>44970</v>
      </c>
      <c r="AU149" s="432">
        <v>45261</v>
      </c>
      <c r="AV149" s="229">
        <v>291</v>
      </c>
      <c r="AW149" s="106">
        <v>1</v>
      </c>
      <c r="AX149" s="73"/>
      <c r="AY149" s="130" t="s">
        <v>941</v>
      </c>
      <c r="AZ149" s="200">
        <v>11</v>
      </c>
      <c r="BA149" s="845">
        <v>11</v>
      </c>
      <c r="BB149" s="1037"/>
      <c r="BC149" s="1037"/>
      <c r="BD149" s="1500" t="s">
        <v>1637</v>
      </c>
      <c r="BE149" s="1437"/>
      <c r="BF149" s="1434"/>
      <c r="BG149" s="1463"/>
      <c r="BH149" s="1434"/>
      <c r="BI149" s="1472"/>
      <c r="BJ149" s="1156"/>
      <c r="BK149" s="1113"/>
      <c r="BL149" s="1417"/>
      <c r="BM149" s="1476">
        <v>204187714</v>
      </c>
      <c r="BN149" s="1476">
        <v>110667517.66</v>
      </c>
      <c r="BO149" s="1476">
        <v>60521027.159999996</v>
      </c>
      <c r="BP149" s="1179">
        <f>+BO149/BM149</f>
        <v>0.29639896531678689</v>
      </c>
      <c r="BQ149" s="1692"/>
      <c r="BR149" s="1692"/>
      <c r="BS149" s="1570"/>
      <c r="BT149" s="1570"/>
      <c r="BU149" s="1707"/>
      <c r="BV149" s="482" t="s">
        <v>942</v>
      </c>
      <c r="BW149" s="477" t="s">
        <v>943</v>
      </c>
      <c r="BX149" s="473" t="s">
        <v>834</v>
      </c>
      <c r="BY149" s="1702"/>
      <c r="BZ149" s="73"/>
      <c r="CA149" s="73"/>
    </row>
    <row r="150" spans="1:79" ht="60" customHeight="1" thickBot="1" x14ac:dyDescent="0.45">
      <c r="A150" s="1496"/>
      <c r="B150" s="1421"/>
      <c r="C150" s="1421"/>
      <c r="D150" s="1043"/>
      <c r="E150" s="1043"/>
      <c r="F150" s="1043"/>
      <c r="G150" s="1356"/>
      <c r="H150" s="1356"/>
      <c r="I150" s="1356"/>
      <c r="J150" s="1353"/>
      <c r="K150" s="1341"/>
      <c r="L150" s="1341"/>
      <c r="M150" s="1341"/>
      <c r="N150" s="1341"/>
      <c r="O150" s="1341"/>
      <c r="P150" s="1341"/>
      <c r="Q150" s="1341"/>
      <c r="R150" s="1341"/>
      <c r="S150" s="1274"/>
      <c r="T150" s="1283"/>
      <c r="U150" s="1081"/>
      <c r="V150" s="1081"/>
      <c r="W150" s="1081"/>
      <c r="X150" s="1214"/>
      <c r="Y150" s="1081"/>
      <c r="Z150" s="1081"/>
      <c r="AA150" s="1032"/>
      <c r="AB150" s="1032"/>
      <c r="AC150" s="1307"/>
      <c r="AD150" s="1649"/>
      <c r="AE150" s="1242"/>
      <c r="AF150" s="1243"/>
      <c r="AG150" s="1302"/>
      <c r="AH150" s="1233"/>
      <c r="AI150" s="1044"/>
      <c r="AJ150" s="116" t="s">
        <v>944</v>
      </c>
      <c r="AK150" s="143" t="s">
        <v>945</v>
      </c>
      <c r="AL150" s="224">
        <v>10</v>
      </c>
      <c r="AM150" s="224">
        <v>25</v>
      </c>
      <c r="AN150" s="50">
        <v>0</v>
      </c>
      <c r="AO150" s="718">
        <v>11</v>
      </c>
      <c r="AP150" s="718">
        <v>11</v>
      </c>
      <c r="AQ150" s="832">
        <v>11</v>
      </c>
      <c r="AR150" s="54">
        <v>1</v>
      </c>
      <c r="AS150" s="1062"/>
      <c r="AT150" s="444">
        <v>44970</v>
      </c>
      <c r="AU150" s="444">
        <v>45261</v>
      </c>
      <c r="AV150" s="229">
        <v>291</v>
      </c>
      <c r="AW150" s="148" t="s">
        <v>848</v>
      </c>
      <c r="AX150" s="73"/>
      <c r="AY150" s="130" t="s">
        <v>928</v>
      </c>
      <c r="AZ150" s="200">
        <v>11</v>
      </c>
      <c r="BA150" s="845">
        <v>11</v>
      </c>
      <c r="BB150" s="1037"/>
      <c r="BC150" s="1037"/>
      <c r="BD150" s="1435"/>
      <c r="BE150" s="1437"/>
      <c r="BF150" s="1434"/>
      <c r="BG150" s="1500"/>
      <c r="BH150" s="1481"/>
      <c r="BI150" s="1475"/>
      <c r="BJ150" s="1159"/>
      <c r="BK150" s="1115"/>
      <c r="BL150" s="1418"/>
      <c r="BM150" s="1478"/>
      <c r="BN150" s="1478"/>
      <c r="BO150" s="1478"/>
      <c r="BP150" s="1179"/>
      <c r="BQ150" s="1693"/>
      <c r="BR150" s="1693"/>
      <c r="BS150" s="1593"/>
      <c r="BT150" s="1593"/>
      <c r="BU150" s="1708"/>
      <c r="BV150" s="483" t="s">
        <v>946</v>
      </c>
      <c r="BW150" s="484" t="s">
        <v>947</v>
      </c>
      <c r="BX150" s="485" t="s">
        <v>948</v>
      </c>
      <c r="BY150" s="879" t="s">
        <v>1505</v>
      </c>
      <c r="BZ150" s="486"/>
      <c r="CA150" s="73"/>
    </row>
    <row r="151" spans="1:79" ht="73.5" customHeight="1" thickBot="1" x14ac:dyDescent="0.45">
      <c r="A151" s="1496"/>
      <c r="B151" s="1421"/>
      <c r="C151" s="1421"/>
      <c r="D151" s="1043"/>
      <c r="E151" s="1043"/>
      <c r="F151" s="1043"/>
      <c r="G151" s="1356"/>
      <c r="H151" s="1356"/>
      <c r="I151" s="1356"/>
      <c r="J151" s="1354"/>
      <c r="K151" s="1573" t="s">
        <v>949</v>
      </c>
      <c r="L151" s="1574"/>
      <c r="M151" s="1574"/>
      <c r="N151" s="1574"/>
      <c r="O151" s="1574"/>
      <c r="P151" s="1574"/>
      <c r="Q151" s="1574"/>
      <c r="R151" s="1574"/>
      <c r="S151" s="1574"/>
      <c r="T151" s="1574"/>
      <c r="U151" s="1574"/>
      <c r="V151" s="1574"/>
      <c r="W151" s="1574"/>
      <c r="X151" s="1574"/>
      <c r="Y151" s="1574"/>
      <c r="Z151" s="1575"/>
      <c r="AA151" s="704">
        <f>AVERAGE(AA142:AA150)</f>
        <v>0.64107142857142851</v>
      </c>
      <c r="AB151" s="704">
        <f>AVERAGE(AB142:AB150)</f>
        <v>0.92033333333333334</v>
      </c>
      <c r="AC151" s="1307"/>
      <c r="AD151" s="1649"/>
      <c r="AE151" s="1242"/>
      <c r="AF151" s="1243"/>
      <c r="AG151" s="1429" t="s">
        <v>950</v>
      </c>
      <c r="AH151" s="1430"/>
      <c r="AI151" s="1430"/>
      <c r="AJ151" s="1430"/>
      <c r="AK151" s="1430"/>
      <c r="AL151" s="1430"/>
      <c r="AM151" s="1430"/>
      <c r="AN151" s="1430"/>
      <c r="AO151" s="1431"/>
      <c r="AP151" s="1431"/>
      <c r="AQ151" s="1431"/>
      <c r="AR151" s="1432"/>
      <c r="AS151" s="336">
        <f>AVERAGE(AS142:AS150)</f>
        <v>0.71160000000000001</v>
      </c>
      <c r="AY151" s="490"/>
      <c r="AZ151" s="490"/>
      <c r="BA151" s="490"/>
      <c r="BB151" s="73"/>
      <c r="BC151" s="73"/>
      <c r="BD151" s="73"/>
      <c r="BE151" s="782"/>
      <c r="BF151" s="782"/>
      <c r="BG151" s="782"/>
      <c r="BH151" s="1465" t="s">
        <v>951</v>
      </c>
      <c r="BI151" s="1465"/>
      <c r="BJ151" s="1465"/>
      <c r="BK151" s="1466"/>
      <c r="BL151" s="857"/>
      <c r="BM151" s="451">
        <f>+BM142+BM147+BM145+BM149</f>
        <v>3246995719</v>
      </c>
      <c r="BN151" s="451">
        <f>+BN142+BN147+BN149+BN145</f>
        <v>2129086575.0700002</v>
      </c>
      <c r="BO151" s="451">
        <f>+BO142+BO147+BO145+BO149</f>
        <v>557302045.75999999</v>
      </c>
      <c r="BP151" s="60">
        <f>+BO151/BM151</f>
        <v>0.17163621205254814</v>
      </c>
      <c r="BV151" s="491"/>
      <c r="BW151" s="458"/>
      <c r="BX151" s="492"/>
      <c r="BY151" s="880"/>
    </row>
    <row r="152" spans="1:79" ht="40.5" customHeight="1" x14ac:dyDescent="0.4">
      <c r="A152" s="1496"/>
      <c r="B152" s="1421"/>
      <c r="C152" s="1421"/>
      <c r="D152" s="1043"/>
      <c r="E152" s="1043"/>
      <c r="F152" s="1043"/>
      <c r="G152" s="1356"/>
      <c r="H152" s="1356"/>
      <c r="I152" s="1356"/>
      <c r="J152" s="1352" t="s">
        <v>952</v>
      </c>
      <c r="K152" s="1084" t="s">
        <v>953</v>
      </c>
      <c r="L152" s="1084" t="s">
        <v>487</v>
      </c>
      <c r="M152" s="1084" t="s">
        <v>954</v>
      </c>
      <c r="N152" s="1284" t="s">
        <v>955</v>
      </c>
      <c r="O152" s="1284"/>
      <c r="P152" s="1284" t="s">
        <v>149</v>
      </c>
      <c r="Q152" s="1284" t="s">
        <v>956</v>
      </c>
      <c r="R152" s="1284">
        <v>100</v>
      </c>
      <c r="S152" s="1273">
        <v>35</v>
      </c>
      <c r="T152" s="1282">
        <v>80</v>
      </c>
      <c r="U152" s="1079">
        <v>7</v>
      </c>
      <c r="V152" s="1079">
        <v>11</v>
      </c>
      <c r="W152" s="1079">
        <v>11</v>
      </c>
      <c r="X152" s="1212">
        <v>6</v>
      </c>
      <c r="Y152" s="1079">
        <f>+U152+V152+X152</f>
        <v>24</v>
      </c>
      <c r="Z152" s="1079">
        <f>+T152+Y152</f>
        <v>104</v>
      </c>
      <c r="AA152" s="1030">
        <f>+Y152/S152</f>
        <v>0.68571428571428572</v>
      </c>
      <c r="AB152" s="1030">
        <v>1</v>
      </c>
      <c r="AC152" s="1307"/>
      <c r="AD152" s="1649"/>
      <c r="AE152" s="1242"/>
      <c r="AF152" s="1243"/>
      <c r="AG152" s="1221" t="s">
        <v>957</v>
      </c>
      <c r="AH152" s="1198">
        <v>2021130010224</v>
      </c>
      <c r="AI152" s="1147" t="s">
        <v>958</v>
      </c>
      <c r="AJ152" s="493" t="s">
        <v>959</v>
      </c>
      <c r="AK152" s="202" t="s">
        <v>927</v>
      </c>
      <c r="AL152" s="494">
        <v>13</v>
      </c>
      <c r="AM152" s="456">
        <v>15</v>
      </c>
      <c r="AN152" s="726">
        <v>0</v>
      </c>
      <c r="AO152" s="767">
        <v>5</v>
      </c>
      <c r="AP152" s="767">
        <v>7</v>
      </c>
      <c r="AQ152" s="833">
        <v>6</v>
      </c>
      <c r="AR152" s="54">
        <v>1</v>
      </c>
      <c r="AS152" s="1026">
        <f>AVERAGE(AR152:AR158)</f>
        <v>1</v>
      </c>
      <c r="AT152" s="402">
        <v>44963</v>
      </c>
      <c r="AU152" s="402">
        <v>45261</v>
      </c>
      <c r="AV152" s="230">
        <v>298</v>
      </c>
      <c r="AW152" s="142" t="s">
        <v>960</v>
      </c>
      <c r="AX152" s="73"/>
      <c r="AY152" s="130" t="s">
        <v>941</v>
      </c>
      <c r="AZ152" s="200">
        <v>12</v>
      </c>
      <c r="BA152" s="845">
        <v>6</v>
      </c>
      <c r="BB152" s="1037" t="s">
        <v>804</v>
      </c>
      <c r="BC152" s="1037" t="s">
        <v>849</v>
      </c>
      <c r="BD152" s="1500" t="s">
        <v>166</v>
      </c>
      <c r="BE152" s="1438">
        <v>945693727</v>
      </c>
      <c r="BF152" s="1484" t="s">
        <v>299</v>
      </c>
      <c r="BG152" s="1484" t="s">
        <v>961</v>
      </c>
      <c r="BH152" s="1039" t="s">
        <v>962</v>
      </c>
      <c r="BI152" s="1590" t="s">
        <v>166</v>
      </c>
      <c r="BJ152" s="1155">
        <v>287382114</v>
      </c>
      <c r="BK152" s="1117">
        <v>872159789</v>
      </c>
      <c r="BL152" s="1071">
        <v>1518065078</v>
      </c>
      <c r="BM152" s="1594">
        <v>1272556957.9100001</v>
      </c>
      <c r="BN152" s="1594">
        <v>1237575808</v>
      </c>
      <c r="BO152" s="1594">
        <v>1198924608</v>
      </c>
      <c r="BP152" s="1179">
        <f>+BO152/BM152</f>
        <v>0.94213826779829868</v>
      </c>
      <c r="BQ152" s="1694" t="s">
        <v>302</v>
      </c>
      <c r="BR152" s="1524" t="s">
        <v>963</v>
      </c>
      <c r="BS152" s="1039" t="s">
        <v>853</v>
      </c>
      <c r="BT152" s="1039" t="s">
        <v>166</v>
      </c>
      <c r="BU152" s="1531">
        <v>44958</v>
      </c>
      <c r="BV152" s="495" t="s">
        <v>964</v>
      </c>
      <c r="BW152" s="477" t="s">
        <v>965</v>
      </c>
      <c r="BX152" s="473" t="s">
        <v>966</v>
      </c>
      <c r="BY152" s="1700" t="s">
        <v>1506</v>
      </c>
      <c r="BZ152" s="73"/>
      <c r="CA152" s="73"/>
    </row>
    <row r="153" spans="1:79" ht="43.5" customHeight="1" x14ac:dyDescent="0.4">
      <c r="A153" s="1496"/>
      <c r="B153" s="1421"/>
      <c r="C153" s="1421"/>
      <c r="D153" s="1043"/>
      <c r="E153" s="1043"/>
      <c r="F153" s="1043"/>
      <c r="G153" s="1356"/>
      <c r="H153" s="1356"/>
      <c r="I153" s="1356"/>
      <c r="J153" s="1353"/>
      <c r="K153" s="1085"/>
      <c r="L153" s="1085"/>
      <c r="M153" s="1085"/>
      <c r="N153" s="1285"/>
      <c r="O153" s="1285"/>
      <c r="P153" s="1285"/>
      <c r="Q153" s="1285"/>
      <c r="R153" s="1285"/>
      <c r="S153" s="1337"/>
      <c r="T153" s="1322"/>
      <c r="U153" s="1080"/>
      <c r="V153" s="1080"/>
      <c r="W153" s="1080"/>
      <c r="X153" s="1213"/>
      <c r="Y153" s="1080"/>
      <c r="Z153" s="1080"/>
      <c r="AA153" s="1031"/>
      <c r="AB153" s="1031"/>
      <c r="AC153" s="1307"/>
      <c r="AD153" s="1649"/>
      <c r="AE153" s="1242"/>
      <c r="AF153" s="1243"/>
      <c r="AG153" s="1222"/>
      <c r="AH153" s="1199"/>
      <c r="AI153" s="1085"/>
      <c r="AJ153" s="496" t="s">
        <v>967</v>
      </c>
      <c r="AK153" s="219" t="s">
        <v>927</v>
      </c>
      <c r="AL153" s="64">
        <v>12</v>
      </c>
      <c r="AM153" s="497">
        <v>15</v>
      </c>
      <c r="AN153" s="768">
        <v>1</v>
      </c>
      <c r="AO153" s="768">
        <v>10</v>
      </c>
      <c r="AP153" s="768">
        <v>4</v>
      </c>
      <c r="AQ153" s="834"/>
      <c r="AR153" s="54">
        <v>1</v>
      </c>
      <c r="AS153" s="1179"/>
      <c r="AT153" s="410">
        <v>44963</v>
      </c>
      <c r="AU153" s="410">
        <v>45261</v>
      </c>
      <c r="AV153" s="480">
        <v>298</v>
      </c>
      <c r="AW153" s="142" t="s">
        <v>968</v>
      </c>
      <c r="AX153" s="73"/>
      <c r="AY153" s="130" t="s">
        <v>928</v>
      </c>
      <c r="AZ153" s="200">
        <v>15</v>
      </c>
      <c r="BA153" s="845">
        <v>15</v>
      </c>
      <c r="BB153" s="1037"/>
      <c r="BC153" s="1037"/>
      <c r="BD153" s="1434"/>
      <c r="BE153" s="1482"/>
      <c r="BF153" s="1040"/>
      <c r="BG153" s="1040"/>
      <c r="BH153" s="1040"/>
      <c r="BI153" s="1591"/>
      <c r="BJ153" s="1156"/>
      <c r="BK153" s="1118"/>
      <c r="BL153" s="1072"/>
      <c r="BM153" s="1594"/>
      <c r="BN153" s="1594"/>
      <c r="BO153" s="1594"/>
      <c r="BP153" s="1179"/>
      <c r="BQ153" s="1695"/>
      <c r="BR153" s="1525"/>
      <c r="BS153" s="1040"/>
      <c r="BT153" s="1040"/>
      <c r="BU153" s="1532"/>
      <c r="BV153" s="416" t="s">
        <v>969</v>
      </c>
      <c r="BW153" s="477" t="s">
        <v>970</v>
      </c>
      <c r="BX153" s="473" t="s">
        <v>971</v>
      </c>
      <c r="BY153" s="1701"/>
      <c r="BZ153" s="73"/>
      <c r="CA153" s="73"/>
    </row>
    <row r="154" spans="1:79" ht="51" customHeight="1" x14ac:dyDescent="0.4">
      <c r="A154" s="1496"/>
      <c r="B154" s="1421"/>
      <c r="C154" s="1421"/>
      <c r="D154" s="1043"/>
      <c r="E154" s="1043"/>
      <c r="F154" s="1043"/>
      <c r="G154" s="1356"/>
      <c r="H154" s="1356"/>
      <c r="I154" s="1356"/>
      <c r="J154" s="1353"/>
      <c r="K154" s="1086"/>
      <c r="L154" s="1086"/>
      <c r="M154" s="1086"/>
      <c r="N154" s="1286"/>
      <c r="O154" s="1286"/>
      <c r="P154" s="1286"/>
      <c r="Q154" s="1286"/>
      <c r="R154" s="1286"/>
      <c r="S154" s="1274"/>
      <c r="T154" s="1283"/>
      <c r="U154" s="1081"/>
      <c r="V154" s="1081"/>
      <c r="W154" s="1081"/>
      <c r="X154" s="1214"/>
      <c r="Y154" s="1081"/>
      <c r="Z154" s="1081"/>
      <c r="AA154" s="1032"/>
      <c r="AB154" s="1032"/>
      <c r="AC154" s="1307"/>
      <c r="AD154" s="1649"/>
      <c r="AE154" s="1242"/>
      <c r="AF154" s="1243"/>
      <c r="AG154" s="1222"/>
      <c r="AH154" s="1199"/>
      <c r="AI154" s="1085"/>
      <c r="AJ154" s="496" t="s">
        <v>972</v>
      </c>
      <c r="AK154" s="142" t="s">
        <v>936</v>
      </c>
      <c r="AL154" s="64">
        <v>10</v>
      </c>
      <c r="AM154" s="497">
        <v>10</v>
      </c>
      <c r="AN154" s="768">
        <v>0</v>
      </c>
      <c r="AO154" s="768">
        <v>0</v>
      </c>
      <c r="AP154" s="768">
        <v>5</v>
      </c>
      <c r="AQ154" s="834">
        <v>6</v>
      </c>
      <c r="AR154" s="54">
        <v>1</v>
      </c>
      <c r="AS154" s="1179"/>
      <c r="AT154" s="410">
        <v>44963</v>
      </c>
      <c r="AU154" s="410">
        <v>45261</v>
      </c>
      <c r="AV154" s="480">
        <v>298</v>
      </c>
      <c r="AW154" s="142" t="s">
        <v>848</v>
      </c>
      <c r="AX154" s="73"/>
      <c r="AY154" s="130">
        <v>0</v>
      </c>
      <c r="AZ154" s="200">
        <v>5</v>
      </c>
      <c r="BA154" s="845">
        <v>1</v>
      </c>
      <c r="BB154" s="1037"/>
      <c r="BC154" s="1037"/>
      <c r="BD154" s="1434"/>
      <c r="BE154" s="1482"/>
      <c r="BF154" s="1040"/>
      <c r="BG154" s="1040"/>
      <c r="BH154" s="1040"/>
      <c r="BI154" s="1591"/>
      <c r="BJ154" s="1156"/>
      <c r="BK154" s="1118"/>
      <c r="BL154" s="1072"/>
      <c r="BM154" s="1594"/>
      <c r="BN154" s="1594"/>
      <c r="BO154" s="1594"/>
      <c r="BP154" s="1179"/>
      <c r="BQ154" s="465" t="s">
        <v>314</v>
      </c>
      <c r="BR154" s="215" t="s">
        <v>152</v>
      </c>
      <c r="BS154" s="93" t="s">
        <v>152</v>
      </c>
      <c r="BT154" s="93" t="s">
        <v>152</v>
      </c>
      <c r="BU154" s="498" t="s">
        <v>152</v>
      </c>
      <c r="BV154" s="412" t="s">
        <v>973</v>
      </c>
      <c r="BW154" s="477" t="s">
        <v>974</v>
      </c>
      <c r="BX154" s="473"/>
      <c r="BY154" s="1702"/>
      <c r="BZ154" s="73"/>
      <c r="CA154" s="73"/>
    </row>
    <row r="155" spans="1:79" ht="62.25" customHeight="1" x14ac:dyDescent="0.4">
      <c r="A155" s="1496"/>
      <c r="B155" s="1421"/>
      <c r="C155" s="1421"/>
      <c r="D155" s="1043"/>
      <c r="E155" s="1043"/>
      <c r="F155" s="1043"/>
      <c r="G155" s="1356"/>
      <c r="H155" s="1356"/>
      <c r="I155" s="1356"/>
      <c r="J155" s="1353"/>
      <c r="K155" s="1084" t="s">
        <v>975</v>
      </c>
      <c r="L155" s="1084" t="s">
        <v>794</v>
      </c>
      <c r="M155" s="1084" t="s">
        <v>976</v>
      </c>
      <c r="N155" s="1084" t="s">
        <v>977</v>
      </c>
      <c r="O155" s="1284"/>
      <c r="P155" s="1284" t="s">
        <v>149</v>
      </c>
      <c r="Q155" s="1284" t="s">
        <v>978</v>
      </c>
      <c r="R155" s="1084">
        <v>57</v>
      </c>
      <c r="S155" s="1273">
        <v>15</v>
      </c>
      <c r="T155" s="1282">
        <v>63</v>
      </c>
      <c r="U155" s="1079">
        <v>15</v>
      </c>
      <c r="V155" s="1079">
        <v>13</v>
      </c>
      <c r="W155" s="1079">
        <v>15</v>
      </c>
      <c r="X155" s="1212">
        <v>15</v>
      </c>
      <c r="Y155" s="1079">
        <f>+W155</f>
        <v>15</v>
      </c>
      <c r="Z155" s="1079">
        <f>+T155+Y155</f>
        <v>78</v>
      </c>
      <c r="AA155" s="1030">
        <f>+U155/S155</f>
        <v>1</v>
      </c>
      <c r="AB155" s="1030">
        <v>1</v>
      </c>
      <c r="AC155" s="1307"/>
      <c r="AD155" s="1649"/>
      <c r="AE155" s="1242"/>
      <c r="AF155" s="1243"/>
      <c r="AG155" s="1222"/>
      <c r="AH155" s="1199"/>
      <c r="AI155" s="1085"/>
      <c r="AJ155" s="499" t="s">
        <v>979</v>
      </c>
      <c r="AK155" s="142" t="s">
        <v>936</v>
      </c>
      <c r="AL155" s="142">
        <v>15</v>
      </c>
      <c r="AM155" s="461">
        <v>15</v>
      </c>
      <c r="AN155" s="51">
        <v>10</v>
      </c>
      <c r="AO155" s="51">
        <v>0</v>
      </c>
      <c r="AP155" s="51">
        <v>0</v>
      </c>
      <c r="AQ155" s="829">
        <v>15</v>
      </c>
      <c r="AR155" s="54">
        <v>1</v>
      </c>
      <c r="AS155" s="1179"/>
      <c r="AT155" s="410">
        <v>44963</v>
      </c>
      <c r="AU155" s="410">
        <v>45261</v>
      </c>
      <c r="AV155" s="480">
        <v>298</v>
      </c>
      <c r="AW155" s="142" t="s">
        <v>980</v>
      </c>
      <c r="AX155" s="73"/>
      <c r="AY155" s="130" t="s">
        <v>848</v>
      </c>
      <c r="AZ155" s="200">
        <v>10</v>
      </c>
      <c r="BA155" s="845">
        <v>15</v>
      </c>
      <c r="BB155" s="1037"/>
      <c r="BC155" s="1037"/>
      <c r="BD155" s="1435"/>
      <c r="BE155" s="1482"/>
      <c r="BF155" s="1040"/>
      <c r="BG155" s="1040"/>
      <c r="BH155" s="1040"/>
      <c r="BI155" s="1591"/>
      <c r="BJ155" s="1156"/>
      <c r="BK155" s="1118"/>
      <c r="BL155" s="1072"/>
      <c r="BM155" s="1594"/>
      <c r="BN155" s="1594"/>
      <c r="BO155" s="1594"/>
      <c r="BP155" s="1179"/>
      <c r="BQ155" s="465" t="s">
        <v>314</v>
      </c>
      <c r="BR155" s="215" t="s">
        <v>152</v>
      </c>
      <c r="BS155" s="93" t="s">
        <v>152</v>
      </c>
      <c r="BT155" s="93" t="s">
        <v>152</v>
      </c>
      <c r="BU155" s="212" t="s">
        <v>152</v>
      </c>
      <c r="BV155" s="1709" t="s">
        <v>981</v>
      </c>
      <c r="BW155" s="1171" t="s">
        <v>982</v>
      </c>
      <c r="BX155" s="1675" t="s">
        <v>983</v>
      </c>
      <c r="BY155" s="1700" t="s">
        <v>1507</v>
      </c>
      <c r="BZ155" s="73"/>
      <c r="CA155" s="73"/>
    </row>
    <row r="156" spans="1:79" ht="42" customHeight="1" x14ac:dyDescent="0.4">
      <c r="A156" s="1496"/>
      <c r="B156" s="1421"/>
      <c r="C156" s="1421"/>
      <c r="D156" s="1043"/>
      <c r="E156" s="1043"/>
      <c r="F156" s="1043"/>
      <c r="G156" s="1356"/>
      <c r="H156" s="1356"/>
      <c r="I156" s="1356"/>
      <c r="J156" s="1353"/>
      <c r="K156" s="1086"/>
      <c r="L156" s="1086"/>
      <c r="M156" s="1086"/>
      <c r="N156" s="1086"/>
      <c r="O156" s="1286"/>
      <c r="P156" s="1286"/>
      <c r="Q156" s="1286"/>
      <c r="R156" s="1086"/>
      <c r="S156" s="1274"/>
      <c r="T156" s="1283"/>
      <c r="U156" s="1081"/>
      <c r="V156" s="1081"/>
      <c r="W156" s="1081"/>
      <c r="X156" s="1214"/>
      <c r="Y156" s="1081"/>
      <c r="Z156" s="1081"/>
      <c r="AA156" s="1032"/>
      <c r="AB156" s="1032"/>
      <c r="AC156" s="1307"/>
      <c r="AD156" s="1649"/>
      <c r="AE156" s="1242"/>
      <c r="AF156" s="1243"/>
      <c r="AG156" s="1222"/>
      <c r="AH156" s="1199"/>
      <c r="AI156" s="1085"/>
      <c r="AJ156" s="258" t="s">
        <v>984</v>
      </c>
      <c r="AK156" s="142" t="s">
        <v>985</v>
      </c>
      <c r="AL156" s="142">
        <v>15</v>
      </c>
      <c r="AM156" s="461">
        <v>15</v>
      </c>
      <c r="AN156" s="51">
        <v>10</v>
      </c>
      <c r="AO156" s="51">
        <v>3</v>
      </c>
      <c r="AP156" s="51">
        <v>13</v>
      </c>
      <c r="AQ156" s="829">
        <v>15</v>
      </c>
      <c r="AR156" s="54">
        <v>1</v>
      </c>
      <c r="AS156" s="1179"/>
      <c r="AT156" s="410">
        <v>44963</v>
      </c>
      <c r="AU156" s="410">
        <v>45261</v>
      </c>
      <c r="AV156" s="480">
        <v>298</v>
      </c>
      <c r="AW156" s="142" t="s">
        <v>913</v>
      </c>
      <c r="AX156" s="73"/>
      <c r="AY156" s="130" t="s">
        <v>960</v>
      </c>
      <c r="AZ156" s="200">
        <v>13</v>
      </c>
      <c r="BA156" s="845">
        <v>15</v>
      </c>
      <c r="BB156" s="1037"/>
      <c r="BC156" s="1037"/>
      <c r="BD156" s="1463" t="s">
        <v>1633</v>
      </c>
      <c r="BE156" s="1482"/>
      <c r="BF156" s="1040"/>
      <c r="BG156" s="1040"/>
      <c r="BH156" s="1040"/>
      <c r="BI156" s="1591"/>
      <c r="BJ156" s="1156"/>
      <c r="BK156" s="1118"/>
      <c r="BL156" s="1072"/>
      <c r="BM156" s="1474">
        <v>21793981.09</v>
      </c>
      <c r="BN156" s="1474">
        <v>14583981</v>
      </c>
      <c r="BO156" s="1474">
        <v>14583981</v>
      </c>
      <c r="BP156" s="1024">
        <f>+BO156/BM156</f>
        <v>0.66917471111745375</v>
      </c>
      <c r="BQ156" s="465" t="s">
        <v>302</v>
      </c>
      <c r="BR156" s="360" t="s">
        <v>986</v>
      </c>
      <c r="BS156" s="93" t="s">
        <v>853</v>
      </c>
      <c r="BT156" s="93" t="s">
        <v>166</v>
      </c>
      <c r="BU156" s="307">
        <v>44958</v>
      </c>
      <c r="BV156" s="1710"/>
      <c r="BW156" s="1172"/>
      <c r="BX156" s="1676"/>
      <c r="BY156" s="1701"/>
      <c r="BZ156" s="73"/>
      <c r="CA156" s="73"/>
    </row>
    <row r="157" spans="1:79" ht="36.75" customHeight="1" x14ac:dyDescent="0.4">
      <c r="A157" s="1496"/>
      <c r="B157" s="1421"/>
      <c r="C157" s="1421"/>
      <c r="D157" s="1043"/>
      <c r="E157" s="1043"/>
      <c r="F157" s="1043"/>
      <c r="G157" s="1356"/>
      <c r="H157" s="1356"/>
      <c r="I157" s="1356"/>
      <c r="J157" s="1353"/>
      <c r="K157" s="1084" t="s">
        <v>987</v>
      </c>
      <c r="L157" s="1084" t="s">
        <v>794</v>
      </c>
      <c r="M157" s="1084" t="s">
        <v>988</v>
      </c>
      <c r="N157" s="1084" t="s">
        <v>989</v>
      </c>
      <c r="O157" s="1084"/>
      <c r="P157" s="1084" t="s">
        <v>149</v>
      </c>
      <c r="Q157" s="1084" t="s">
        <v>990</v>
      </c>
      <c r="R157" s="1084">
        <v>4</v>
      </c>
      <c r="S157" s="1273">
        <v>1</v>
      </c>
      <c r="T157" s="1282">
        <v>3</v>
      </c>
      <c r="U157" s="1190" t="s">
        <v>152</v>
      </c>
      <c r="V157" s="1079">
        <v>1</v>
      </c>
      <c r="W157" s="1079">
        <v>1</v>
      </c>
      <c r="X157" s="1212">
        <v>1</v>
      </c>
      <c r="Y157" s="1079">
        <f>+W157</f>
        <v>1</v>
      </c>
      <c r="Z157" s="1079">
        <f>+T157+Y157</f>
        <v>4</v>
      </c>
      <c r="AA157" s="1030">
        <f>+Y157/S157</f>
        <v>1</v>
      </c>
      <c r="AB157" s="1030">
        <f>+Z157/R157</f>
        <v>1</v>
      </c>
      <c r="AC157" s="1307"/>
      <c r="AD157" s="1649"/>
      <c r="AE157" s="1242"/>
      <c r="AF157" s="1243"/>
      <c r="AG157" s="1222"/>
      <c r="AH157" s="1199"/>
      <c r="AI157" s="1085"/>
      <c r="AJ157" s="500" t="s">
        <v>991</v>
      </c>
      <c r="AK157" s="219" t="s">
        <v>992</v>
      </c>
      <c r="AL157" s="501">
        <v>1</v>
      </c>
      <c r="AM157" s="497">
        <v>10</v>
      </c>
      <c r="AN157" s="51">
        <v>0</v>
      </c>
      <c r="AO157" s="51">
        <v>0</v>
      </c>
      <c r="AP157" s="51">
        <v>0</v>
      </c>
      <c r="AQ157" s="829">
        <v>1</v>
      </c>
      <c r="AR157" s="54">
        <f t="shared" ref="AR157" si="14">+(AN157+AO157+AP157+AQ157)/AL157</f>
        <v>1</v>
      </c>
      <c r="AS157" s="1179"/>
      <c r="AT157" s="410">
        <v>44963</v>
      </c>
      <c r="AU157" s="410">
        <v>45261</v>
      </c>
      <c r="AV157" s="480">
        <v>298</v>
      </c>
      <c r="AW157" s="179">
        <v>1</v>
      </c>
      <c r="AX157" s="73"/>
      <c r="AY157" s="130">
        <v>0</v>
      </c>
      <c r="AZ157" s="200">
        <v>0</v>
      </c>
      <c r="BA157" s="845">
        <v>0</v>
      </c>
      <c r="BB157" s="1037"/>
      <c r="BC157" s="1037"/>
      <c r="BD157" s="1463"/>
      <c r="BE157" s="1482"/>
      <c r="BF157" s="1040"/>
      <c r="BG157" s="1040"/>
      <c r="BH157" s="1040"/>
      <c r="BI157" s="1591"/>
      <c r="BJ157" s="1156"/>
      <c r="BK157" s="1118"/>
      <c r="BL157" s="1072"/>
      <c r="BM157" s="1472"/>
      <c r="BN157" s="1472"/>
      <c r="BO157" s="1472"/>
      <c r="BP157" s="1025"/>
      <c r="BQ157" s="465" t="s">
        <v>314</v>
      </c>
      <c r="BR157" s="215" t="s">
        <v>152</v>
      </c>
      <c r="BS157" s="502" t="s">
        <v>152</v>
      </c>
      <c r="BT157" s="93" t="s">
        <v>152</v>
      </c>
      <c r="BU157" s="498" t="s">
        <v>152</v>
      </c>
      <c r="BV157" s="460" t="s">
        <v>993</v>
      </c>
      <c r="BW157" s="503"/>
      <c r="BX157" s="504"/>
      <c r="BY157" s="1702"/>
      <c r="BZ157" s="73"/>
      <c r="CA157" s="73"/>
    </row>
    <row r="158" spans="1:79" ht="84.75" customHeight="1" thickBot="1" x14ac:dyDescent="0.45">
      <c r="A158" s="1496"/>
      <c r="B158" s="1421"/>
      <c r="C158" s="1421"/>
      <c r="D158" s="1043"/>
      <c r="E158" s="1043"/>
      <c r="F158" s="1043"/>
      <c r="G158" s="1356"/>
      <c r="H158" s="1356"/>
      <c r="I158" s="1356"/>
      <c r="J158" s="1353"/>
      <c r="K158" s="1086"/>
      <c r="L158" s="1086"/>
      <c r="M158" s="1086"/>
      <c r="N158" s="1086"/>
      <c r="O158" s="1086"/>
      <c r="P158" s="1086"/>
      <c r="Q158" s="1086"/>
      <c r="R158" s="1086"/>
      <c r="S158" s="1274"/>
      <c r="T158" s="1283"/>
      <c r="U158" s="1192"/>
      <c r="V158" s="1081"/>
      <c r="W158" s="1081"/>
      <c r="X158" s="1214"/>
      <c r="Y158" s="1081"/>
      <c r="Z158" s="1081"/>
      <c r="AA158" s="1032"/>
      <c r="AB158" s="1032"/>
      <c r="AC158" s="1307"/>
      <c r="AD158" s="1649"/>
      <c r="AE158" s="1242"/>
      <c r="AF158" s="1243"/>
      <c r="AG158" s="1223"/>
      <c r="AH158" s="1200"/>
      <c r="AI158" s="1148"/>
      <c r="AJ158" s="505" t="s">
        <v>994</v>
      </c>
      <c r="AK158" s="143" t="s">
        <v>995</v>
      </c>
      <c r="AL158" s="506">
        <v>1</v>
      </c>
      <c r="AM158" s="507">
        <v>20</v>
      </c>
      <c r="AN158" s="51">
        <v>0</v>
      </c>
      <c r="AO158" s="51">
        <v>1</v>
      </c>
      <c r="AP158" s="51">
        <v>0</v>
      </c>
      <c r="AQ158" s="829">
        <v>1</v>
      </c>
      <c r="AR158" s="54">
        <v>1</v>
      </c>
      <c r="AS158" s="1179"/>
      <c r="AT158" s="508">
        <v>44942</v>
      </c>
      <c r="AU158" s="419">
        <v>45016</v>
      </c>
      <c r="AV158" s="147">
        <v>74</v>
      </c>
      <c r="AW158" s="179">
        <v>1</v>
      </c>
      <c r="AX158" s="73"/>
      <c r="AY158" s="130">
        <v>1</v>
      </c>
      <c r="AZ158" s="200">
        <v>1</v>
      </c>
      <c r="BA158" s="845">
        <v>1</v>
      </c>
      <c r="BB158" s="1038"/>
      <c r="BC158" s="1038"/>
      <c r="BD158" s="1463"/>
      <c r="BE158" s="1483"/>
      <c r="BF158" s="1041"/>
      <c r="BG158" s="1041"/>
      <c r="BH158" s="1041"/>
      <c r="BI158" s="1592"/>
      <c r="BJ158" s="1159"/>
      <c r="BK158" s="1121"/>
      <c r="BL158" s="1075"/>
      <c r="BM158" s="1475"/>
      <c r="BN158" s="1475"/>
      <c r="BO158" s="1475"/>
      <c r="BP158" s="1062"/>
      <c r="BQ158" s="509" t="s">
        <v>302</v>
      </c>
      <c r="BR158" s="361" t="s">
        <v>996</v>
      </c>
      <c r="BS158" s="510" t="s">
        <v>853</v>
      </c>
      <c r="BT158" s="148" t="s">
        <v>166</v>
      </c>
      <c r="BU158" s="326">
        <v>45079</v>
      </c>
      <c r="BV158" s="483" t="s">
        <v>997</v>
      </c>
      <c r="BW158" s="511" t="s">
        <v>998</v>
      </c>
      <c r="BX158" s="512" t="s">
        <v>999</v>
      </c>
      <c r="BY158" s="878" t="s">
        <v>999</v>
      </c>
      <c r="BZ158" s="73"/>
      <c r="CA158" s="73"/>
    </row>
    <row r="159" spans="1:79" ht="56.25" customHeight="1" x14ac:dyDescent="0.4">
      <c r="A159" s="1496"/>
      <c r="B159" s="1421"/>
      <c r="C159" s="1421"/>
      <c r="D159" s="1043"/>
      <c r="E159" s="1043"/>
      <c r="F159" s="1043"/>
      <c r="G159" s="1356"/>
      <c r="H159" s="1356"/>
      <c r="I159" s="1356"/>
      <c r="J159" s="1353"/>
      <c r="K159" s="1084" t="s">
        <v>1000</v>
      </c>
      <c r="L159" s="1084" t="s">
        <v>794</v>
      </c>
      <c r="M159" s="1084" t="s">
        <v>1001</v>
      </c>
      <c r="N159" s="1084" t="s">
        <v>1002</v>
      </c>
      <c r="O159" s="1084"/>
      <c r="P159" s="1084" t="s">
        <v>149</v>
      </c>
      <c r="Q159" s="1084" t="s">
        <v>1003</v>
      </c>
      <c r="R159" s="1084">
        <v>105</v>
      </c>
      <c r="S159" s="1293">
        <v>35</v>
      </c>
      <c r="T159" s="1336">
        <f>35+30</f>
        <v>65</v>
      </c>
      <c r="U159" s="1079">
        <v>26</v>
      </c>
      <c r="V159" s="1079">
        <v>0</v>
      </c>
      <c r="W159" s="1079">
        <v>34</v>
      </c>
      <c r="X159" s="1212">
        <v>34</v>
      </c>
      <c r="Y159" s="1079">
        <f>+W159</f>
        <v>34</v>
      </c>
      <c r="Z159" s="1079">
        <f>+T159+Y159</f>
        <v>99</v>
      </c>
      <c r="AA159" s="1030">
        <f>+Y159/S159</f>
        <v>0.97142857142857142</v>
      </c>
      <c r="AB159" s="1030">
        <f>+Z159/R159</f>
        <v>0.94285714285714284</v>
      </c>
      <c r="AC159" s="1307"/>
      <c r="AD159" s="1649"/>
      <c r="AE159" s="1242"/>
      <c r="AF159" s="1243"/>
      <c r="AG159" s="1221" t="s">
        <v>1004</v>
      </c>
      <c r="AH159" s="1206">
        <v>2020130010240</v>
      </c>
      <c r="AI159" s="1042" t="s">
        <v>1005</v>
      </c>
      <c r="AJ159" s="66" t="s">
        <v>1006</v>
      </c>
      <c r="AK159" s="202" t="s">
        <v>936</v>
      </c>
      <c r="AL159" s="513">
        <v>35</v>
      </c>
      <c r="AM159" s="456">
        <v>40</v>
      </c>
      <c r="AN159" s="767">
        <v>26</v>
      </c>
      <c r="AO159" s="767">
        <v>0</v>
      </c>
      <c r="AP159" s="767">
        <v>34</v>
      </c>
      <c r="AQ159" s="833">
        <v>35</v>
      </c>
      <c r="AR159" s="54">
        <f>+AQ159/AL159</f>
        <v>1</v>
      </c>
      <c r="AS159" s="1025">
        <f>AVERAGE(AR159:AR161)</f>
        <v>0.99047619047619051</v>
      </c>
      <c r="AT159" s="402">
        <v>44963</v>
      </c>
      <c r="AU159" s="402">
        <v>45261</v>
      </c>
      <c r="AV159" s="230">
        <v>298</v>
      </c>
      <c r="AW159" s="251" t="s">
        <v>1007</v>
      </c>
      <c r="AX159" s="73"/>
      <c r="AY159" s="469">
        <f>AN159+AO159</f>
        <v>26</v>
      </c>
      <c r="AZ159" s="514" t="s">
        <v>1008</v>
      </c>
      <c r="BA159" s="854" t="s">
        <v>1491</v>
      </c>
      <c r="BB159" s="1576" t="s">
        <v>804</v>
      </c>
      <c r="BC159" s="1576" t="s">
        <v>849</v>
      </c>
      <c r="BD159" s="1435" t="s">
        <v>166</v>
      </c>
      <c r="BE159" s="1485">
        <v>262152000</v>
      </c>
      <c r="BF159" s="1039" t="s">
        <v>299</v>
      </c>
      <c r="BG159" s="1039" t="s">
        <v>1009</v>
      </c>
      <c r="BH159" s="1039" t="s">
        <v>1010</v>
      </c>
      <c r="BI159" s="1590" t="s">
        <v>166</v>
      </c>
      <c r="BJ159" s="1155"/>
      <c r="BK159" s="1117">
        <v>257281650</v>
      </c>
      <c r="BL159" s="1071">
        <v>611021497.07000005</v>
      </c>
      <c r="BM159" s="1471">
        <v>257281650</v>
      </c>
      <c r="BN159" s="1471">
        <v>257281650</v>
      </c>
      <c r="BO159" s="1471">
        <v>250895650</v>
      </c>
      <c r="BP159" s="1580">
        <f>+BO159/BM159</f>
        <v>0.97517895271582722</v>
      </c>
      <c r="BQ159" s="1533" t="s">
        <v>170</v>
      </c>
      <c r="BR159" s="1686" t="s">
        <v>1011</v>
      </c>
      <c r="BS159" s="1039" t="s">
        <v>853</v>
      </c>
      <c r="BT159" s="1039" t="s">
        <v>166</v>
      </c>
      <c r="BU159" s="1715">
        <v>44959</v>
      </c>
      <c r="BV159" s="1688" t="s">
        <v>1012</v>
      </c>
      <c r="BW159" s="1173" t="s">
        <v>1013</v>
      </c>
      <c r="BX159" s="1677" t="s">
        <v>1014</v>
      </c>
      <c r="BY159" s="1703" t="s">
        <v>1508</v>
      </c>
      <c r="BZ159" s="73"/>
      <c r="CA159" s="73"/>
    </row>
    <row r="160" spans="1:79" ht="48.75" customHeight="1" x14ac:dyDescent="0.4">
      <c r="A160" s="1496"/>
      <c r="B160" s="1421"/>
      <c r="C160" s="1421"/>
      <c r="D160" s="1043"/>
      <c r="E160" s="1043"/>
      <c r="F160" s="1043"/>
      <c r="G160" s="1356"/>
      <c r="H160" s="1356"/>
      <c r="I160" s="1356"/>
      <c r="J160" s="1353"/>
      <c r="K160" s="1085"/>
      <c r="L160" s="1085"/>
      <c r="M160" s="1085"/>
      <c r="N160" s="1085"/>
      <c r="O160" s="1085"/>
      <c r="P160" s="1085"/>
      <c r="Q160" s="1085"/>
      <c r="R160" s="1085"/>
      <c r="S160" s="1294"/>
      <c r="T160" s="1336"/>
      <c r="U160" s="1080"/>
      <c r="V160" s="1080"/>
      <c r="W160" s="1080"/>
      <c r="X160" s="1213"/>
      <c r="Y160" s="1080"/>
      <c r="Z160" s="1080"/>
      <c r="AA160" s="1031"/>
      <c r="AB160" s="1031"/>
      <c r="AC160" s="1307"/>
      <c r="AD160" s="1649"/>
      <c r="AE160" s="1242"/>
      <c r="AF160" s="1243"/>
      <c r="AG160" s="1222"/>
      <c r="AH160" s="1207"/>
      <c r="AI160" s="1043"/>
      <c r="AJ160" s="89" t="s">
        <v>1015</v>
      </c>
      <c r="AK160" s="515" t="s">
        <v>1016</v>
      </c>
      <c r="AL160" s="515">
        <v>35</v>
      </c>
      <c r="AM160" s="461">
        <v>30</v>
      </c>
      <c r="AN160" s="767">
        <v>0</v>
      </c>
      <c r="AO160" s="51">
        <v>26</v>
      </c>
      <c r="AP160" s="51">
        <v>34</v>
      </c>
      <c r="AQ160" s="829">
        <v>35</v>
      </c>
      <c r="AR160" s="54">
        <f>+AQ160/AL160</f>
        <v>1</v>
      </c>
      <c r="AS160" s="1025"/>
      <c r="AT160" s="410">
        <v>44963</v>
      </c>
      <c r="AU160" s="410">
        <v>45261</v>
      </c>
      <c r="AV160" s="480">
        <v>298</v>
      </c>
      <c r="AW160" s="515" t="s">
        <v>1017</v>
      </c>
      <c r="AX160" s="73"/>
      <c r="AY160" s="130">
        <v>0</v>
      </c>
      <c r="AZ160" s="200">
        <v>0</v>
      </c>
      <c r="BA160" s="845">
        <v>35</v>
      </c>
      <c r="BB160" s="1577"/>
      <c r="BC160" s="1577"/>
      <c r="BD160" s="1463"/>
      <c r="BE160" s="1482"/>
      <c r="BF160" s="1040"/>
      <c r="BG160" s="1040"/>
      <c r="BH160" s="1040"/>
      <c r="BI160" s="1591"/>
      <c r="BJ160" s="1156"/>
      <c r="BK160" s="1118"/>
      <c r="BL160" s="1072"/>
      <c r="BM160" s="1472"/>
      <c r="BN160" s="1472"/>
      <c r="BO160" s="1472"/>
      <c r="BP160" s="1179"/>
      <c r="BQ160" s="1534"/>
      <c r="BR160" s="1544"/>
      <c r="BS160" s="1040"/>
      <c r="BT160" s="1040"/>
      <c r="BU160" s="1716"/>
      <c r="BV160" s="1689"/>
      <c r="BW160" s="1174"/>
      <c r="BX160" s="1678"/>
      <c r="BY160" s="1704"/>
      <c r="BZ160" s="73"/>
      <c r="CA160" s="73"/>
    </row>
    <row r="161" spans="1:79" ht="193.5" customHeight="1" thickBot="1" x14ac:dyDescent="0.45">
      <c r="A161" s="1496"/>
      <c r="B161" s="1421"/>
      <c r="C161" s="1421"/>
      <c r="D161" s="1043"/>
      <c r="E161" s="1043"/>
      <c r="F161" s="1043"/>
      <c r="G161" s="1356"/>
      <c r="H161" s="1356"/>
      <c r="I161" s="1356"/>
      <c r="J161" s="1353"/>
      <c r="K161" s="1086"/>
      <c r="L161" s="1086"/>
      <c r="M161" s="1086"/>
      <c r="N161" s="1086"/>
      <c r="O161" s="1086"/>
      <c r="P161" s="1086"/>
      <c r="Q161" s="1086"/>
      <c r="R161" s="1086"/>
      <c r="S161" s="1295"/>
      <c r="T161" s="1336"/>
      <c r="U161" s="1081"/>
      <c r="V161" s="1081"/>
      <c r="W161" s="1081"/>
      <c r="X161" s="1214"/>
      <c r="Y161" s="1081"/>
      <c r="Z161" s="1081"/>
      <c r="AA161" s="1032"/>
      <c r="AB161" s="1032"/>
      <c r="AC161" s="1307"/>
      <c r="AD161" s="1649"/>
      <c r="AE161" s="1242"/>
      <c r="AF161" s="1243"/>
      <c r="AG161" s="1278"/>
      <c r="AH161" s="1230"/>
      <c r="AI161" s="1202"/>
      <c r="AJ161" s="116" t="s">
        <v>1018</v>
      </c>
      <c r="AK161" s="518" t="s">
        <v>1016</v>
      </c>
      <c r="AL161" s="518">
        <v>35</v>
      </c>
      <c r="AM161" s="507">
        <v>30</v>
      </c>
      <c r="AN161" s="767">
        <v>0</v>
      </c>
      <c r="AO161" s="768">
        <v>0</v>
      </c>
      <c r="AP161" s="768">
        <v>0</v>
      </c>
      <c r="AQ161" s="834">
        <v>34</v>
      </c>
      <c r="AR161" s="54">
        <f>+AQ161/AL161</f>
        <v>0.97142857142857142</v>
      </c>
      <c r="AS161" s="1062"/>
      <c r="AT161" s="462">
        <v>44963</v>
      </c>
      <c r="AU161" s="462">
        <v>45261</v>
      </c>
      <c r="AV161" s="480">
        <v>298</v>
      </c>
      <c r="AW161" s="519" t="s">
        <v>1017</v>
      </c>
      <c r="AX161" s="520"/>
      <c r="AY161" s="157">
        <v>0</v>
      </c>
      <c r="AZ161" s="200">
        <v>0</v>
      </c>
      <c r="BA161" s="845">
        <v>34</v>
      </c>
      <c r="BB161" s="1546"/>
      <c r="BC161" s="1577"/>
      <c r="BD161" s="1500"/>
      <c r="BE161" s="1439"/>
      <c r="BF161" s="1600"/>
      <c r="BG161" s="1600"/>
      <c r="BH161" s="1041"/>
      <c r="BI161" s="1592"/>
      <c r="BJ161" s="1159"/>
      <c r="BK161" s="1121"/>
      <c r="BL161" s="1075"/>
      <c r="BM161" s="1475"/>
      <c r="BN161" s="1475"/>
      <c r="BO161" s="1475"/>
      <c r="BP161" s="1581"/>
      <c r="BQ161" s="1535"/>
      <c r="BR161" s="1687"/>
      <c r="BS161" s="1041"/>
      <c r="BT161" s="1041"/>
      <c r="BU161" s="1717"/>
      <c r="BV161" s="1690"/>
      <c r="BW161" s="1175"/>
      <c r="BX161" s="1679"/>
      <c r="BY161" s="1705"/>
      <c r="BZ161" s="73"/>
      <c r="CA161" s="73"/>
    </row>
    <row r="162" spans="1:79" ht="68.25" customHeight="1" thickBot="1" x14ac:dyDescent="0.45">
      <c r="A162" s="1496"/>
      <c r="B162" s="1421"/>
      <c r="C162" s="1421"/>
      <c r="D162" s="1043"/>
      <c r="E162" s="1043"/>
      <c r="F162" s="1043"/>
      <c r="G162" s="1356"/>
      <c r="H162" s="1356"/>
      <c r="I162" s="1356"/>
      <c r="J162" s="1354"/>
      <c r="K162" s="1251" t="s">
        <v>1019</v>
      </c>
      <c r="L162" s="1252"/>
      <c r="M162" s="1252"/>
      <c r="N162" s="1252"/>
      <c r="O162" s="1252"/>
      <c r="P162" s="1252"/>
      <c r="Q162" s="1252"/>
      <c r="R162" s="1252"/>
      <c r="S162" s="1252"/>
      <c r="T162" s="1252"/>
      <c r="U162" s="1252"/>
      <c r="V162" s="1252"/>
      <c r="W162" s="1252"/>
      <c r="X162" s="1252"/>
      <c r="Y162" s="1252"/>
      <c r="Z162" s="1253"/>
      <c r="AA162" s="334">
        <f>AVERAGE(AA152:AA161)</f>
        <v>0.91428571428571437</v>
      </c>
      <c r="AB162" s="334">
        <f>AVERAGE(AB152:AB161)</f>
        <v>0.98571428571428577</v>
      </c>
      <c r="AC162" s="1307"/>
      <c r="AD162" s="1649"/>
      <c r="AE162" s="521"/>
      <c r="AF162" s="522"/>
      <c r="AG162" s="1429" t="s">
        <v>1020</v>
      </c>
      <c r="AH162" s="1430"/>
      <c r="AI162" s="1430"/>
      <c r="AJ162" s="1430"/>
      <c r="AK162" s="1430"/>
      <c r="AL162" s="1430"/>
      <c r="AM162" s="1430"/>
      <c r="AN162" s="1430"/>
      <c r="AO162" s="1431"/>
      <c r="AP162" s="1431"/>
      <c r="AQ162" s="1431"/>
      <c r="AR162" s="1432"/>
      <c r="AS162" s="523">
        <f>AVERAGE(AS152:AS161)</f>
        <v>0.99523809523809526</v>
      </c>
      <c r="AT162" s="524"/>
      <c r="AU162" s="524"/>
      <c r="AV162" s="525"/>
      <c r="AW162" s="526"/>
      <c r="AX162" s="527"/>
      <c r="AY162" s="528"/>
      <c r="AZ162" s="490"/>
      <c r="BA162" s="490"/>
      <c r="BB162" s="529"/>
      <c r="BC162" s="251"/>
      <c r="BD162" s="73"/>
      <c r="BE162" s="782"/>
      <c r="BF162" s="782"/>
      <c r="BG162" s="782"/>
      <c r="BH162" s="1465" t="s">
        <v>1021</v>
      </c>
      <c r="BI162" s="1465"/>
      <c r="BJ162" s="1465"/>
      <c r="BK162" s="1466"/>
      <c r="BL162" s="857"/>
      <c r="BM162" s="451">
        <f>+BM152+BM159+BM156</f>
        <v>1551632589</v>
      </c>
      <c r="BN162" s="451">
        <f>+BN152+BN159+BN156</f>
        <v>1509441439</v>
      </c>
      <c r="BO162" s="451">
        <f>+BO152+BO159+BO156</f>
        <v>1464404239</v>
      </c>
      <c r="BP162" s="60">
        <f>+BO162/BM162</f>
        <v>0.94378285773424164</v>
      </c>
      <c r="BQ162" s="530"/>
      <c r="BR162" s="531"/>
      <c r="BS162" s="235"/>
      <c r="BT162" s="235"/>
      <c r="BU162" s="344"/>
      <c r="BV162" s="516"/>
      <c r="BW162" s="532"/>
      <c r="BX162" s="533"/>
      <c r="BY162" s="882"/>
      <c r="BZ162" s="73"/>
      <c r="CA162" s="73"/>
    </row>
    <row r="163" spans="1:79" ht="51" customHeight="1" x14ac:dyDescent="0.4">
      <c r="A163" s="1496"/>
      <c r="B163" s="1421"/>
      <c r="C163" s="1421"/>
      <c r="D163" s="1043"/>
      <c r="E163" s="1043"/>
      <c r="F163" s="1043"/>
      <c r="G163" s="1356"/>
      <c r="H163" s="1356"/>
      <c r="I163" s="1356"/>
      <c r="J163" s="1352" t="s">
        <v>1022</v>
      </c>
      <c r="K163" s="1084" t="s">
        <v>1023</v>
      </c>
      <c r="L163" s="1084" t="s">
        <v>487</v>
      </c>
      <c r="M163" s="1084">
        <v>0</v>
      </c>
      <c r="N163" s="1084" t="s">
        <v>1024</v>
      </c>
      <c r="O163" s="1084"/>
      <c r="P163" s="1084" t="s">
        <v>149</v>
      </c>
      <c r="Q163" s="1084" t="s">
        <v>1025</v>
      </c>
      <c r="R163" s="1084">
        <v>105</v>
      </c>
      <c r="S163" s="1260">
        <v>105</v>
      </c>
      <c r="T163" s="1267">
        <v>97</v>
      </c>
      <c r="U163" s="1084">
        <v>97</v>
      </c>
      <c r="V163" s="1084">
        <v>0</v>
      </c>
      <c r="W163" s="1084">
        <v>0</v>
      </c>
      <c r="X163" s="1063">
        <v>0</v>
      </c>
      <c r="Y163" s="1275">
        <f>+(U163+V163+W163)</f>
        <v>97</v>
      </c>
      <c r="Z163" s="1275">
        <f>+T163</f>
        <v>97</v>
      </c>
      <c r="AA163" s="1024">
        <f>+U163/S163</f>
        <v>0.92380952380952386</v>
      </c>
      <c r="AB163" s="1024">
        <f>+T163/R163</f>
        <v>0.92380952380952386</v>
      </c>
      <c r="AC163" s="1307"/>
      <c r="AD163" s="1649"/>
      <c r="AE163" s="1045" t="s">
        <v>1026</v>
      </c>
      <c r="AF163" s="1234" t="s">
        <v>1027</v>
      </c>
      <c r="AG163" s="1084" t="s">
        <v>1028</v>
      </c>
      <c r="AH163" s="1582">
        <v>2021130010226</v>
      </c>
      <c r="AI163" s="1201" t="s">
        <v>1029</v>
      </c>
      <c r="AJ163" s="66" t="s">
        <v>1030</v>
      </c>
      <c r="AK163" s="66" t="s">
        <v>1031</v>
      </c>
      <c r="AL163" s="194">
        <v>1</v>
      </c>
      <c r="AM163" s="534">
        <v>0.05</v>
      </c>
      <c r="AN163" s="769">
        <v>1</v>
      </c>
      <c r="AO163" s="770">
        <v>0</v>
      </c>
      <c r="AP163" s="770">
        <v>0</v>
      </c>
      <c r="AQ163" s="826">
        <v>0</v>
      </c>
      <c r="AR163" s="54">
        <f>+(AN163+AO163+AP163)/AL163</f>
        <v>1</v>
      </c>
      <c r="AS163" s="1061">
        <f>AVERAGE(AR163:AR176)</f>
        <v>0.85170068027210888</v>
      </c>
      <c r="AT163" s="536">
        <v>44963</v>
      </c>
      <c r="AU163" s="536">
        <v>45263</v>
      </c>
      <c r="AV163" s="311">
        <v>300</v>
      </c>
      <c r="AW163" s="311">
        <v>105</v>
      </c>
      <c r="AX163" s="537"/>
      <c r="AY163" s="130">
        <v>97</v>
      </c>
      <c r="AZ163" s="200">
        <v>97</v>
      </c>
      <c r="BA163" s="845">
        <v>97</v>
      </c>
      <c r="BB163" s="1583" t="s">
        <v>1032</v>
      </c>
      <c r="BC163" s="1584" t="s">
        <v>1033</v>
      </c>
      <c r="BD163" s="1500" t="s">
        <v>166</v>
      </c>
      <c r="BE163" s="1437">
        <v>500000000</v>
      </c>
      <c r="BF163" s="1037" t="s">
        <v>299</v>
      </c>
      <c r="BG163" s="1434" t="s">
        <v>1034</v>
      </c>
      <c r="BH163" s="1433" t="s">
        <v>1035</v>
      </c>
      <c r="BI163" s="1529" t="s">
        <v>166</v>
      </c>
      <c r="BJ163" s="1155">
        <v>28593857</v>
      </c>
      <c r="BK163" s="1117">
        <v>3957268</v>
      </c>
      <c r="BL163" s="1071">
        <v>697550877</v>
      </c>
      <c r="BM163" s="1594">
        <v>697550977</v>
      </c>
      <c r="BN163" s="1594">
        <v>689830536</v>
      </c>
      <c r="BO163" s="1594">
        <v>668957020</v>
      </c>
      <c r="BP163" s="1179">
        <f>+BO163/BM163</f>
        <v>0.95900807547718481</v>
      </c>
      <c r="BQ163" s="194" t="s">
        <v>349</v>
      </c>
      <c r="BR163" s="194" t="s">
        <v>152</v>
      </c>
      <c r="BS163" s="150" t="s">
        <v>152</v>
      </c>
      <c r="BT163" s="194" t="s">
        <v>152</v>
      </c>
      <c r="BU163" s="194" t="s">
        <v>152</v>
      </c>
      <c r="BV163" s="538" t="s">
        <v>1036</v>
      </c>
      <c r="BW163" s="467" t="s">
        <v>1037</v>
      </c>
      <c r="BX163" s="539" t="s">
        <v>1038</v>
      </c>
      <c r="BY163" s="883" t="s">
        <v>1486</v>
      </c>
      <c r="BZ163" s="73"/>
      <c r="CA163" s="73"/>
    </row>
    <row r="164" spans="1:79" ht="70.5" customHeight="1" x14ac:dyDescent="0.4">
      <c r="A164" s="1496"/>
      <c r="B164" s="1421"/>
      <c r="C164" s="1421"/>
      <c r="D164" s="1043"/>
      <c r="E164" s="1043"/>
      <c r="F164" s="1043"/>
      <c r="G164" s="1356"/>
      <c r="H164" s="1356"/>
      <c r="I164" s="1356"/>
      <c r="J164" s="1353"/>
      <c r="K164" s="1085"/>
      <c r="L164" s="1085"/>
      <c r="M164" s="1085"/>
      <c r="N164" s="1085"/>
      <c r="O164" s="1085"/>
      <c r="P164" s="1085"/>
      <c r="Q164" s="1085"/>
      <c r="R164" s="1085"/>
      <c r="S164" s="1261"/>
      <c r="T164" s="1268"/>
      <c r="U164" s="1085"/>
      <c r="V164" s="1085"/>
      <c r="W164" s="1085"/>
      <c r="X164" s="1064"/>
      <c r="Y164" s="1276"/>
      <c r="Z164" s="1276"/>
      <c r="AA164" s="1025"/>
      <c r="AB164" s="1025"/>
      <c r="AC164" s="1307"/>
      <c r="AD164" s="1649"/>
      <c r="AE164" s="1046"/>
      <c r="AF164" s="1235"/>
      <c r="AG164" s="1085"/>
      <c r="AH164" s="1207"/>
      <c r="AI164" s="1043"/>
      <c r="AJ164" s="89" t="s">
        <v>1039</v>
      </c>
      <c r="AK164" s="89" t="s">
        <v>1040</v>
      </c>
      <c r="AL164" s="179">
        <v>105</v>
      </c>
      <c r="AM164" s="541">
        <v>0.05</v>
      </c>
      <c r="AN164" s="770">
        <v>97</v>
      </c>
      <c r="AO164" s="770">
        <v>0</v>
      </c>
      <c r="AP164" s="770">
        <v>0</v>
      </c>
      <c r="AQ164" s="826">
        <v>0</v>
      </c>
      <c r="AR164" s="54">
        <f t="shared" ref="AR164:AR175" si="15">+(AN164+AO164+AP164)/AL164</f>
        <v>0.92380952380952386</v>
      </c>
      <c r="AS164" s="1025"/>
      <c r="AT164" s="536">
        <v>44963</v>
      </c>
      <c r="AU164" s="536">
        <v>45263</v>
      </c>
      <c r="AV164" s="229">
        <v>300</v>
      </c>
      <c r="AW164" s="229">
        <v>105</v>
      </c>
      <c r="AX164" s="73"/>
      <c r="AY164" s="130">
        <v>97</v>
      </c>
      <c r="AZ164" s="200">
        <v>97</v>
      </c>
      <c r="BA164" s="845">
        <v>97</v>
      </c>
      <c r="BB164" s="1583"/>
      <c r="BC164" s="1585"/>
      <c r="BD164" s="1434"/>
      <c r="BE164" s="1437"/>
      <c r="BF164" s="1037"/>
      <c r="BG164" s="1434"/>
      <c r="BH164" s="1434"/>
      <c r="BI164" s="1454"/>
      <c r="BJ164" s="1156"/>
      <c r="BK164" s="1118"/>
      <c r="BL164" s="1072"/>
      <c r="BM164" s="1594"/>
      <c r="BN164" s="1594"/>
      <c r="BO164" s="1594"/>
      <c r="BP164" s="1179"/>
      <c r="BQ164" s="179" t="s">
        <v>349</v>
      </c>
      <c r="BR164" s="179" t="s">
        <v>152</v>
      </c>
      <c r="BS164" s="169" t="s">
        <v>152</v>
      </c>
      <c r="BT164" s="179" t="s">
        <v>152</v>
      </c>
      <c r="BU164" s="179" t="s">
        <v>152</v>
      </c>
      <c r="BV164" s="538" t="s">
        <v>1036</v>
      </c>
      <c r="BW164" s="467" t="s">
        <v>1037</v>
      </c>
      <c r="BX164" s="539" t="s">
        <v>1038</v>
      </c>
      <c r="BY164" s="883" t="s">
        <v>1486</v>
      </c>
      <c r="BZ164" s="73"/>
      <c r="CA164" s="73"/>
    </row>
    <row r="165" spans="1:79" ht="69" customHeight="1" x14ac:dyDescent="0.4">
      <c r="A165" s="1496"/>
      <c r="B165" s="1421"/>
      <c r="C165" s="1421"/>
      <c r="D165" s="1043"/>
      <c r="E165" s="1043"/>
      <c r="F165" s="1043"/>
      <c r="G165" s="1356"/>
      <c r="H165" s="1356"/>
      <c r="I165" s="1356"/>
      <c r="J165" s="1353"/>
      <c r="K165" s="1085"/>
      <c r="L165" s="1085"/>
      <c r="M165" s="1085"/>
      <c r="N165" s="1085"/>
      <c r="O165" s="1085"/>
      <c r="P165" s="1085"/>
      <c r="Q165" s="1085"/>
      <c r="R165" s="1085"/>
      <c r="S165" s="1261"/>
      <c r="T165" s="1268"/>
      <c r="U165" s="1085"/>
      <c r="V165" s="1085"/>
      <c r="W165" s="1085"/>
      <c r="X165" s="1064"/>
      <c r="Y165" s="1276"/>
      <c r="Z165" s="1276"/>
      <c r="AA165" s="1025"/>
      <c r="AB165" s="1025"/>
      <c r="AC165" s="1307"/>
      <c r="AD165" s="1649"/>
      <c r="AE165" s="1046"/>
      <c r="AF165" s="1235"/>
      <c r="AG165" s="1085"/>
      <c r="AH165" s="1207"/>
      <c r="AI165" s="1043"/>
      <c r="AJ165" s="89" t="s">
        <v>1041</v>
      </c>
      <c r="AK165" s="89" t="s">
        <v>1042</v>
      </c>
      <c r="AL165" s="179">
        <v>1</v>
      </c>
      <c r="AM165" s="541">
        <v>0.1</v>
      </c>
      <c r="AN165" s="770">
        <v>0</v>
      </c>
      <c r="AO165" s="770">
        <v>1</v>
      </c>
      <c r="AP165" s="770">
        <v>0</v>
      </c>
      <c r="AQ165" s="826">
        <v>1</v>
      </c>
      <c r="AR165" s="54">
        <f t="shared" si="15"/>
        <v>1</v>
      </c>
      <c r="AS165" s="1025"/>
      <c r="AT165" s="536">
        <v>44963</v>
      </c>
      <c r="AU165" s="536">
        <v>45263</v>
      </c>
      <c r="AV165" s="229">
        <v>300</v>
      </c>
      <c r="AW165" s="229">
        <v>50</v>
      </c>
      <c r="AX165" s="73"/>
      <c r="AY165" s="130">
        <v>52</v>
      </c>
      <c r="AZ165" s="200">
        <v>52</v>
      </c>
      <c r="BA165" s="845">
        <v>78</v>
      </c>
      <c r="BB165" s="1583"/>
      <c r="BC165" s="1585"/>
      <c r="BD165" s="1434"/>
      <c r="BE165" s="1437"/>
      <c r="BF165" s="1037"/>
      <c r="BG165" s="1434"/>
      <c r="BH165" s="1434"/>
      <c r="BI165" s="1454"/>
      <c r="BJ165" s="1156"/>
      <c r="BK165" s="1118"/>
      <c r="BL165" s="1072"/>
      <c r="BM165" s="1594"/>
      <c r="BN165" s="1594"/>
      <c r="BO165" s="1594"/>
      <c r="BP165" s="1179"/>
      <c r="BQ165" s="179" t="s">
        <v>170</v>
      </c>
      <c r="BR165" s="89" t="s">
        <v>1043</v>
      </c>
      <c r="BS165" s="169" t="s">
        <v>1044</v>
      </c>
      <c r="BT165" s="179" t="s">
        <v>1045</v>
      </c>
      <c r="BU165" s="542">
        <v>45083</v>
      </c>
      <c r="BV165" s="538" t="s">
        <v>1046</v>
      </c>
      <c r="BW165" s="467" t="s">
        <v>1047</v>
      </c>
      <c r="BX165" s="539" t="s">
        <v>1048</v>
      </c>
      <c r="BY165" s="883" t="s">
        <v>1487</v>
      </c>
      <c r="BZ165" s="73"/>
      <c r="CA165" s="73"/>
    </row>
    <row r="166" spans="1:79" ht="47.25" customHeight="1" x14ac:dyDescent="0.4">
      <c r="A166" s="1496"/>
      <c r="B166" s="1421"/>
      <c r="C166" s="1421"/>
      <c r="D166" s="1043"/>
      <c r="E166" s="1043"/>
      <c r="F166" s="1043"/>
      <c r="G166" s="1356"/>
      <c r="H166" s="1356"/>
      <c r="I166" s="1356"/>
      <c r="J166" s="1353"/>
      <c r="K166" s="1086"/>
      <c r="L166" s="1086"/>
      <c r="M166" s="1086"/>
      <c r="N166" s="1086"/>
      <c r="O166" s="1086"/>
      <c r="P166" s="1086"/>
      <c r="Q166" s="1085"/>
      <c r="R166" s="1086"/>
      <c r="S166" s="1262"/>
      <c r="T166" s="1269"/>
      <c r="U166" s="1086"/>
      <c r="V166" s="1086"/>
      <c r="W166" s="1086"/>
      <c r="X166" s="1065"/>
      <c r="Y166" s="1277"/>
      <c r="Z166" s="1277"/>
      <c r="AA166" s="1026"/>
      <c r="AB166" s="1026"/>
      <c r="AC166" s="1307"/>
      <c r="AD166" s="1649"/>
      <c r="AE166" s="1046"/>
      <c r="AF166" s="1235"/>
      <c r="AG166" s="1085"/>
      <c r="AH166" s="1207"/>
      <c r="AI166" s="1043"/>
      <c r="AJ166" s="89" t="s">
        <v>1049</v>
      </c>
      <c r="AK166" s="89" t="s">
        <v>1050</v>
      </c>
      <c r="AL166" s="179">
        <v>1</v>
      </c>
      <c r="AM166" s="541">
        <v>0.15</v>
      </c>
      <c r="AN166" s="770">
        <v>0</v>
      </c>
      <c r="AO166" s="770">
        <v>0</v>
      </c>
      <c r="AP166" s="770">
        <v>0</v>
      </c>
      <c r="AQ166" s="826">
        <v>0</v>
      </c>
      <c r="AR166" s="54">
        <f t="shared" si="15"/>
        <v>0</v>
      </c>
      <c r="AS166" s="1025"/>
      <c r="AT166" s="536">
        <v>44963</v>
      </c>
      <c r="AU166" s="536">
        <v>45263</v>
      </c>
      <c r="AV166" s="229">
        <v>300</v>
      </c>
      <c r="AW166" s="229">
        <v>105</v>
      </c>
      <c r="AX166" s="73"/>
      <c r="AY166" s="130">
        <v>97</v>
      </c>
      <c r="AZ166" s="200">
        <v>97</v>
      </c>
      <c r="BA166" s="845">
        <v>97</v>
      </c>
      <c r="BB166" s="1583"/>
      <c r="BC166" s="1585"/>
      <c r="BD166" s="1435"/>
      <c r="BE166" s="1437"/>
      <c r="BF166" s="1037"/>
      <c r="BG166" s="1434"/>
      <c r="BH166" s="1434"/>
      <c r="BI166" s="1454"/>
      <c r="BJ166" s="1156"/>
      <c r="BK166" s="1118"/>
      <c r="BL166" s="1072"/>
      <c r="BM166" s="1594"/>
      <c r="BN166" s="1594"/>
      <c r="BO166" s="1594"/>
      <c r="BP166" s="1179"/>
      <c r="BQ166" s="179" t="s">
        <v>349</v>
      </c>
      <c r="BR166" s="179" t="s">
        <v>152</v>
      </c>
      <c r="BS166" s="179" t="s">
        <v>152</v>
      </c>
      <c r="BT166" s="179" t="s">
        <v>152</v>
      </c>
      <c r="BU166" s="179" t="s">
        <v>152</v>
      </c>
      <c r="BV166" s="538" t="s">
        <v>1051</v>
      </c>
      <c r="BW166" s="467" t="s">
        <v>1051</v>
      </c>
      <c r="BX166" s="539" t="s">
        <v>1052</v>
      </c>
      <c r="BY166" s="883" t="s">
        <v>1488</v>
      </c>
      <c r="BZ166" s="73"/>
      <c r="CA166" s="73"/>
    </row>
    <row r="167" spans="1:79" ht="54.75" customHeight="1" x14ac:dyDescent="0.4">
      <c r="A167" s="1496"/>
      <c r="B167" s="1421"/>
      <c r="C167" s="1421"/>
      <c r="D167" s="1043"/>
      <c r="E167" s="1043"/>
      <c r="F167" s="1043"/>
      <c r="G167" s="1356"/>
      <c r="H167" s="1356"/>
      <c r="I167" s="1356"/>
      <c r="J167" s="1353"/>
      <c r="K167" s="1084" t="s">
        <v>1053</v>
      </c>
      <c r="L167" s="1084" t="s">
        <v>487</v>
      </c>
      <c r="M167" s="1084" t="s">
        <v>1054</v>
      </c>
      <c r="N167" s="1084" t="s">
        <v>1055</v>
      </c>
      <c r="O167" s="1084"/>
      <c r="P167" s="1084" t="s">
        <v>149</v>
      </c>
      <c r="Q167" s="1085"/>
      <c r="R167" s="1084">
        <v>50</v>
      </c>
      <c r="S167" s="1273">
        <v>15</v>
      </c>
      <c r="T167" s="1267">
        <v>220</v>
      </c>
      <c r="U167" s="1087">
        <v>0</v>
      </c>
      <c r="V167" s="1087">
        <v>1</v>
      </c>
      <c r="W167" s="1087">
        <v>0</v>
      </c>
      <c r="X167" s="1066">
        <v>0</v>
      </c>
      <c r="Y167" s="1087">
        <f>+(U167+V167+W167)</f>
        <v>1</v>
      </c>
      <c r="Z167" s="1087">
        <f>+T167+Y167</f>
        <v>221</v>
      </c>
      <c r="AA167" s="1024">
        <f>+Y167/S167</f>
        <v>6.6666666666666666E-2</v>
      </c>
      <c r="AB167" s="1024">
        <v>1</v>
      </c>
      <c r="AC167" s="1307"/>
      <c r="AD167" s="1649"/>
      <c r="AE167" s="1046"/>
      <c r="AF167" s="1235"/>
      <c r="AG167" s="1085"/>
      <c r="AH167" s="1207"/>
      <c r="AI167" s="1043"/>
      <c r="AJ167" s="89" t="s">
        <v>1056</v>
      </c>
      <c r="AK167" s="169" t="s">
        <v>1057</v>
      </c>
      <c r="AL167" s="179">
        <v>1</v>
      </c>
      <c r="AM167" s="541">
        <v>0.1</v>
      </c>
      <c r="AN167" s="770">
        <v>0</v>
      </c>
      <c r="AO167" s="770">
        <v>0</v>
      </c>
      <c r="AP167" s="770">
        <v>0</v>
      </c>
      <c r="AQ167" s="826">
        <v>1</v>
      </c>
      <c r="AR167" s="54">
        <f>+AQ167/AL167</f>
        <v>1</v>
      </c>
      <c r="AS167" s="1025"/>
      <c r="AT167" s="536">
        <v>44963</v>
      </c>
      <c r="AU167" s="536">
        <v>45263</v>
      </c>
      <c r="AV167" s="229">
        <v>300</v>
      </c>
      <c r="AW167" s="229">
        <v>15</v>
      </c>
      <c r="AX167" s="73"/>
      <c r="AY167" s="130">
        <v>0</v>
      </c>
      <c r="AZ167" s="200">
        <v>0</v>
      </c>
      <c r="BA167" s="845">
        <v>15</v>
      </c>
      <c r="BB167" s="1583"/>
      <c r="BC167" s="1585"/>
      <c r="BD167" s="1500" t="s">
        <v>208</v>
      </c>
      <c r="BE167" s="1437"/>
      <c r="BF167" s="1037"/>
      <c r="BG167" s="1434"/>
      <c r="BH167" s="1434"/>
      <c r="BI167" s="1454"/>
      <c r="BJ167" s="1156"/>
      <c r="BK167" s="1118"/>
      <c r="BL167" s="1072"/>
      <c r="BM167" s="1474">
        <v>1807630962</v>
      </c>
      <c r="BN167" s="1474">
        <v>872626161</v>
      </c>
      <c r="BO167" s="1474">
        <v>773060338</v>
      </c>
      <c r="BP167" s="1024">
        <f>+BO167/BM167</f>
        <v>0.42766491294476955</v>
      </c>
      <c r="BQ167" s="179" t="s">
        <v>170</v>
      </c>
      <c r="BR167" s="89" t="s">
        <v>1058</v>
      </c>
      <c r="BS167" s="169" t="s">
        <v>1059</v>
      </c>
      <c r="BT167" s="179" t="s">
        <v>333</v>
      </c>
      <c r="BU167" s="542">
        <v>45083</v>
      </c>
      <c r="BV167" s="538" t="s">
        <v>1060</v>
      </c>
      <c r="BW167" s="467" t="s">
        <v>1061</v>
      </c>
      <c r="BX167" s="539" t="s">
        <v>1062</v>
      </c>
      <c r="BY167" s="883" t="s">
        <v>1489</v>
      </c>
      <c r="BZ167" s="73"/>
      <c r="CA167" s="73"/>
    </row>
    <row r="168" spans="1:79" ht="54" customHeight="1" x14ac:dyDescent="0.4">
      <c r="A168" s="1496"/>
      <c r="B168" s="1421"/>
      <c r="C168" s="1421"/>
      <c r="D168" s="1043"/>
      <c r="E168" s="1043"/>
      <c r="F168" s="1043"/>
      <c r="G168" s="1356"/>
      <c r="H168" s="1356"/>
      <c r="I168" s="1356"/>
      <c r="J168" s="1353"/>
      <c r="K168" s="1085"/>
      <c r="L168" s="1085"/>
      <c r="M168" s="1085"/>
      <c r="N168" s="1085"/>
      <c r="O168" s="1085"/>
      <c r="P168" s="1085"/>
      <c r="Q168" s="1085"/>
      <c r="R168" s="1085"/>
      <c r="S168" s="1337"/>
      <c r="T168" s="1268"/>
      <c r="U168" s="1088"/>
      <c r="V168" s="1088"/>
      <c r="W168" s="1088"/>
      <c r="X168" s="1067"/>
      <c r="Y168" s="1088"/>
      <c r="Z168" s="1088"/>
      <c r="AA168" s="1025"/>
      <c r="AB168" s="1025"/>
      <c r="AC168" s="1307"/>
      <c r="AD168" s="1649"/>
      <c r="AE168" s="1046"/>
      <c r="AF168" s="1235"/>
      <c r="AG168" s="1085"/>
      <c r="AH168" s="1207"/>
      <c r="AI168" s="1043"/>
      <c r="AJ168" s="89" t="s">
        <v>1063</v>
      </c>
      <c r="AK168" s="169" t="s">
        <v>1064</v>
      </c>
      <c r="AL168" s="179">
        <v>1</v>
      </c>
      <c r="AM168" s="541">
        <v>0.05</v>
      </c>
      <c r="AN168" s="770">
        <v>1</v>
      </c>
      <c r="AO168" s="770">
        <v>0</v>
      </c>
      <c r="AP168" s="770">
        <v>0</v>
      </c>
      <c r="AQ168" s="826">
        <v>0</v>
      </c>
      <c r="AR168" s="54">
        <f t="shared" si="15"/>
        <v>1</v>
      </c>
      <c r="AS168" s="1025"/>
      <c r="AT168" s="536">
        <v>44963</v>
      </c>
      <c r="AU168" s="536">
        <v>45263</v>
      </c>
      <c r="AV168" s="229">
        <v>300</v>
      </c>
      <c r="AW168" s="229">
        <v>137</v>
      </c>
      <c r="AX168" s="73"/>
      <c r="AY168" s="130">
        <v>153</v>
      </c>
      <c r="AZ168" s="200">
        <v>153</v>
      </c>
      <c r="BA168" s="845">
        <v>153</v>
      </c>
      <c r="BB168" s="1583"/>
      <c r="BC168" s="1585"/>
      <c r="BD168" s="1434"/>
      <c r="BE168" s="1437"/>
      <c r="BF168" s="1037"/>
      <c r="BG168" s="1434"/>
      <c r="BH168" s="1434"/>
      <c r="BI168" s="1454"/>
      <c r="BJ168" s="1156"/>
      <c r="BK168" s="1118"/>
      <c r="BL168" s="1072"/>
      <c r="BM168" s="1472"/>
      <c r="BN168" s="1472"/>
      <c r="BO168" s="1472"/>
      <c r="BP168" s="1025"/>
      <c r="BQ168" s="179" t="s">
        <v>170</v>
      </c>
      <c r="BR168" s="89" t="s">
        <v>1065</v>
      </c>
      <c r="BS168" s="169" t="s">
        <v>1059</v>
      </c>
      <c r="BT168" s="179" t="s">
        <v>333</v>
      </c>
      <c r="BU168" s="542">
        <v>44963</v>
      </c>
      <c r="BV168" s="538" t="s">
        <v>1066</v>
      </c>
      <c r="BW168" s="467" t="s">
        <v>1067</v>
      </c>
      <c r="BX168" s="539" t="s">
        <v>1068</v>
      </c>
      <c r="BY168" s="883" t="s">
        <v>1488</v>
      </c>
      <c r="BZ168" s="73"/>
      <c r="CA168" s="73"/>
    </row>
    <row r="169" spans="1:79" ht="48.75" customHeight="1" x14ac:dyDescent="0.4">
      <c r="A169" s="1496"/>
      <c r="B169" s="1421"/>
      <c r="C169" s="1421"/>
      <c r="D169" s="1043"/>
      <c r="E169" s="1043"/>
      <c r="F169" s="1043"/>
      <c r="G169" s="1356"/>
      <c r="H169" s="1356"/>
      <c r="I169" s="1356"/>
      <c r="J169" s="1353"/>
      <c r="K169" s="1085"/>
      <c r="L169" s="1085"/>
      <c r="M169" s="1085"/>
      <c r="N169" s="1085"/>
      <c r="O169" s="1085"/>
      <c r="P169" s="1085"/>
      <c r="Q169" s="1085"/>
      <c r="R169" s="1085"/>
      <c r="S169" s="1337"/>
      <c r="T169" s="1268"/>
      <c r="U169" s="1088"/>
      <c r="V169" s="1088"/>
      <c r="W169" s="1088"/>
      <c r="X169" s="1067"/>
      <c r="Y169" s="1088"/>
      <c r="Z169" s="1088"/>
      <c r="AA169" s="1025"/>
      <c r="AB169" s="1025"/>
      <c r="AC169" s="1307"/>
      <c r="AD169" s="1649"/>
      <c r="AE169" s="1046"/>
      <c r="AF169" s="1235"/>
      <c r="AG169" s="1085"/>
      <c r="AH169" s="1207"/>
      <c r="AI169" s="1043"/>
      <c r="AJ169" s="89" t="s">
        <v>1069</v>
      </c>
      <c r="AK169" s="169" t="s">
        <v>1070</v>
      </c>
      <c r="AL169" s="179">
        <v>1</v>
      </c>
      <c r="AM169" s="541">
        <v>0.1</v>
      </c>
      <c r="AN169" s="770">
        <v>1</v>
      </c>
      <c r="AO169" s="770">
        <v>0</v>
      </c>
      <c r="AP169" s="770">
        <v>0</v>
      </c>
      <c r="AQ169" s="826">
        <v>1</v>
      </c>
      <c r="AR169" s="54">
        <f t="shared" si="15"/>
        <v>1</v>
      </c>
      <c r="AS169" s="1025"/>
      <c r="AT169" s="536">
        <v>44963</v>
      </c>
      <c r="AU169" s="536">
        <v>45263</v>
      </c>
      <c r="AV169" s="229">
        <v>300</v>
      </c>
      <c r="AW169" s="229">
        <v>1</v>
      </c>
      <c r="AX169" s="73"/>
      <c r="AY169" s="130">
        <v>1</v>
      </c>
      <c r="AZ169" s="200">
        <v>1</v>
      </c>
      <c r="BA169" s="845">
        <v>1</v>
      </c>
      <c r="BB169" s="1583"/>
      <c r="BC169" s="1585"/>
      <c r="BD169" s="1434"/>
      <c r="BE169" s="1437"/>
      <c r="BF169" s="1037"/>
      <c r="BG169" s="1434"/>
      <c r="BH169" s="1434"/>
      <c r="BI169" s="1454"/>
      <c r="BJ169" s="1156"/>
      <c r="BK169" s="1118"/>
      <c r="BL169" s="1072"/>
      <c r="BM169" s="1472"/>
      <c r="BN169" s="1472"/>
      <c r="BO169" s="1472"/>
      <c r="BP169" s="1025"/>
      <c r="BQ169" s="179" t="s">
        <v>170</v>
      </c>
      <c r="BR169" s="89" t="s">
        <v>1071</v>
      </c>
      <c r="BS169" s="169" t="s">
        <v>1072</v>
      </c>
      <c r="BT169" s="179" t="s">
        <v>1045</v>
      </c>
      <c r="BU169" s="542">
        <v>44963</v>
      </c>
      <c r="BV169" s="538" t="s">
        <v>1051</v>
      </c>
      <c r="BW169" s="467" t="s">
        <v>1067</v>
      </c>
      <c r="BX169" s="539" t="s">
        <v>1068</v>
      </c>
      <c r="BY169" s="883" t="s">
        <v>1488</v>
      </c>
      <c r="BZ169" s="73"/>
      <c r="CA169" s="73"/>
    </row>
    <row r="170" spans="1:79" ht="42" customHeight="1" x14ac:dyDescent="0.4">
      <c r="A170" s="1496"/>
      <c r="B170" s="1421"/>
      <c r="C170" s="1421"/>
      <c r="D170" s="1043"/>
      <c r="E170" s="1043"/>
      <c r="F170" s="1043"/>
      <c r="G170" s="1356"/>
      <c r="H170" s="1356"/>
      <c r="I170" s="1356"/>
      <c r="J170" s="1353"/>
      <c r="K170" s="1085"/>
      <c r="L170" s="1085"/>
      <c r="M170" s="1085"/>
      <c r="N170" s="1085"/>
      <c r="O170" s="1085"/>
      <c r="P170" s="1085"/>
      <c r="Q170" s="1085"/>
      <c r="R170" s="1085"/>
      <c r="S170" s="1337"/>
      <c r="T170" s="1268"/>
      <c r="U170" s="1088"/>
      <c r="V170" s="1088"/>
      <c r="W170" s="1088"/>
      <c r="X170" s="1067"/>
      <c r="Y170" s="1088"/>
      <c r="Z170" s="1088"/>
      <c r="AA170" s="1025"/>
      <c r="AB170" s="1025"/>
      <c r="AC170" s="1307"/>
      <c r="AD170" s="1649"/>
      <c r="AE170" s="1046"/>
      <c r="AF170" s="1235"/>
      <c r="AG170" s="1085"/>
      <c r="AH170" s="1207"/>
      <c r="AI170" s="1043"/>
      <c r="AJ170" s="89" t="s">
        <v>1073</v>
      </c>
      <c r="AK170" s="169" t="s">
        <v>1074</v>
      </c>
      <c r="AL170" s="179">
        <v>1</v>
      </c>
      <c r="AM170" s="541">
        <v>0.05</v>
      </c>
      <c r="AN170" s="770">
        <v>0</v>
      </c>
      <c r="AO170" s="770">
        <v>0</v>
      </c>
      <c r="AP170" s="770">
        <v>1</v>
      </c>
      <c r="AQ170" s="826">
        <v>0</v>
      </c>
      <c r="AR170" s="54">
        <f t="shared" si="15"/>
        <v>1</v>
      </c>
      <c r="AS170" s="1025"/>
      <c r="AT170" s="536">
        <v>44963</v>
      </c>
      <c r="AU170" s="536">
        <v>45263</v>
      </c>
      <c r="AV170" s="229">
        <v>300</v>
      </c>
      <c r="AW170" s="229">
        <v>1000</v>
      </c>
      <c r="AX170" s="73"/>
      <c r="AY170" s="130">
        <v>0</v>
      </c>
      <c r="AZ170" s="200">
        <v>1</v>
      </c>
      <c r="BA170" s="845">
        <v>1</v>
      </c>
      <c r="BB170" s="1583"/>
      <c r="BC170" s="1585"/>
      <c r="BD170" s="1435"/>
      <c r="BE170" s="1438"/>
      <c r="BF170" s="1484"/>
      <c r="BG170" s="1434"/>
      <c r="BH170" s="1434"/>
      <c r="BI170" s="1530"/>
      <c r="BJ170" s="1157"/>
      <c r="BK170" s="1119"/>
      <c r="BL170" s="1073"/>
      <c r="BM170" s="1473"/>
      <c r="BN170" s="1473"/>
      <c r="BO170" s="1473"/>
      <c r="BP170" s="1026"/>
      <c r="BQ170" s="179" t="s">
        <v>349</v>
      </c>
      <c r="BR170" s="179" t="s">
        <v>152</v>
      </c>
      <c r="BS170" s="179" t="s">
        <v>152</v>
      </c>
      <c r="BT170" s="179" t="s">
        <v>152</v>
      </c>
      <c r="BU170" s="179" t="s">
        <v>152</v>
      </c>
      <c r="BV170" s="538" t="s">
        <v>1060</v>
      </c>
      <c r="BW170" s="467" t="s">
        <v>1060</v>
      </c>
      <c r="BX170" s="539" t="s">
        <v>1075</v>
      </c>
      <c r="BY170" s="883" t="s">
        <v>1490</v>
      </c>
      <c r="BZ170" s="73"/>
      <c r="CA170" s="73"/>
    </row>
    <row r="171" spans="1:79" ht="47.25" customHeight="1" x14ac:dyDescent="0.4">
      <c r="A171" s="1496"/>
      <c r="B171" s="1421"/>
      <c r="C171" s="1421"/>
      <c r="D171" s="1043"/>
      <c r="E171" s="1043"/>
      <c r="F171" s="1043"/>
      <c r="G171" s="1356"/>
      <c r="H171" s="1356"/>
      <c r="I171" s="1356"/>
      <c r="J171" s="1353"/>
      <c r="K171" s="1085"/>
      <c r="L171" s="1085"/>
      <c r="M171" s="1085"/>
      <c r="N171" s="1085"/>
      <c r="O171" s="1085"/>
      <c r="P171" s="1085"/>
      <c r="Q171" s="1085"/>
      <c r="R171" s="1085"/>
      <c r="S171" s="1337"/>
      <c r="T171" s="1268"/>
      <c r="U171" s="1088"/>
      <c r="V171" s="1088"/>
      <c r="W171" s="1088"/>
      <c r="X171" s="1067"/>
      <c r="Y171" s="1088"/>
      <c r="Z171" s="1088"/>
      <c r="AA171" s="1025"/>
      <c r="AB171" s="1025"/>
      <c r="AC171" s="1307"/>
      <c r="AD171" s="1649"/>
      <c r="AE171" s="1046"/>
      <c r="AF171" s="1235"/>
      <c r="AG171" s="1085"/>
      <c r="AH171" s="1207"/>
      <c r="AI171" s="1043"/>
      <c r="AJ171" s="258" t="s">
        <v>1076</v>
      </c>
      <c r="AK171" s="169" t="s">
        <v>1077</v>
      </c>
      <c r="AL171" s="179">
        <v>1</v>
      </c>
      <c r="AM171" s="541">
        <v>0.1</v>
      </c>
      <c r="AN171" s="770">
        <v>0</v>
      </c>
      <c r="AO171" s="770">
        <v>0</v>
      </c>
      <c r="AP171" s="770">
        <v>0</v>
      </c>
      <c r="AQ171" s="826">
        <v>0</v>
      </c>
      <c r="AR171" s="54">
        <f t="shared" si="15"/>
        <v>0</v>
      </c>
      <c r="AS171" s="1025"/>
      <c r="AT171" s="536">
        <v>44963</v>
      </c>
      <c r="AU171" s="536">
        <v>45263</v>
      </c>
      <c r="AV171" s="229">
        <v>300</v>
      </c>
      <c r="AW171" s="229">
        <v>1000</v>
      </c>
      <c r="AX171" s="73"/>
      <c r="AY171" s="130">
        <v>0</v>
      </c>
      <c r="AZ171" s="200">
        <v>0</v>
      </c>
      <c r="BA171" s="845">
        <v>0</v>
      </c>
      <c r="BB171" s="1583"/>
      <c r="BC171" s="1585"/>
      <c r="BD171" s="1500" t="s">
        <v>1639</v>
      </c>
      <c r="BE171" s="1439">
        <v>2666006944</v>
      </c>
      <c r="BF171" s="1600" t="s">
        <v>209</v>
      </c>
      <c r="BG171" s="1434"/>
      <c r="BH171" s="1434"/>
      <c r="BI171" s="1453" t="s">
        <v>208</v>
      </c>
      <c r="BJ171" s="1158">
        <v>0</v>
      </c>
      <c r="BK171" s="1120">
        <v>0</v>
      </c>
      <c r="BL171" s="1074">
        <v>3983731241.0500002</v>
      </c>
      <c r="BM171" s="1474"/>
      <c r="BN171" s="1474"/>
      <c r="BO171" s="1474"/>
      <c r="BP171" s="1734" t="e">
        <f>+BO171/BM171</f>
        <v>#DIV/0!</v>
      </c>
      <c r="BQ171" s="179" t="s">
        <v>349</v>
      </c>
      <c r="BR171" s="179" t="s">
        <v>152</v>
      </c>
      <c r="BS171" s="179" t="s">
        <v>152</v>
      </c>
      <c r="BT171" s="179" t="s">
        <v>152</v>
      </c>
      <c r="BU171" s="179" t="s">
        <v>152</v>
      </c>
      <c r="BV171" s="538" t="s">
        <v>1060</v>
      </c>
      <c r="BW171" s="467" t="s">
        <v>1060</v>
      </c>
      <c r="BX171" s="539" t="s">
        <v>1060</v>
      </c>
      <c r="BY171" s="883" t="s">
        <v>1060</v>
      </c>
      <c r="BZ171" s="73"/>
      <c r="CA171" s="73"/>
    </row>
    <row r="172" spans="1:79" ht="95.25" customHeight="1" x14ac:dyDescent="0.4">
      <c r="A172" s="1496"/>
      <c r="B172" s="1421"/>
      <c r="C172" s="1421"/>
      <c r="D172" s="1043"/>
      <c r="E172" s="1043"/>
      <c r="F172" s="1043"/>
      <c r="G172" s="1356"/>
      <c r="H172" s="1356"/>
      <c r="I172" s="1356"/>
      <c r="J172" s="1353"/>
      <c r="K172" s="1086"/>
      <c r="L172" s="1086"/>
      <c r="M172" s="1086"/>
      <c r="N172" s="1086"/>
      <c r="O172" s="1086"/>
      <c r="P172" s="1086"/>
      <c r="Q172" s="1085"/>
      <c r="R172" s="1086"/>
      <c r="S172" s="1274"/>
      <c r="T172" s="1269"/>
      <c r="U172" s="1089"/>
      <c r="V172" s="1089"/>
      <c r="W172" s="1089"/>
      <c r="X172" s="1068"/>
      <c r="Y172" s="1089"/>
      <c r="Z172" s="1089"/>
      <c r="AA172" s="1026"/>
      <c r="AB172" s="1026"/>
      <c r="AC172" s="1307"/>
      <c r="AD172" s="1649"/>
      <c r="AE172" s="1046"/>
      <c r="AF172" s="1235"/>
      <c r="AG172" s="1085"/>
      <c r="AH172" s="1207"/>
      <c r="AI172" s="1043"/>
      <c r="AJ172" s="258" t="s">
        <v>1078</v>
      </c>
      <c r="AK172" s="169" t="s">
        <v>1079</v>
      </c>
      <c r="AL172" s="49">
        <v>1</v>
      </c>
      <c r="AM172" s="541">
        <v>0.05</v>
      </c>
      <c r="AN172" s="770">
        <v>1</v>
      </c>
      <c r="AO172" s="770">
        <v>0</v>
      </c>
      <c r="AP172" s="770">
        <v>0</v>
      </c>
      <c r="AQ172" s="826">
        <v>0</v>
      </c>
      <c r="AR172" s="54">
        <f t="shared" si="15"/>
        <v>1</v>
      </c>
      <c r="AS172" s="1025"/>
      <c r="AT172" s="536">
        <v>44963</v>
      </c>
      <c r="AU172" s="536">
        <v>45263</v>
      </c>
      <c r="AV172" s="229">
        <v>300</v>
      </c>
      <c r="AW172" s="229">
        <v>1</v>
      </c>
      <c r="AX172" s="73"/>
      <c r="AY172" s="130">
        <v>1</v>
      </c>
      <c r="AZ172" s="200">
        <v>1</v>
      </c>
      <c r="BA172" s="845">
        <v>1</v>
      </c>
      <c r="BB172" s="1583"/>
      <c r="BC172" s="1585"/>
      <c r="BD172" s="1434"/>
      <c r="BE172" s="1437"/>
      <c r="BF172" s="1037"/>
      <c r="BG172" s="1434"/>
      <c r="BH172" s="1434"/>
      <c r="BI172" s="1454"/>
      <c r="BJ172" s="1156"/>
      <c r="BK172" s="1118"/>
      <c r="BL172" s="1072"/>
      <c r="BM172" s="1472"/>
      <c r="BN172" s="1472"/>
      <c r="BO172" s="1472"/>
      <c r="BP172" s="1179"/>
      <c r="BQ172" s="179" t="s">
        <v>170</v>
      </c>
      <c r="BR172" s="89" t="s">
        <v>1080</v>
      </c>
      <c r="BS172" s="169" t="s">
        <v>1072</v>
      </c>
      <c r="BT172" s="179" t="s">
        <v>1045</v>
      </c>
      <c r="BU172" s="542">
        <v>44963</v>
      </c>
      <c r="BV172" s="538" t="s">
        <v>1051</v>
      </c>
      <c r="BW172" s="467" t="s">
        <v>1067</v>
      </c>
      <c r="BX172" s="539" t="s">
        <v>1068</v>
      </c>
      <c r="BY172" s="883" t="s">
        <v>1488</v>
      </c>
      <c r="BZ172" s="73"/>
      <c r="CA172" s="73"/>
    </row>
    <row r="173" spans="1:79" ht="60" customHeight="1" x14ac:dyDescent="0.4">
      <c r="A173" s="1496"/>
      <c r="B173" s="1421"/>
      <c r="C173" s="1421"/>
      <c r="D173" s="1043"/>
      <c r="E173" s="1043"/>
      <c r="F173" s="1043"/>
      <c r="G173" s="1356"/>
      <c r="H173" s="1356"/>
      <c r="I173" s="1356"/>
      <c r="J173" s="1353"/>
      <c r="K173" s="1084" t="s">
        <v>1081</v>
      </c>
      <c r="L173" s="1084" t="s">
        <v>487</v>
      </c>
      <c r="M173" s="1084" t="s">
        <v>1082</v>
      </c>
      <c r="N173" s="1084" t="s">
        <v>1083</v>
      </c>
      <c r="O173" s="1084"/>
      <c r="P173" s="1084" t="s">
        <v>149</v>
      </c>
      <c r="Q173" s="1085"/>
      <c r="R173" s="1084">
        <v>856</v>
      </c>
      <c r="S173" s="1260">
        <v>256</v>
      </c>
      <c r="T173" s="1305">
        <v>630</v>
      </c>
      <c r="U173" s="1090">
        <v>256</v>
      </c>
      <c r="V173" s="1090">
        <v>0</v>
      </c>
      <c r="W173" s="1090">
        <v>0</v>
      </c>
      <c r="X173" s="1069">
        <v>0</v>
      </c>
      <c r="Y173" s="1094">
        <f>+(U173+V173+W173)</f>
        <v>256</v>
      </c>
      <c r="Z173" s="1094">
        <f>+T173+Y173</f>
        <v>886</v>
      </c>
      <c r="AA173" s="1024">
        <f>+Y173/S173</f>
        <v>1</v>
      </c>
      <c r="AB173" s="1024">
        <v>1</v>
      </c>
      <c r="AC173" s="1307"/>
      <c r="AD173" s="1649"/>
      <c r="AE173" s="1046"/>
      <c r="AF173" s="1235"/>
      <c r="AG173" s="1085"/>
      <c r="AH173" s="1207"/>
      <c r="AI173" s="1043"/>
      <c r="AJ173" s="89" t="s">
        <v>1084</v>
      </c>
      <c r="AK173" s="89" t="s">
        <v>1085</v>
      </c>
      <c r="AL173" s="49">
        <v>1</v>
      </c>
      <c r="AM173" s="541">
        <v>0.05</v>
      </c>
      <c r="AN173" s="770">
        <v>0</v>
      </c>
      <c r="AO173" s="770">
        <v>1</v>
      </c>
      <c r="AP173" s="770">
        <v>0</v>
      </c>
      <c r="AQ173" s="826">
        <v>0</v>
      </c>
      <c r="AR173" s="54">
        <f t="shared" si="15"/>
        <v>1</v>
      </c>
      <c r="AS173" s="1025"/>
      <c r="AT173" s="536">
        <v>44963</v>
      </c>
      <c r="AU173" s="536">
        <v>45263</v>
      </c>
      <c r="AV173" s="229">
        <v>300</v>
      </c>
      <c r="AW173" s="229">
        <v>200</v>
      </c>
      <c r="AX173" s="73"/>
      <c r="AY173" s="130">
        <v>200</v>
      </c>
      <c r="AZ173" s="200">
        <v>200</v>
      </c>
      <c r="BA173" s="845">
        <v>200</v>
      </c>
      <c r="BB173" s="1583"/>
      <c r="BC173" s="1585"/>
      <c r="BD173" s="1435"/>
      <c r="BE173" s="1437"/>
      <c r="BF173" s="1037"/>
      <c r="BG173" s="1434"/>
      <c r="BH173" s="1434"/>
      <c r="BI173" s="1454"/>
      <c r="BJ173" s="1156"/>
      <c r="BK173" s="1118"/>
      <c r="BL173" s="1072"/>
      <c r="BM173" s="1473"/>
      <c r="BN173" s="1473"/>
      <c r="BO173" s="1473"/>
      <c r="BP173" s="1179"/>
      <c r="BQ173" s="179" t="s">
        <v>349</v>
      </c>
      <c r="BR173" s="179" t="s">
        <v>152</v>
      </c>
      <c r="BS173" s="179" t="s">
        <v>152</v>
      </c>
      <c r="BT173" s="179" t="s">
        <v>152</v>
      </c>
      <c r="BU173" s="179" t="s">
        <v>152</v>
      </c>
      <c r="BV173" s="538" t="s">
        <v>1060</v>
      </c>
      <c r="BW173" s="467" t="s">
        <v>1086</v>
      </c>
      <c r="BX173" s="539" t="s">
        <v>1086</v>
      </c>
      <c r="BY173" s="883" t="s">
        <v>1086</v>
      </c>
      <c r="BZ173" s="73"/>
      <c r="CA173" s="73"/>
    </row>
    <row r="174" spans="1:79" ht="79.5" customHeight="1" x14ac:dyDescent="0.4">
      <c r="A174" s="1496"/>
      <c r="B174" s="1421"/>
      <c r="C174" s="1421"/>
      <c r="D174" s="1043"/>
      <c r="E174" s="1043"/>
      <c r="F174" s="1043"/>
      <c r="G174" s="1356"/>
      <c r="H174" s="1356"/>
      <c r="I174" s="1356"/>
      <c r="J174" s="1353"/>
      <c r="K174" s="1086"/>
      <c r="L174" s="1086"/>
      <c r="M174" s="1086"/>
      <c r="N174" s="1086"/>
      <c r="O174" s="1086"/>
      <c r="P174" s="1086"/>
      <c r="Q174" s="1085"/>
      <c r="R174" s="1086"/>
      <c r="S174" s="1262"/>
      <c r="T174" s="1306"/>
      <c r="U174" s="1050"/>
      <c r="V174" s="1050"/>
      <c r="W174" s="1050"/>
      <c r="X174" s="1070"/>
      <c r="Y174" s="1095"/>
      <c r="Z174" s="1095"/>
      <c r="AA174" s="1026"/>
      <c r="AB174" s="1026"/>
      <c r="AC174" s="1307"/>
      <c r="AD174" s="1649"/>
      <c r="AE174" s="1046"/>
      <c r="AF174" s="1235"/>
      <c r="AG174" s="1085"/>
      <c r="AH174" s="1207"/>
      <c r="AI174" s="1043"/>
      <c r="AJ174" s="89" t="s">
        <v>1087</v>
      </c>
      <c r="AK174" s="169" t="s">
        <v>1088</v>
      </c>
      <c r="AL174" s="49">
        <v>1</v>
      </c>
      <c r="AM174" s="541">
        <v>0.05</v>
      </c>
      <c r="AN174" s="770">
        <v>1</v>
      </c>
      <c r="AO174" s="770">
        <v>0</v>
      </c>
      <c r="AP174" s="770">
        <v>0</v>
      </c>
      <c r="AQ174" s="826">
        <v>0</v>
      </c>
      <c r="AR174" s="54">
        <f t="shared" si="15"/>
        <v>1</v>
      </c>
      <c r="AS174" s="1025"/>
      <c r="AT174" s="536">
        <v>44963</v>
      </c>
      <c r="AU174" s="536">
        <v>45263</v>
      </c>
      <c r="AV174" s="229">
        <v>300</v>
      </c>
      <c r="AW174" s="229">
        <v>165000</v>
      </c>
      <c r="AX174" s="73"/>
      <c r="AY174" s="130">
        <v>165000</v>
      </c>
      <c r="AZ174" s="200">
        <v>165000</v>
      </c>
      <c r="BA174" s="845">
        <v>165000</v>
      </c>
      <c r="BB174" s="1583"/>
      <c r="BC174" s="1585"/>
      <c r="BD174" s="1463" t="s">
        <v>1637</v>
      </c>
      <c r="BE174" s="1437"/>
      <c r="BF174" s="1037"/>
      <c r="BG174" s="1434"/>
      <c r="BH174" s="1434"/>
      <c r="BI174" s="1454"/>
      <c r="BJ174" s="1156"/>
      <c r="BK174" s="1118"/>
      <c r="BL174" s="1072"/>
      <c r="BM174" s="1474">
        <v>2176569608</v>
      </c>
      <c r="BN174" s="1474">
        <v>2025091198.46</v>
      </c>
      <c r="BO174" s="1474">
        <v>247653326.53999999</v>
      </c>
      <c r="BP174" s="1024">
        <f>+BO174/BM174</f>
        <v>0.11378148699207602</v>
      </c>
      <c r="BQ174" s="179" t="s">
        <v>170</v>
      </c>
      <c r="BR174" s="89" t="s">
        <v>1089</v>
      </c>
      <c r="BS174" s="169" t="s">
        <v>1072</v>
      </c>
      <c r="BT174" s="179" t="s">
        <v>1045</v>
      </c>
      <c r="BU174" s="542">
        <v>44963</v>
      </c>
      <c r="BV174" s="538" t="s">
        <v>1090</v>
      </c>
      <c r="BW174" s="467" t="s">
        <v>1067</v>
      </c>
      <c r="BX174" s="539" t="s">
        <v>1068</v>
      </c>
      <c r="BY174" s="883" t="s">
        <v>1488</v>
      </c>
      <c r="BZ174" s="73"/>
      <c r="CA174" s="73"/>
    </row>
    <row r="175" spans="1:79" ht="52.5" customHeight="1" x14ac:dyDescent="0.4">
      <c r="A175" s="1496"/>
      <c r="B175" s="1421"/>
      <c r="C175" s="1421"/>
      <c r="D175" s="1043"/>
      <c r="E175" s="1043"/>
      <c r="F175" s="1043"/>
      <c r="G175" s="1356"/>
      <c r="H175" s="1356"/>
      <c r="I175" s="1356"/>
      <c r="J175" s="1353"/>
      <c r="K175" s="1084" t="s">
        <v>1091</v>
      </c>
      <c r="L175" s="1084" t="s">
        <v>487</v>
      </c>
      <c r="M175" s="1084" t="s">
        <v>1092</v>
      </c>
      <c r="N175" s="1084" t="s">
        <v>1093</v>
      </c>
      <c r="O175" s="1084"/>
      <c r="P175" s="1084" t="s">
        <v>149</v>
      </c>
      <c r="Q175" s="1085"/>
      <c r="R175" s="1084">
        <v>27144</v>
      </c>
      <c r="S175" s="1260">
        <v>7382</v>
      </c>
      <c r="T175" s="1305">
        <v>27144</v>
      </c>
      <c r="U175" s="1090">
        <v>7382</v>
      </c>
      <c r="V175" s="1090">
        <v>0</v>
      </c>
      <c r="W175" s="1090">
        <v>0</v>
      </c>
      <c r="X175" s="1069">
        <v>0</v>
      </c>
      <c r="Y175" s="1094">
        <f>+(U175+V175+W175)</f>
        <v>7382</v>
      </c>
      <c r="Z175" s="1094">
        <f>+T175+Y175</f>
        <v>34526</v>
      </c>
      <c r="AA175" s="1024">
        <f>+U175/S175</f>
        <v>1</v>
      </c>
      <c r="AB175" s="1024">
        <f>+T175/R175</f>
        <v>1</v>
      </c>
      <c r="AC175" s="1307"/>
      <c r="AD175" s="1649"/>
      <c r="AE175" s="1046"/>
      <c r="AF175" s="1235"/>
      <c r="AG175" s="1085"/>
      <c r="AH175" s="1207"/>
      <c r="AI175" s="1043"/>
      <c r="AJ175" s="89" t="s">
        <v>1094</v>
      </c>
      <c r="AK175" s="169" t="s">
        <v>1095</v>
      </c>
      <c r="AL175" s="49">
        <v>5</v>
      </c>
      <c r="AM175" s="541">
        <v>0.05</v>
      </c>
      <c r="AN175" s="770">
        <v>0</v>
      </c>
      <c r="AO175" s="770">
        <v>4</v>
      </c>
      <c r="AP175" s="770">
        <v>1</v>
      </c>
      <c r="AQ175" s="826">
        <v>1</v>
      </c>
      <c r="AR175" s="54">
        <f t="shared" si="15"/>
        <v>1</v>
      </c>
      <c r="AS175" s="1025"/>
      <c r="AT175" s="536">
        <v>44963</v>
      </c>
      <c r="AU175" s="536">
        <v>45263</v>
      </c>
      <c r="AV175" s="229">
        <v>300</v>
      </c>
      <c r="AW175" s="229">
        <v>165000</v>
      </c>
      <c r="AX175" s="73"/>
      <c r="AY175" s="130">
        <v>165000</v>
      </c>
      <c r="AZ175" s="200">
        <v>165000</v>
      </c>
      <c r="BA175" s="845">
        <v>165000</v>
      </c>
      <c r="BB175" s="1583"/>
      <c r="BC175" s="1585"/>
      <c r="BD175" s="1463"/>
      <c r="BE175" s="1437"/>
      <c r="BF175" s="1037"/>
      <c r="BG175" s="1434"/>
      <c r="BH175" s="1434"/>
      <c r="BI175" s="1454"/>
      <c r="BJ175" s="1156"/>
      <c r="BK175" s="1118"/>
      <c r="BL175" s="1072"/>
      <c r="BM175" s="1472"/>
      <c r="BN175" s="1472"/>
      <c r="BO175" s="1472"/>
      <c r="BP175" s="1025"/>
      <c r="BQ175" s="179" t="s">
        <v>170</v>
      </c>
      <c r="BR175" s="179"/>
      <c r="BS175" s="169" t="s">
        <v>1072</v>
      </c>
      <c r="BT175" s="179" t="s">
        <v>1045</v>
      </c>
      <c r="BU175" s="542">
        <v>44963</v>
      </c>
      <c r="BV175" s="538" t="s">
        <v>1051</v>
      </c>
      <c r="BW175" s="467" t="s">
        <v>1067</v>
      </c>
      <c r="BX175" s="539" t="s">
        <v>1068</v>
      </c>
      <c r="BY175" s="883" t="s">
        <v>1488</v>
      </c>
      <c r="BZ175" s="73"/>
      <c r="CA175" s="73"/>
    </row>
    <row r="176" spans="1:79" ht="56.25" customHeight="1" thickBot="1" x14ac:dyDescent="0.45">
      <c r="A176" s="1496"/>
      <c r="B176" s="1421"/>
      <c r="C176" s="1421"/>
      <c r="D176" s="1043"/>
      <c r="E176" s="1043"/>
      <c r="F176" s="1043"/>
      <c r="G176" s="1356"/>
      <c r="H176" s="1356"/>
      <c r="I176" s="1356"/>
      <c r="J176" s="1353"/>
      <c r="K176" s="1086"/>
      <c r="L176" s="1086"/>
      <c r="M176" s="1086"/>
      <c r="N176" s="1086"/>
      <c r="O176" s="1086"/>
      <c r="P176" s="1086"/>
      <c r="Q176" s="1086"/>
      <c r="R176" s="1086"/>
      <c r="S176" s="1262"/>
      <c r="T176" s="1306"/>
      <c r="U176" s="1050"/>
      <c r="V176" s="1050"/>
      <c r="W176" s="1050"/>
      <c r="X176" s="1070"/>
      <c r="Y176" s="1095"/>
      <c r="Z176" s="1095"/>
      <c r="AA176" s="1026"/>
      <c r="AB176" s="1026"/>
      <c r="AC176" s="1307"/>
      <c r="AD176" s="1649"/>
      <c r="AE176" s="1047"/>
      <c r="AF176" s="1236"/>
      <c r="AG176" s="1086"/>
      <c r="AH176" s="1230"/>
      <c r="AI176" s="1202"/>
      <c r="AJ176" s="116" t="s">
        <v>1096</v>
      </c>
      <c r="AK176" s="183" t="s">
        <v>1097</v>
      </c>
      <c r="AL176" s="184">
        <v>5</v>
      </c>
      <c r="AM176" s="543">
        <v>0.05</v>
      </c>
      <c r="AN176" s="771">
        <v>1</v>
      </c>
      <c r="AO176" s="772">
        <v>24</v>
      </c>
      <c r="AP176" s="772">
        <v>0</v>
      </c>
      <c r="AQ176" s="835">
        <v>0</v>
      </c>
      <c r="AR176" s="54">
        <v>1</v>
      </c>
      <c r="AS176" s="1062"/>
      <c r="AT176" s="544">
        <v>44963</v>
      </c>
      <c r="AU176" s="544">
        <v>45263</v>
      </c>
      <c r="AV176" s="229">
        <v>300</v>
      </c>
      <c r="AW176" s="229">
        <v>200</v>
      </c>
      <c r="AX176" s="73"/>
      <c r="AY176" s="130">
        <v>200</v>
      </c>
      <c r="AZ176" s="200">
        <v>200</v>
      </c>
      <c r="BA176" s="845">
        <v>200</v>
      </c>
      <c r="BB176" s="1583"/>
      <c r="BC176" s="1585"/>
      <c r="BD176" s="1463"/>
      <c r="BE176" s="1440"/>
      <c r="BF176" s="1038"/>
      <c r="BG176" s="1481"/>
      <c r="BH176" s="1481"/>
      <c r="BI176" s="1455"/>
      <c r="BJ176" s="1159"/>
      <c r="BK176" s="1121"/>
      <c r="BL176" s="1075"/>
      <c r="BM176" s="1473"/>
      <c r="BN176" s="1473"/>
      <c r="BO176" s="1473"/>
      <c r="BP176" s="1062"/>
      <c r="BQ176" s="184" t="s">
        <v>349</v>
      </c>
      <c r="BR176" s="184" t="s">
        <v>152</v>
      </c>
      <c r="BS176" s="184" t="s">
        <v>152</v>
      </c>
      <c r="BT176" s="184" t="s">
        <v>152</v>
      </c>
      <c r="BU176" s="184" t="s">
        <v>152</v>
      </c>
      <c r="BV176" s="538" t="s">
        <v>1051</v>
      </c>
      <c r="BW176" s="467" t="s">
        <v>1067</v>
      </c>
      <c r="BX176" s="539" t="s">
        <v>1068</v>
      </c>
      <c r="BY176" s="883" t="s">
        <v>1488</v>
      </c>
      <c r="BZ176" s="73"/>
      <c r="CA176" s="73"/>
    </row>
    <row r="177" spans="1:79" ht="74.25" customHeight="1" thickBot="1" x14ac:dyDescent="0.45">
      <c r="A177" s="1496"/>
      <c r="B177" s="1421"/>
      <c r="C177" s="1421"/>
      <c r="D177" s="83"/>
      <c r="E177" s="83"/>
      <c r="F177" s="83"/>
      <c r="G177" s="84"/>
      <c r="H177" s="84"/>
      <c r="I177" s="84"/>
      <c r="J177" s="1354"/>
      <c r="K177" s="1251" t="s">
        <v>1098</v>
      </c>
      <c r="L177" s="1252"/>
      <c r="M177" s="1252"/>
      <c r="N177" s="1252"/>
      <c r="O177" s="1252"/>
      <c r="P177" s="1252"/>
      <c r="Q177" s="1252"/>
      <c r="R177" s="1252"/>
      <c r="S177" s="1252"/>
      <c r="T177" s="1252"/>
      <c r="U177" s="1252"/>
      <c r="V177" s="1252"/>
      <c r="W177" s="1252"/>
      <c r="X177" s="1252"/>
      <c r="Y177" s="1252"/>
      <c r="Z177" s="1253"/>
      <c r="AA177" s="60">
        <f>AVERAGE(AA163:AA176)</f>
        <v>0.74761904761904763</v>
      </c>
      <c r="AB177" s="60">
        <f>AVERAGE(AB163:AB176)</f>
        <v>0.98095238095238102</v>
      </c>
      <c r="AC177" s="1307"/>
      <c r="AD177" s="1649"/>
      <c r="AE177" s="87"/>
      <c r="AF177" s="545"/>
      <c r="AG177" s="1429" t="s">
        <v>1099</v>
      </c>
      <c r="AH177" s="1430"/>
      <c r="AI177" s="1430"/>
      <c r="AJ177" s="1430"/>
      <c r="AK177" s="1430"/>
      <c r="AL177" s="1430"/>
      <c r="AM177" s="1430"/>
      <c r="AN177" s="1430"/>
      <c r="AO177" s="1602"/>
      <c r="AP177" s="1602"/>
      <c r="AQ177" s="1602"/>
      <c r="AR177" s="1432"/>
      <c r="AS177" s="336">
        <f>+AS163</f>
        <v>0.85170068027210888</v>
      </c>
      <c r="AT177" s="546"/>
      <c r="AU177" s="547"/>
      <c r="AV177" s="229"/>
      <c r="AW177" s="229"/>
      <c r="AX177" s="73"/>
      <c r="AY177" s="394"/>
      <c r="AZ177" s="394"/>
      <c r="BA177" s="394"/>
      <c r="BB177" s="548"/>
      <c r="BC177" s="549"/>
      <c r="BE177" s="795"/>
      <c r="BF177" s="795"/>
      <c r="BG177" s="795"/>
      <c r="BH177" s="1595" t="s">
        <v>1100</v>
      </c>
      <c r="BI177" s="1465"/>
      <c r="BJ177" s="1465"/>
      <c r="BK177" s="1466"/>
      <c r="BL177" s="857"/>
      <c r="BM177" s="451">
        <f>+BM171+BM163+BM174+BM167</f>
        <v>4681751547</v>
      </c>
      <c r="BN177" s="451">
        <f>+BN171+BN163+BN167+BN174</f>
        <v>3587547895.46</v>
      </c>
      <c r="BO177" s="451">
        <f>+BO171+BO163+BO167+BO174</f>
        <v>1689670684.54</v>
      </c>
      <c r="BP177" s="60">
        <f>+BO177/BM177</f>
        <v>0.36090567121673017</v>
      </c>
      <c r="BQ177" s="85"/>
      <c r="BR177" s="85"/>
      <c r="BS177" s="85"/>
      <c r="BT177" s="85"/>
      <c r="BU177" s="85"/>
      <c r="BV177" s="550"/>
      <c r="BW177" s="551"/>
      <c r="BX177" s="552"/>
      <c r="BY177" s="884"/>
      <c r="BZ177" s="73"/>
      <c r="CA177" s="73"/>
    </row>
    <row r="178" spans="1:79" ht="54.75" customHeight="1" x14ac:dyDescent="0.4">
      <c r="A178" s="1496"/>
      <c r="B178" s="1421"/>
      <c r="C178" s="1421"/>
      <c r="D178" s="1201" t="s">
        <v>1101</v>
      </c>
      <c r="E178" s="1201" t="s">
        <v>1102</v>
      </c>
      <c r="F178" s="1084" t="s">
        <v>1103</v>
      </c>
      <c r="G178" s="1371">
        <v>0.13</v>
      </c>
      <c r="H178" s="1201" t="s">
        <v>146</v>
      </c>
      <c r="I178" s="1371">
        <v>0.13</v>
      </c>
      <c r="J178" s="1352" t="s">
        <v>1104</v>
      </c>
      <c r="K178" s="1348" t="s">
        <v>1105</v>
      </c>
      <c r="L178" s="1348" t="s">
        <v>487</v>
      </c>
      <c r="M178" s="1348" t="s">
        <v>1106</v>
      </c>
      <c r="N178" s="1338" t="s">
        <v>1107</v>
      </c>
      <c r="O178" s="1338"/>
      <c r="P178" s="1338" t="s">
        <v>149</v>
      </c>
      <c r="Q178" s="1338" t="s">
        <v>1108</v>
      </c>
      <c r="R178" s="1326">
        <v>4141</v>
      </c>
      <c r="S178" s="1327">
        <v>1923</v>
      </c>
      <c r="T178" s="1323">
        <v>2827</v>
      </c>
      <c r="U178" s="1190">
        <v>316</v>
      </c>
      <c r="V178" s="1190">
        <v>253</v>
      </c>
      <c r="W178" s="1190">
        <v>10</v>
      </c>
      <c r="X178" s="1351">
        <v>600</v>
      </c>
      <c r="Y178" s="1096">
        <f>+U178+V178+W178+X178</f>
        <v>1179</v>
      </c>
      <c r="Z178" s="1096">
        <f>+T178+Y178</f>
        <v>4006</v>
      </c>
      <c r="AA178" s="1030">
        <f>+Y178/S178</f>
        <v>0.61310452418096728</v>
      </c>
      <c r="AB178" s="1030">
        <f>+Z178/R178</f>
        <v>0.96739917894228444</v>
      </c>
      <c r="AC178" s="1307"/>
      <c r="AD178" s="1649"/>
      <c r="AE178" s="1234" t="s">
        <v>1109</v>
      </c>
      <c r="AF178" s="1237" t="s">
        <v>1110</v>
      </c>
      <c r="AG178" s="1279" t="s">
        <v>1111</v>
      </c>
      <c r="AH178" s="1206">
        <v>2020130010268</v>
      </c>
      <c r="AI178" s="1586" t="s">
        <v>1112</v>
      </c>
      <c r="AJ178" s="66" t="s">
        <v>1113</v>
      </c>
      <c r="AK178" s="194" t="s">
        <v>1114</v>
      </c>
      <c r="AL178" s="429">
        <v>400</v>
      </c>
      <c r="AM178" s="553">
        <v>0.25</v>
      </c>
      <c r="AN178" s="725">
        <v>0</v>
      </c>
      <c r="AO178" s="722">
        <v>160</v>
      </c>
      <c r="AP178" s="722">
        <v>151</v>
      </c>
      <c r="AQ178" s="836">
        <v>410</v>
      </c>
      <c r="AR178" s="54">
        <v>1</v>
      </c>
      <c r="AS178" s="1061">
        <f>AVERAGE(AR178:AR183)</f>
        <v>0.66666666666666663</v>
      </c>
      <c r="AT178" s="554">
        <v>45017</v>
      </c>
      <c r="AU178" s="555">
        <v>45290</v>
      </c>
      <c r="AV178" s="229">
        <v>273</v>
      </c>
      <c r="AW178" s="229">
        <v>400</v>
      </c>
      <c r="AX178" s="73"/>
      <c r="AY178" s="556">
        <v>160</v>
      </c>
      <c r="AZ178" s="200">
        <v>0</v>
      </c>
      <c r="BA178" s="845">
        <v>410</v>
      </c>
      <c r="BB178" s="1042" t="s">
        <v>1115</v>
      </c>
      <c r="BC178" s="1042" t="s">
        <v>1627</v>
      </c>
      <c r="BD178" s="1463" t="s">
        <v>1116</v>
      </c>
      <c r="BE178" s="1436">
        <v>12449949134</v>
      </c>
      <c r="BF178" s="1036" t="s">
        <v>1117</v>
      </c>
      <c r="BG178" s="1036" t="s">
        <v>1118</v>
      </c>
      <c r="BH178" s="1036" t="s">
        <v>1119</v>
      </c>
      <c r="BI178" s="1529" t="s">
        <v>1116</v>
      </c>
      <c r="BJ178" s="1539">
        <v>2521957573.8299999</v>
      </c>
      <c r="BK178" s="1116">
        <v>0</v>
      </c>
      <c r="BL178" s="1131">
        <v>5021957573</v>
      </c>
      <c r="BM178" s="1673">
        <v>15411640672</v>
      </c>
      <c r="BN178" s="1673">
        <v>15411640672</v>
      </c>
      <c r="BO178" s="1673">
        <v>15411640672</v>
      </c>
      <c r="BP178" s="1061">
        <f>+BO178/BM178</f>
        <v>1</v>
      </c>
      <c r="BQ178" s="194" t="s">
        <v>170</v>
      </c>
      <c r="BR178" s="150" t="s">
        <v>1120</v>
      </c>
      <c r="BS178" s="194" t="s">
        <v>1072</v>
      </c>
      <c r="BT178" s="150" t="s">
        <v>1121</v>
      </c>
      <c r="BU178" s="194" t="s">
        <v>1122</v>
      </c>
      <c r="BV178" s="557" t="s">
        <v>1123</v>
      </c>
      <c r="BW178" s="558" t="s">
        <v>1124</v>
      </c>
      <c r="BX178" s="559" t="s">
        <v>1125</v>
      </c>
      <c r="BY178" s="885" t="s">
        <v>1519</v>
      </c>
      <c r="BZ178" s="73"/>
      <c r="CA178" s="73"/>
    </row>
    <row r="179" spans="1:79" ht="43.5" customHeight="1" x14ac:dyDescent="0.4">
      <c r="A179" s="1496"/>
      <c r="B179" s="1421"/>
      <c r="C179" s="1421"/>
      <c r="D179" s="1043"/>
      <c r="E179" s="1043"/>
      <c r="F179" s="1085"/>
      <c r="G179" s="1372"/>
      <c r="H179" s="1043"/>
      <c r="I179" s="1372"/>
      <c r="J179" s="1353"/>
      <c r="K179" s="1349"/>
      <c r="L179" s="1349"/>
      <c r="M179" s="1349"/>
      <c r="N179" s="1339"/>
      <c r="O179" s="1339"/>
      <c r="P179" s="1339"/>
      <c r="Q179" s="1339"/>
      <c r="R179" s="1320"/>
      <c r="S179" s="1328"/>
      <c r="T179" s="1324"/>
      <c r="U179" s="1191"/>
      <c r="V179" s="1191"/>
      <c r="W179" s="1191"/>
      <c r="X179" s="1303"/>
      <c r="Y179" s="1097"/>
      <c r="Z179" s="1097"/>
      <c r="AA179" s="1031"/>
      <c r="AB179" s="1031"/>
      <c r="AC179" s="1307"/>
      <c r="AD179" s="1649"/>
      <c r="AE179" s="1235"/>
      <c r="AF179" s="1238"/>
      <c r="AG179" s="1280"/>
      <c r="AH179" s="1207"/>
      <c r="AI179" s="1349"/>
      <c r="AJ179" s="89" t="s">
        <v>1126</v>
      </c>
      <c r="AK179" s="179" t="s">
        <v>1127</v>
      </c>
      <c r="AL179" s="49">
        <v>350</v>
      </c>
      <c r="AM179" s="561">
        <v>0.25</v>
      </c>
      <c r="AN179" s="722">
        <v>316</v>
      </c>
      <c r="AO179" s="722">
        <v>93</v>
      </c>
      <c r="AP179" s="722">
        <v>10</v>
      </c>
      <c r="AQ179" s="836">
        <v>100</v>
      </c>
      <c r="AR179" s="54">
        <v>1</v>
      </c>
      <c r="AS179" s="1025"/>
      <c r="AT179" s="562">
        <v>44942</v>
      </c>
      <c r="AU179" s="563">
        <v>45290</v>
      </c>
      <c r="AV179" s="229">
        <v>348</v>
      </c>
      <c r="AW179" s="229">
        <v>400</v>
      </c>
      <c r="AX179" s="73"/>
      <c r="AY179" s="556">
        <v>409</v>
      </c>
      <c r="AZ179" s="200">
        <v>10</v>
      </c>
      <c r="BA179" s="845">
        <v>100</v>
      </c>
      <c r="BB179" s="1043"/>
      <c r="BC179" s="1043"/>
      <c r="BD179" s="1463"/>
      <c r="BE179" s="1437"/>
      <c r="BF179" s="1037"/>
      <c r="BG179" s="1037"/>
      <c r="BH179" s="1037"/>
      <c r="BI179" s="1454"/>
      <c r="BJ179" s="1540"/>
      <c r="BK179" s="1113"/>
      <c r="BL179" s="1132"/>
      <c r="BM179" s="1673"/>
      <c r="BN179" s="1673"/>
      <c r="BO179" s="1673"/>
      <c r="BP179" s="1025"/>
      <c r="BQ179" s="179" t="s">
        <v>170</v>
      </c>
      <c r="BR179" s="169" t="s">
        <v>1120</v>
      </c>
      <c r="BS179" s="179" t="s">
        <v>1072</v>
      </c>
      <c r="BT179" s="169" t="s">
        <v>1121</v>
      </c>
      <c r="BU179" s="179" t="s">
        <v>1128</v>
      </c>
      <c r="BV179" s="438" t="s">
        <v>1129</v>
      </c>
      <c r="BW179" s="564" t="s">
        <v>1130</v>
      </c>
      <c r="BX179" s="559" t="s">
        <v>1131</v>
      </c>
      <c r="BY179" s="885" t="s">
        <v>1520</v>
      </c>
      <c r="BZ179" s="73"/>
      <c r="CA179" s="73"/>
    </row>
    <row r="180" spans="1:79" ht="48.75" customHeight="1" x14ac:dyDescent="0.4">
      <c r="A180" s="1496"/>
      <c r="B180" s="1421"/>
      <c r="C180" s="1421"/>
      <c r="D180" s="1043"/>
      <c r="E180" s="1043"/>
      <c r="F180" s="1085"/>
      <c r="G180" s="1372"/>
      <c r="H180" s="1043"/>
      <c r="I180" s="1372"/>
      <c r="J180" s="1353"/>
      <c r="K180" s="1349"/>
      <c r="L180" s="1349"/>
      <c r="M180" s="1349"/>
      <c r="N180" s="1339"/>
      <c r="O180" s="1339"/>
      <c r="P180" s="1339"/>
      <c r="Q180" s="1339"/>
      <c r="R180" s="1320"/>
      <c r="S180" s="1328"/>
      <c r="T180" s="1324"/>
      <c r="U180" s="1191"/>
      <c r="V180" s="1191"/>
      <c r="W180" s="1191"/>
      <c r="X180" s="1303"/>
      <c r="Y180" s="1097"/>
      <c r="Z180" s="1097"/>
      <c r="AA180" s="1031"/>
      <c r="AB180" s="1031"/>
      <c r="AC180" s="1307"/>
      <c r="AD180" s="1649"/>
      <c r="AE180" s="1235"/>
      <c r="AF180" s="1238"/>
      <c r="AG180" s="1280"/>
      <c r="AH180" s="1207"/>
      <c r="AI180" s="1349"/>
      <c r="AJ180" s="89" t="s">
        <v>1132</v>
      </c>
      <c r="AK180" s="179" t="s">
        <v>1133</v>
      </c>
      <c r="AL180" s="179">
        <v>1</v>
      </c>
      <c r="AM180" s="561">
        <v>0.05</v>
      </c>
      <c r="AN180" s="565">
        <v>0</v>
      </c>
      <c r="AO180" s="565">
        <v>0</v>
      </c>
      <c r="AP180" s="565">
        <v>0</v>
      </c>
      <c r="AQ180" s="837">
        <v>0</v>
      </c>
      <c r="AR180" s="54">
        <f t="shared" ref="AR180:AR194" si="16">+(AN180+AO180+AP180)/AL180</f>
        <v>0</v>
      </c>
      <c r="AS180" s="1025"/>
      <c r="AT180" s="562">
        <v>44928</v>
      </c>
      <c r="AU180" s="563">
        <v>45290</v>
      </c>
      <c r="AV180" s="229">
        <v>362</v>
      </c>
      <c r="AW180" s="229" t="s">
        <v>152</v>
      </c>
      <c r="AX180" s="73"/>
      <c r="AY180" s="556">
        <v>0</v>
      </c>
      <c r="AZ180" s="200">
        <v>0</v>
      </c>
      <c r="BA180" s="845">
        <v>0</v>
      </c>
      <c r="BB180" s="1043"/>
      <c r="BC180" s="1043"/>
      <c r="BD180" s="1463"/>
      <c r="BE180" s="1437"/>
      <c r="BF180" s="1037"/>
      <c r="BG180" s="1037"/>
      <c r="BH180" s="1037"/>
      <c r="BI180" s="1454"/>
      <c r="BJ180" s="1540"/>
      <c r="BK180" s="1113"/>
      <c r="BL180" s="1132"/>
      <c r="BM180" s="1673"/>
      <c r="BN180" s="1673"/>
      <c r="BO180" s="1673"/>
      <c r="BP180" s="1025"/>
      <c r="BQ180" s="179" t="s">
        <v>170</v>
      </c>
      <c r="BR180" s="169" t="s">
        <v>1134</v>
      </c>
      <c r="BS180" s="179" t="s">
        <v>1072</v>
      </c>
      <c r="BT180" s="169" t="s">
        <v>1121</v>
      </c>
      <c r="BU180" s="179" t="s">
        <v>1122</v>
      </c>
      <c r="BV180" s="438" t="s">
        <v>1135</v>
      </c>
      <c r="BW180" s="564" t="s">
        <v>1136</v>
      </c>
      <c r="BX180" s="559" t="s">
        <v>1136</v>
      </c>
      <c r="BY180" s="885" t="s">
        <v>1136</v>
      </c>
      <c r="BZ180" s="73"/>
      <c r="CA180" s="73"/>
    </row>
    <row r="181" spans="1:79" ht="43.5" customHeight="1" x14ac:dyDescent="0.4">
      <c r="A181" s="1496"/>
      <c r="B181" s="1421"/>
      <c r="C181" s="1421"/>
      <c r="D181" s="1043"/>
      <c r="E181" s="1043"/>
      <c r="F181" s="1085"/>
      <c r="G181" s="1372"/>
      <c r="H181" s="1043"/>
      <c r="I181" s="1372"/>
      <c r="J181" s="1353"/>
      <c r="K181" s="1349"/>
      <c r="L181" s="1349"/>
      <c r="M181" s="1349"/>
      <c r="N181" s="1339"/>
      <c r="O181" s="1339"/>
      <c r="P181" s="1339"/>
      <c r="Q181" s="1339"/>
      <c r="R181" s="1320"/>
      <c r="S181" s="1328"/>
      <c r="T181" s="1324"/>
      <c r="U181" s="1191"/>
      <c r="V181" s="1191"/>
      <c r="W181" s="1191"/>
      <c r="X181" s="1303"/>
      <c r="Y181" s="1097"/>
      <c r="Z181" s="1097"/>
      <c r="AA181" s="1031"/>
      <c r="AB181" s="1031"/>
      <c r="AC181" s="1307"/>
      <c r="AD181" s="1649"/>
      <c r="AE181" s="1235"/>
      <c r="AF181" s="1238"/>
      <c r="AG181" s="1280"/>
      <c r="AH181" s="1207"/>
      <c r="AI181" s="1349"/>
      <c r="AJ181" s="258" t="s">
        <v>1137</v>
      </c>
      <c r="AK181" s="179" t="s">
        <v>1114</v>
      </c>
      <c r="AL181" s="179">
        <v>30</v>
      </c>
      <c r="AM181" s="561">
        <v>0.25</v>
      </c>
      <c r="AN181" s="565">
        <v>0</v>
      </c>
      <c r="AO181" s="565">
        <v>0</v>
      </c>
      <c r="AP181" s="565">
        <v>0</v>
      </c>
      <c r="AQ181" s="837">
        <v>30</v>
      </c>
      <c r="AR181" s="54">
        <v>1</v>
      </c>
      <c r="AS181" s="1025"/>
      <c r="AT181" s="562">
        <v>45200</v>
      </c>
      <c r="AU181" s="563">
        <v>45290</v>
      </c>
      <c r="AV181" s="229">
        <v>90</v>
      </c>
      <c r="AW181" s="229">
        <v>30</v>
      </c>
      <c r="AX181" s="73"/>
      <c r="AY181" s="556">
        <v>0</v>
      </c>
      <c r="AZ181" s="200">
        <v>0</v>
      </c>
      <c r="BA181" s="845">
        <v>30</v>
      </c>
      <c r="BB181" s="1043"/>
      <c r="BC181" s="1043"/>
      <c r="BD181" s="1463"/>
      <c r="BE181" s="1437"/>
      <c r="BF181" s="1037"/>
      <c r="BG181" s="1037"/>
      <c r="BH181" s="1037"/>
      <c r="BI181" s="1454"/>
      <c r="BJ181" s="1540"/>
      <c r="BK181" s="1113"/>
      <c r="BL181" s="1132"/>
      <c r="BM181" s="1673"/>
      <c r="BN181" s="1673"/>
      <c r="BO181" s="1673"/>
      <c r="BP181" s="1025"/>
      <c r="BQ181" s="179" t="s">
        <v>170</v>
      </c>
      <c r="BR181" s="169" t="s">
        <v>1120</v>
      </c>
      <c r="BS181" s="179" t="s">
        <v>1072</v>
      </c>
      <c r="BT181" s="169" t="s">
        <v>1121</v>
      </c>
      <c r="BU181" s="179" t="s">
        <v>1138</v>
      </c>
      <c r="BV181" s="438" t="s">
        <v>1139</v>
      </c>
      <c r="BW181" s="564" t="s">
        <v>1140</v>
      </c>
      <c r="BX181" s="559" t="s">
        <v>1141</v>
      </c>
      <c r="BY181" s="885" t="s">
        <v>1521</v>
      </c>
      <c r="BZ181" s="73"/>
      <c r="CA181" s="73"/>
    </row>
    <row r="182" spans="1:79" ht="45.75" customHeight="1" x14ac:dyDescent="0.4">
      <c r="A182" s="1496"/>
      <c r="B182" s="1421"/>
      <c r="C182" s="1421"/>
      <c r="D182" s="1043"/>
      <c r="E182" s="1043"/>
      <c r="F182" s="1085"/>
      <c r="G182" s="1372"/>
      <c r="H182" s="1043"/>
      <c r="I182" s="1372"/>
      <c r="J182" s="1353"/>
      <c r="K182" s="1350"/>
      <c r="L182" s="1350"/>
      <c r="M182" s="1350"/>
      <c r="N182" s="1340"/>
      <c r="O182" s="1340"/>
      <c r="P182" s="1340"/>
      <c r="Q182" s="1340"/>
      <c r="R182" s="1321"/>
      <c r="S182" s="1329"/>
      <c r="T182" s="1325"/>
      <c r="U182" s="1192"/>
      <c r="V182" s="1192"/>
      <c r="W182" s="1192"/>
      <c r="X182" s="1304"/>
      <c r="Y182" s="1098"/>
      <c r="Z182" s="1098"/>
      <c r="AA182" s="1032"/>
      <c r="AB182" s="1032"/>
      <c r="AC182" s="1307"/>
      <c r="AD182" s="1649"/>
      <c r="AE182" s="1235"/>
      <c r="AF182" s="1238"/>
      <c r="AG182" s="1280"/>
      <c r="AH182" s="1207"/>
      <c r="AI182" s="1349"/>
      <c r="AJ182" s="89" t="s">
        <v>1142</v>
      </c>
      <c r="AK182" s="179" t="s">
        <v>1143</v>
      </c>
      <c r="AL182" s="179">
        <v>100</v>
      </c>
      <c r="AM182" s="561">
        <v>0.2</v>
      </c>
      <c r="AN182" s="565">
        <v>0</v>
      </c>
      <c r="AO182" s="565">
        <v>0</v>
      </c>
      <c r="AP182" s="565">
        <v>0</v>
      </c>
      <c r="AQ182" s="837">
        <v>0</v>
      </c>
      <c r="AR182" s="54">
        <f t="shared" si="16"/>
        <v>0</v>
      </c>
      <c r="AS182" s="1025"/>
      <c r="AT182" s="562">
        <v>45108</v>
      </c>
      <c r="AU182" s="563">
        <v>45290</v>
      </c>
      <c r="AV182" s="229">
        <v>182</v>
      </c>
      <c r="AW182" s="229">
        <v>100</v>
      </c>
      <c r="AX182" s="73"/>
      <c r="AY182" s="556">
        <v>0</v>
      </c>
      <c r="AZ182" s="200">
        <v>0</v>
      </c>
      <c r="BA182" s="845">
        <v>0</v>
      </c>
      <c r="BB182" s="1043"/>
      <c r="BC182" s="1043"/>
      <c r="BD182" s="1500" t="s">
        <v>1645</v>
      </c>
      <c r="BE182" s="1437"/>
      <c r="BF182" s="1037"/>
      <c r="BG182" s="1037"/>
      <c r="BH182" s="1037"/>
      <c r="BI182" s="1454"/>
      <c r="BJ182" s="1540"/>
      <c r="BK182" s="1113"/>
      <c r="BL182" s="1133"/>
      <c r="BM182" s="1718">
        <v>4404706925.3800001</v>
      </c>
      <c r="BN182" s="1718">
        <v>4402008439.9300003</v>
      </c>
      <c r="BO182" s="1718">
        <v>4402008439.9300003</v>
      </c>
      <c r="BP182" s="1179">
        <f>+BO182/BM182</f>
        <v>0.99938736322399768</v>
      </c>
      <c r="BQ182" s="179" t="s">
        <v>170</v>
      </c>
      <c r="BR182" s="570" t="s">
        <v>1144</v>
      </c>
      <c r="BS182" s="108" t="s">
        <v>1072</v>
      </c>
      <c r="BT182" s="169" t="s">
        <v>1121</v>
      </c>
      <c r="BU182" s="109" t="s">
        <v>1145</v>
      </c>
      <c r="BV182" s="571" t="s">
        <v>1146</v>
      </c>
      <c r="BW182" s="572" t="s">
        <v>1147</v>
      </c>
      <c r="BX182" s="573" t="s">
        <v>1148</v>
      </c>
      <c r="BY182" s="886" t="s">
        <v>1522</v>
      </c>
      <c r="BZ182" s="73"/>
      <c r="CA182" s="73"/>
    </row>
    <row r="183" spans="1:79" ht="105.75" customHeight="1" thickBot="1" x14ac:dyDescent="0.45">
      <c r="A183" s="1496"/>
      <c r="B183" s="1421"/>
      <c r="C183" s="1421"/>
      <c r="D183" s="1043"/>
      <c r="E183" s="1043"/>
      <c r="F183" s="1085"/>
      <c r="G183" s="1372"/>
      <c r="H183" s="1043"/>
      <c r="I183" s="1372"/>
      <c r="J183" s="1353"/>
      <c r="K183" s="142" t="s">
        <v>1149</v>
      </c>
      <c r="L183" s="568" t="s">
        <v>487</v>
      </c>
      <c r="M183" s="142" t="s">
        <v>1150</v>
      </c>
      <c r="N183" s="179" t="s">
        <v>1151</v>
      </c>
      <c r="O183" s="179"/>
      <c r="P183" s="179" t="s">
        <v>149</v>
      </c>
      <c r="Q183" s="179" t="s">
        <v>1152</v>
      </c>
      <c r="R183" s="229">
        <v>228</v>
      </c>
      <c r="S183" s="939">
        <v>60</v>
      </c>
      <c r="T183" s="289">
        <v>217</v>
      </c>
      <c r="U183" s="705" t="s">
        <v>1153</v>
      </c>
      <c r="V183" s="705" t="s">
        <v>1153</v>
      </c>
      <c r="W183" s="705" t="s">
        <v>1153</v>
      </c>
      <c r="X183" s="818">
        <v>60</v>
      </c>
      <c r="Y183" s="946">
        <f>+X183</f>
        <v>60</v>
      </c>
      <c r="Z183" s="946">
        <f>+Y183+T183</f>
        <v>277</v>
      </c>
      <c r="AA183" s="947">
        <f>+Y183/S183</f>
        <v>1</v>
      </c>
      <c r="AB183" s="947">
        <v>1</v>
      </c>
      <c r="AC183" s="1307"/>
      <c r="AD183" s="1649"/>
      <c r="AE183" s="1235"/>
      <c r="AF183" s="1238"/>
      <c r="AG183" s="1281"/>
      <c r="AH183" s="1208"/>
      <c r="AI183" s="1587"/>
      <c r="AJ183" s="116" t="s">
        <v>1154</v>
      </c>
      <c r="AK183" s="184" t="s">
        <v>1114</v>
      </c>
      <c r="AL183" s="184">
        <v>60</v>
      </c>
      <c r="AM183" s="576">
        <v>1</v>
      </c>
      <c r="AN183" s="577">
        <v>0</v>
      </c>
      <c r="AO183" s="565">
        <v>0</v>
      </c>
      <c r="AP183" s="565">
        <v>0</v>
      </c>
      <c r="AQ183" s="837">
        <v>60</v>
      </c>
      <c r="AR183" s="54">
        <v>1</v>
      </c>
      <c r="AS183" s="1062"/>
      <c r="AT183" s="578">
        <v>45200</v>
      </c>
      <c r="AU183" s="579">
        <v>45290</v>
      </c>
      <c r="AV183" s="229">
        <v>90</v>
      </c>
      <c r="AW183" s="229">
        <v>60</v>
      </c>
      <c r="AX183" s="73"/>
      <c r="AY183" s="556">
        <v>0</v>
      </c>
      <c r="AZ183" s="200">
        <v>0</v>
      </c>
      <c r="BA183" s="845">
        <v>60</v>
      </c>
      <c r="BB183" s="1044"/>
      <c r="BC183" s="1044"/>
      <c r="BD183" s="1435"/>
      <c r="BE183" s="1440"/>
      <c r="BF183" s="1038"/>
      <c r="BG183" s="1038"/>
      <c r="BH183" s="1038"/>
      <c r="BI183" s="1455"/>
      <c r="BJ183" s="1541"/>
      <c r="BK183" s="1115"/>
      <c r="BL183" s="1134"/>
      <c r="BM183" s="1719"/>
      <c r="BN183" s="1719"/>
      <c r="BO183" s="1719"/>
      <c r="BP183" s="1179"/>
      <c r="BQ183" s="184" t="s">
        <v>170</v>
      </c>
      <c r="BR183" s="183" t="s">
        <v>1120</v>
      </c>
      <c r="BS183" s="123" t="s">
        <v>1072</v>
      </c>
      <c r="BT183" s="183" t="s">
        <v>1121</v>
      </c>
      <c r="BU183" s="184" t="s">
        <v>1138</v>
      </c>
      <c r="BV183" s="438" t="s">
        <v>1139</v>
      </c>
      <c r="BW183" s="564" t="s">
        <v>1155</v>
      </c>
      <c r="BX183" s="559" t="s">
        <v>1156</v>
      </c>
      <c r="BY183" s="885" t="s">
        <v>1523</v>
      </c>
      <c r="BZ183" s="73"/>
      <c r="CA183" s="73"/>
    </row>
    <row r="184" spans="1:79" ht="47.25" customHeight="1" x14ac:dyDescent="0.4">
      <c r="A184" s="1496"/>
      <c r="B184" s="1421"/>
      <c r="C184" s="1421"/>
      <c r="D184" s="1043"/>
      <c r="E184" s="1043"/>
      <c r="F184" s="1085"/>
      <c r="G184" s="1372"/>
      <c r="H184" s="1043"/>
      <c r="I184" s="1372"/>
      <c r="J184" s="1353"/>
      <c r="K184" s="1348" t="s">
        <v>1157</v>
      </c>
      <c r="L184" s="1348" t="s">
        <v>487</v>
      </c>
      <c r="M184" s="1348">
        <v>0</v>
      </c>
      <c r="N184" s="1338" t="s">
        <v>1158</v>
      </c>
      <c r="O184" s="1338"/>
      <c r="P184" s="1338" t="s">
        <v>149</v>
      </c>
      <c r="Q184" s="1338" t="s">
        <v>1108</v>
      </c>
      <c r="R184" s="1326">
        <v>1300</v>
      </c>
      <c r="S184" s="1327">
        <v>100</v>
      </c>
      <c r="T184" s="1282">
        <v>0</v>
      </c>
      <c r="U184" s="1190">
        <v>30</v>
      </c>
      <c r="V184" s="1190">
        <v>56</v>
      </c>
      <c r="W184" s="1190">
        <v>0</v>
      </c>
      <c r="X184" s="1303">
        <v>0</v>
      </c>
      <c r="Y184" s="1096">
        <f>+V184+U184+W184+X184</f>
        <v>86</v>
      </c>
      <c r="Z184" s="1636">
        <f>+Y184+T184</f>
        <v>86</v>
      </c>
      <c r="AA184" s="1030">
        <f>+Y184/S184</f>
        <v>0.86</v>
      </c>
      <c r="AB184" s="1030">
        <f>+Z184/R184</f>
        <v>6.615384615384616E-2</v>
      </c>
      <c r="AC184" s="1307"/>
      <c r="AD184" s="1649"/>
      <c r="AE184" s="1235"/>
      <c r="AF184" s="1238"/>
      <c r="AG184" s="1279" t="s">
        <v>1159</v>
      </c>
      <c r="AH184" s="1224">
        <v>2020130010309</v>
      </c>
      <c r="AI184" s="1586" t="s">
        <v>1160</v>
      </c>
      <c r="AJ184" s="580" t="s">
        <v>1161</v>
      </c>
      <c r="AK184" s="194" t="s">
        <v>1162</v>
      </c>
      <c r="AL184" s="194">
        <v>1</v>
      </c>
      <c r="AM184" s="553">
        <v>0.1</v>
      </c>
      <c r="AN184" s="723">
        <v>1</v>
      </c>
      <c r="AO184" s="723">
        <v>1</v>
      </c>
      <c r="AP184" s="565">
        <v>0</v>
      </c>
      <c r="AQ184" s="837">
        <v>0</v>
      </c>
      <c r="AR184" s="54">
        <v>1</v>
      </c>
      <c r="AS184" s="1061">
        <f>AVERAGE(AR184:AR188)</f>
        <v>0.97200000000000009</v>
      </c>
      <c r="AT184" s="554">
        <v>44963</v>
      </c>
      <c r="AU184" s="554">
        <v>44985</v>
      </c>
      <c r="AV184" s="229">
        <v>22</v>
      </c>
      <c r="AW184" s="1422">
        <v>100</v>
      </c>
      <c r="AX184" s="1023"/>
      <c r="AY184" s="556">
        <v>1</v>
      </c>
      <c r="AZ184" s="567">
        <v>0</v>
      </c>
      <c r="BA184" s="837">
        <v>0</v>
      </c>
      <c r="BB184" s="1042" t="s">
        <v>1115</v>
      </c>
      <c r="BC184" s="1042" t="s">
        <v>1627</v>
      </c>
      <c r="BD184" s="1434" t="s">
        <v>166</v>
      </c>
      <c r="BE184" s="1436">
        <v>200000000</v>
      </c>
      <c r="BF184" s="1036" t="s">
        <v>299</v>
      </c>
      <c r="BG184" s="1433" t="s">
        <v>1163</v>
      </c>
      <c r="BH184" s="1433" t="s">
        <v>1164</v>
      </c>
      <c r="BI184" s="1529" t="s">
        <v>166</v>
      </c>
      <c r="BJ184" s="133"/>
      <c r="BK184" s="1116">
        <v>0</v>
      </c>
      <c r="BL184" s="900"/>
      <c r="BM184" s="1476">
        <v>200000000</v>
      </c>
      <c r="BN184" s="1476">
        <v>199999998</v>
      </c>
      <c r="BO184" s="1594">
        <v>199999998</v>
      </c>
      <c r="BP184" s="1179">
        <f>+BO184/BM184</f>
        <v>0.99999998999999995</v>
      </c>
      <c r="BQ184" s="581" t="s">
        <v>349</v>
      </c>
      <c r="BR184" s="581" t="s">
        <v>152</v>
      </c>
      <c r="BS184" s="159" t="s">
        <v>152</v>
      </c>
      <c r="BT184" s="159" t="s">
        <v>152</v>
      </c>
      <c r="BU184" s="159" t="s">
        <v>152</v>
      </c>
      <c r="BV184" s="582" t="s">
        <v>1165</v>
      </c>
      <c r="BW184" s="583" t="s">
        <v>1166</v>
      </c>
      <c r="BX184" s="584" t="s">
        <v>1167</v>
      </c>
      <c r="BY184" s="1051" t="s">
        <v>1524</v>
      </c>
      <c r="BZ184" s="73"/>
      <c r="CA184" s="73"/>
    </row>
    <row r="185" spans="1:79" ht="51" customHeight="1" x14ac:dyDescent="0.4">
      <c r="A185" s="1496"/>
      <c r="B185" s="1421"/>
      <c r="C185" s="1421"/>
      <c r="D185" s="1043"/>
      <c r="E185" s="1043"/>
      <c r="F185" s="1085"/>
      <c r="G185" s="1372"/>
      <c r="H185" s="1043"/>
      <c r="I185" s="1372"/>
      <c r="J185" s="1353"/>
      <c r="K185" s="1349"/>
      <c r="L185" s="1349"/>
      <c r="M185" s="1349"/>
      <c r="N185" s="1339"/>
      <c r="O185" s="1339"/>
      <c r="P185" s="1339"/>
      <c r="Q185" s="1339"/>
      <c r="R185" s="1320"/>
      <c r="S185" s="1328"/>
      <c r="T185" s="1322"/>
      <c r="U185" s="1191"/>
      <c r="V185" s="1191"/>
      <c r="W185" s="1191"/>
      <c r="X185" s="1303"/>
      <c r="Y185" s="1097"/>
      <c r="Z185" s="1637"/>
      <c r="AA185" s="1031"/>
      <c r="AB185" s="1031"/>
      <c r="AC185" s="1307"/>
      <c r="AD185" s="1649"/>
      <c r="AE185" s="1235"/>
      <c r="AF185" s="1238"/>
      <c r="AG185" s="1280"/>
      <c r="AH185" s="1225"/>
      <c r="AI185" s="1349"/>
      <c r="AJ185" s="258" t="s">
        <v>1168</v>
      </c>
      <c r="AK185" s="179" t="s">
        <v>1169</v>
      </c>
      <c r="AL185" s="179">
        <v>1</v>
      </c>
      <c r="AM185" s="561">
        <v>0.05</v>
      </c>
      <c r="AN185" s="565">
        <v>1</v>
      </c>
      <c r="AO185" s="565">
        <v>1</v>
      </c>
      <c r="AP185" s="565">
        <v>0</v>
      </c>
      <c r="AQ185" s="837">
        <v>0</v>
      </c>
      <c r="AR185" s="54">
        <v>1</v>
      </c>
      <c r="AS185" s="1025"/>
      <c r="AT185" s="562">
        <v>44963</v>
      </c>
      <c r="AU185" s="562">
        <v>44985</v>
      </c>
      <c r="AV185" s="229">
        <v>22</v>
      </c>
      <c r="AW185" s="1422"/>
      <c r="AX185" s="1023"/>
      <c r="AY185" s="556">
        <v>1</v>
      </c>
      <c r="AZ185" s="567">
        <v>0</v>
      </c>
      <c r="BA185" s="837">
        <v>0</v>
      </c>
      <c r="BB185" s="1043"/>
      <c r="BC185" s="1043"/>
      <c r="BD185" s="1434"/>
      <c r="BE185" s="1437"/>
      <c r="BF185" s="1037"/>
      <c r="BG185" s="1434"/>
      <c r="BH185" s="1434"/>
      <c r="BI185" s="1454"/>
      <c r="BJ185" s="97"/>
      <c r="BK185" s="1113"/>
      <c r="BL185" s="900"/>
      <c r="BM185" s="1477"/>
      <c r="BN185" s="1477"/>
      <c r="BO185" s="1594"/>
      <c r="BP185" s="1179"/>
      <c r="BQ185" s="98" t="s">
        <v>349</v>
      </c>
      <c r="BR185" s="98" t="s">
        <v>152</v>
      </c>
      <c r="BS185" s="109" t="s">
        <v>152</v>
      </c>
      <c r="BT185" s="109" t="s">
        <v>152</v>
      </c>
      <c r="BU185" s="109" t="s">
        <v>152</v>
      </c>
      <c r="BV185" s="571" t="s">
        <v>1170</v>
      </c>
      <c r="BW185" s="572" t="s">
        <v>1171</v>
      </c>
      <c r="BX185" s="585" t="s">
        <v>1172</v>
      </c>
      <c r="BY185" s="1052"/>
      <c r="BZ185" s="73"/>
      <c r="CA185" s="73"/>
    </row>
    <row r="186" spans="1:79" ht="36.75" customHeight="1" x14ac:dyDescent="0.4">
      <c r="A186" s="1496"/>
      <c r="B186" s="1421"/>
      <c r="C186" s="1421"/>
      <c r="D186" s="1043"/>
      <c r="E186" s="1043"/>
      <c r="F186" s="1085"/>
      <c r="G186" s="1372"/>
      <c r="H186" s="1043"/>
      <c r="I186" s="1372"/>
      <c r="J186" s="1353"/>
      <c r="K186" s="1349"/>
      <c r="L186" s="1349"/>
      <c r="M186" s="1349"/>
      <c r="N186" s="1339"/>
      <c r="O186" s="1339"/>
      <c r="P186" s="1339"/>
      <c r="Q186" s="1339"/>
      <c r="R186" s="1320"/>
      <c r="S186" s="1328"/>
      <c r="T186" s="1322"/>
      <c r="U186" s="1191"/>
      <c r="V186" s="1191"/>
      <c r="W186" s="1191"/>
      <c r="X186" s="1303"/>
      <c r="Y186" s="1097"/>
      <c r="Z186" s="1637"/>
      <c r="AA186" s="1031"/>
      <c r="AB186" s="1031"/>
      <c r="AC186" s="1307"/>
      <c r="AD186" s="1649"/>
      <c r="AE186" s="1235"/>
      <c r="AF186" s="1238"/>
      <c r="AG186" s="1280"/>
      <c r="AH186" s="1225"/>
      <c r="AI186" s="1349"/>
      <c r="AJ186" s="258" t="s">
        <v>1173</v>
      </c>
      <c r="AK186" s="179" t="s">
        <v>643</v>
      </c>
      <c r="AL186" s="179">
        <v>1</v>
      </c>
      <c r="AM186" s="561">
        <v>0.2</v>
      </c>
      <c r="AN186" s="565">
        <v>0</v>
      </c>
      <c r="AO186" s="565">
        <v>1</v>
      </c>
      <c r="AP186" s="565">
        <v>0</v>
      </c>
      <c r="AQ186" s="837">
        <v>0</v>
      </c>
      <c r="AR186" s="54">
        <f t="shared" si="16"/>
        <v>1</v>
      </c>
      <c r="AS186" s="1025"/>
      <c r="AT186" s="562">
        <v>44963</v>
      </c>
      <c r="AU186" s="562">
        <v>45015</v>
      </c>
      <c r="AV186" s="229">
        <v>52</v>
      </c>
      <c r="AW186" s="1422"/>
      <c r="AX186" s="1023"/>
      <c r="AY186" s="556">
        <v>1</v>
      </c>
      <c r="AZ186" s="567">
        <v>0</v>
      </c>
      <c r="BA186" s="837">
        <v>0</v>
      </c>
      <c r="BB186" s="1043"/>
      <c r="BC186" s="1043"/>
      <c r="BD186" s="1434"/>
      <c r="BE186" s="1437"/>
      <c r="BF186" s="1037"/>
      <c r="BG186" s="1434"/>
      <c r="BH186" s="1434"/>
      <c r="BI186" s="1454"/>
      <c r="BJ186" s="97"/>
      <c r="BK186" s="1113"/>
      <c r="BL186" s="900">
        <v>0</v>
      </c>
      <c r="BM186" s="1477"/>
      <c r="BN186" s="1477"/>
      <c r="BO186" s="1594"/>
      <c r="BP186" s="1179"/>
      <c r="BQ186" s="98" t="s">
        <v>170</v>
      </c>
      <c r="BR186" s="179" t="s">
        <v>1120</v>
      </c>
      <c r="BS186" s="109" t="s">
        <v>1072</v>
      </c>
      <c r="BT186" s="109" t="s">
        <v>166</v>
      </c>
      <c r="BU186" s="109" t="s">
        <v>1122</v>
      </c>
      <c r="BV186" s="571" t="s">
        <v>1174</v>
      </c>
      <c r="BW186" s="572" t="s">
        <v>1175</v>
      </c>
      <c r="BX186" s="585" t="s">
        <v>1176</v>
      </c>
      <c r="BY186" s="887" t="s">
        <v>1525</v>
      </c>
      <c r="BZ186" s="73"/>
      <c r="CA186" s="73"/>
    </row>
    <row r="187" spans="1:79" ht="45.75" customHeight="1" x14ac:dyDescent="0.4">
      <c r="A187" s="1496"/>
      <c r="B187" s="1421"/>
      <c r="C187" s="1421"/>
      <c r="D187" s="1043"/>
      <c r="E187" s="1043"/>
      <c r="F187" s="1085"/>
      <c r="G187" s="1372"/>
      <c r="H187" s="1043"/>
      <c r="I187" s="1372"/>
      <c r="J187" s="1353"/>
      <c r="K187" s="1349"/>
      <c r="L187" s="1349"/>
      <c r="M187" s="1349"/>
      <c r="N187" s="1339"/>
      <c r="O187" s="1339"/>
      <c r="P187" s="1339"/>
      <c r="Q187" s="1339"/>
      <c r="R187" s="1320"/>
      <c r="S187" s="1328"/>
      <c r="T187" s="1322"/>
      <c r="U187" s="1191"/>
      <c r="V187" s="1191"/>
      <c r="W187" s="1191"/>
      <c r="X187" s="1303"/>
      <c r="Y187" s="1097"/>
      <c r="Z187" s="1637"/>
      <c r="AA187" s="1031"/>
      <c r="AB187" s="1031"/>
      <c r="AC187" s="1307"/>
      <c r="AD187" s="1649"/>
      <c r="AE187" s="1235"/>
      <c r="AF187" s="1238"/>
      <c r="AG187" s="1280"/>
      <c r="AH187" s="1225"/>
      <c r="AI187" s="1349"/>
      <c r="AJ187" s="258" t="s">
        <v>1177</v>
      </c>
      <c r="AK187" s="179" t="s">
        <v>1178</v>
      </c>
      <c r="AL187" s="565">
        <v>1</v>
      </c>
      <c r="AM187" s="561">
        <v>0.05</v>
      </c>
      <c r="AN187" s="565">
        <v>0</v>
      </c>
      <c r="AO187" s="565">
        <v>1</v>
      </c>
      <c r="AP187" s="565">
        <v>0</v>
      </c>
      <c r="AQ187" s="837">
        <v>0</v>
      </c>
      <c r="AR187" s="54">
        <f t="shared" si="16"/>
        <v>1</v>
      </c>
      <c r="AS187" s="1025"/>
      <c r="AT187" s="562">
        <v>44963</v>
      </c>
      <c r="AU187" s="562">
        <v>44986</v>
      </c>
      <c r="AV187" s="229">
        <v>23</v>
      </c>
      <c r="AW187" s="1422"/>
      <c r="AX187" s="1023"/>
      <c r="AY187" s="556">
        <v>0</v>
      </c>
      <c r="AZ187" s="567">
        <v>0</v>
      </c>
      <c r="BA187" s="837">
        <v>0</v>
      </c>
      <c r="BB187" s="1043"/>
      <c r="BC187" s="1043"/>
      <c r="BD187" s="1434"/>
      <c r="BE187" s="1437"/>
      <c r="BF187" s="1037"/>
      <c r="BG187" s="1434"/>
      <c r="BH187" s="1434"/>
      <c r="BI187" s="1454"/>
      <c r="BJ187" s="97">
        <v>1999998000</v>
      </c>
      <c r="BK187" s="1113"/>
      <c r="BL187" s="900"/>
      <c r="BM187" s="1477"/>
      <c r="BN187" s="1477"/>
      <c r="BO187" s="1594"/>
      <c r="BP187" s="1179"/>
      <c r="BQ187" s="98" t="s">
        <v>349</v>
      </c>
      <c r="BR187" s="98" t="s">
        <v>152</v>
      </c>
      <c r="BS187" s="109" t="s">
        <v>152</v>
      </c>
      <c r="BT187" s="109" t="s">
        <v>152</v>
      </c>
      <c r="BU187" s="109" t="s">
        <v>152</v>
      </c>
      <c r="BV187" s="571" t="s">
        <v>1179</v>
      </c>
      <c r="BW187" s="572" t="s">
        <v>1180</v>
      </c>
      <c r="BX187" s="585" t="s">
        <v>1181</v>
      </c>
      <c r="BY187" s="887" t="s">
        <v>1526</v>
      </c>
      <c r="BZ187" s="73"/>
      <c r="CA187" s="73"/>
    </row>
    <row r="188" spans="1:79" ht="48.75" customHeight="1" thickBot="1" x14ac:dyDescent="0.45">
      <c r="A188" s="1496"/>
      <c r="B188" s="1421"/>
      <c r="C188" s="1421"/>
      <c r="D188" s="1043"/>
      <c r="E188" s="1043"/>
      <c r="F188" s="1085"/>
      <c r="G188" s="1372"/>
      <c r="H188" s="1043"/>
      <c r="I188" s="1372"/>
      <c r="J188" s="1353"/>
      <c r="K188" s="1350"/>
      <c r="L188" s="1350"/>
      <c r="M188" s="1350"/>
      <c r="N188" s="1340"/>
      <c r="O188" s="1340"/>
      <c r="P188" s="1340"/>
      <c r="Q188" s="1340"/>
      <c r="R188" s="1321"/>
      <c r="S188" s="1329"/>
      <c r="T188" s="1283"/>
      <c r="U188" s="1192"/>
      <c r="V188" s="1192"/>
      <c r="W188" s="1192"/>
      <c r="X188" s="1304"/>
      <c r="Y188" s="1098"/>
      <c r="Z188" s="1638"/>
      <c r="AA188" s="1032"/>
      <c r="AB188" s="1032"/>
      <c r="AC188" s="1307"/>
      <c r="AD188" s="1649"/>
      <c r="AE188" s="1235"/>
      <c r="AF188" s="1238"/>
      <c r="AG188" s="1281"/>
      <c r="AH188" s="1226"/>
      <c r="AI188" s="1587"/>
      <c r="AJ188" s="586" t="s">
        <v>1182</v>
      </c>
      <c r="AK188" s="184" t="s">
        <v>1114</v>
      </c>
      <c r="AL188" s="577">
        <v>100</v>
      </c>
      <c r="AM188" s="576">
        <v>0.6</v>
      </c>
      <c r="AN188" s="723">
        <v>30</v>
      </c>
      <c r="AO188" s="723">
        <v>56</v>
      </c>
      <c r="AP188" s="565">
        <v>0</v>
      </c>
      <c r="AQ188" s="837">
        <v>0</v>
      </c>
      <c r="AR188" s="54">
        <f t="shared" si="16"/>
        <v>0.86</v>
      </c>
      <c r="AS188" s="1062"/>
      <c r="AT188" s="578">
        <v>45017</v>
      </c>
      <c r="AU188" s="578">
        <v>45107</v>
      </c>
      <c r="AV188" s="229">
        <v>90</v>
      </c>
      <c r="AW188" s="1422"/>
      <c r="AX188" s="1023"/>
      <c r="AY188" s="556">
        <v>0</v>
      </c>
      <c r="AZ188" s="567">
        <v>0</v>
      </c>
      <c r="BA188" s="837">
        <v>0</v>
      </c>
      <c r="BB188" s="1044"/>
      <c r="BC188" s="1044"/>
      <c r="BD188" s="1434"/>
      <c r="BE188" s="1440"/>
      <c r="BF188" s="1038"/>
      <c r="BG188" s="1481"/>
      <c r="BH188" s="1481"/>
      <c r="BI188" s="1454"/>
      <c r="BJ188" s="97"/>
      <c r="BK188" s="1113"/>
      <c r="BL188" s="900"/>
      <c r="BM188" s="1478"/>
      <c r="BN188" s="1478"/>
      <c r="BO188" s="1594"/>
      <c r="BP188" s="1179"/>
      <c r="BQ188" s="124" t="s">
        <v>349</v>
      </c>
      <c r="BR188" s="124" t="s">
        <v>152</v>
      </c>
      <c r="BS188" s="123" t="s">
        <v>152</v>
      </c>
      <c r="BT188" s="123" t="s">
        <v>152</v>
      </c>
      <c r="BU188" s="123" t="s">
        <v>152</v>
      </c>
      <c r="BV188" s="587" t="s">
        <v>1183</v>
      </c>
      <c r="BW188" s="588" t="s">
        <v>1184</v>
      </c>
      <c r="BX188" s="589" t="s">
        <v>1185</v>
      </c>
      <c r="BY188" s="888" t="s">
        <v>1527</v>
      </c>
      <c r="BZ188" s="73"/>
      <c r="CA188" s="73"/>
    </row>
    <row r="189" spans="1:79" ht="66.75" customHeight="1" x14ac:dyDescent="0.4">
      <c r="A189" s="1496"/>
      <c r="B189" s="1421"/>
      <c r="C189" s="1421"/>
      <c r="D189" s="1043"/>
      <c r="E189" s="1043"/>
      <c r="F189" s="1085"/>
      <c r="G189" s="1372"/>
      <c r="H189" s="1043"/>
      <c r="I189" s="1372"/>
      <c r="J189" s="1353"/>
      <c r="K189" s="1201" t="s">
        <v>1186</v>
      </c>
      <c r="L189" s="1348" t="s">
        <v>487</v>
      </c>
      <c r="M189" s="1201" t="s">
        <v>326</v>
      </c>
      <c r="N189" s="1201" t="s">
        <v>1187</v>
      </c>
      <c r="O189" s="1201"/>
      <c r="P189" s="1201" t="s">
        <v>149</v>
      </c>
      <c r="Q189" s="1201" t="s">
        <v>1108</v>
      </c>
      <c r="R189" s="1271">
        <v>9000</v>
      </c>
      <c r="S189" s="1273">
        <v>651</v>
      </c>
      <c r="T189" s="1282">
        <v>8349</v>
      </c>
      <c r="U189" s="1141" t="s">
        <v>1188</v>
      </c>
      <c r="V189" s="1141" t="s">
        <v>1153</v>
      </c>
      <c r="W189" s="1141" t="s">
        <v>1153</v>
      </c>
      <c r="X189" s="1016">
        <v>2136</v>
      </c>
      <c r="Y189" s="1606">
        <f>+X189</f>
        <v>2136</v>
      </c>
      <c r="Z189" s="1606">
        <f>+T189+Y189</f>
        <v>10485</v>
      </c>
      <c r="AA189" s="1024">
        <v>1</v>
      </c>
      <c r="AB189" s="1024">
        <v>1</v>
      </c>
      <c r="AC189" s="1307"/>
      <c r="AD189" s="1649"/>
      <c r="AE189" s="1235"/>
      <c r="AF189" s="1238"/>
      <c r="AG189" s="1279" t="s">
        <v>1189</v>
      </c>
      <c r="AH189" s="1206">
        <v>2020130010162</v>
      </c>
      <c r="AI189" s="1042" t="s">
        <v>1190</v>
      </c>
      <c r="AJ189" s="66" t="s">
        <v>1191</v>
      </c>
      <c r="AK189" s="194" t="s">
        <v>1192</v>
      </c>
      <c r="AL189" s="194">
        <v>671</v>
      </c>
      <c r="AM189" s="590">
        <v>0.6</v>
      </c>
      <c r="AN189" s="725">
        <v>0</v>
      </c>
      <c r="AO189" s="565">
        <v>7813</v>
      </c>
      <c r="AP189" s="565">
        <v>0</v>
      </c>
      <c r="AQ189" s="837">
        <v>2136</v>
      </c>
      <c r="AR189" s="54">
        <v>1</v>
      </c>
      <c r="AS189" s="1061">
        <f>AVERAGE(AR189:AR194)</f>
        <v>1</v>
      </c>
      <c r="AT189" s="591">
        <v>44958</v>
      </c>
      <c r="AU189" s="555">
        <v>45290</v>
      </c>
      <c r="AV189" s="229">
        <v>332</v>
      </c>
      <c r="AW189" s="229">
        <v>671</v>
      </c>
      <c r="AX189" s="73"/>
      <c r="AY189" s="556">
        <v>7813</v>
      </c>
      <c r="AZ189" s="567">
        <v>0</v>
      </c>
      <c r="BA189" s="837">
        <v>2136</v>
      </c>
      <c r="BB189" s="1569" t="s">
        <v>1115</v>
      </c>
      <c r="BC189" s="1569" t="s">
        <v>1627</v>
      </c>
      <c r="BD189" s="1463" t="s">
        <v>166</v>
      </c>
      <c r="BE189" s="1436">
        <v>432000000</v>
      </c>
      <c r="BF189" s="1036" t="s">
        <v>299</v>
      </c>
      <c r="BG189" s="1036" t="s">
        <v>1193</v>
      </c>
      <c r="BH189" s="1036" t="s">
        <v>1194</v>
      </c>
      <c r="BI189" s="1591" t="s">
        <v>166</v>
      </c>
      <c r="BJ189" s="1158">
        <v>0</v>
      </c>
      <c r="BK189" s="1112">
        <v>0</v>
      </c>
      <c r="BL189" s="911"/>
      <c r="BM189" s="1476">
        <v>408953800</v>
      </c>
      <c r="BN189" s="1476">
        <v>399374800</v>
      </c>
      <c r="BO189" s="1476">
        <v>399374800</v>
      </c>
      <c r="BP189" s="1179">
        <f>+BO189/BM189</f>
        <v>0.97657681625650627</v>
      </c>
      <c r="BQ189" s="231" t="s">
        <v>349</v>
      </c>
      <c r="BR189" s="132" t="s">
        <v>152</v>
      </c>
      <c r="BS189" s="203" t="s">
        <v>152</v>
      </c>
      <c r="BT189" s="203" t="s">
        <v>152</v>
      </c>
      <c r="BU189" s="290" t="s">
        <v>152</v>
      </c>
      <c r="BV189" s="592" t="s">
        <v>1195</v>
      </c>
      <c r="BW189" s="593" t="s">
        <v>1196</v>
      </c>
      <c r="BX189" s="594" t="s">
        <v>1197</v>
      </c>
      <c r="BY189" s="889" t="s">
        <v>1528</v>
      </c>
      <c r="BZ189" s="73"/>
      <c r="CA189" s="73"/>
    </row>
    <row r="190" spans="1:79" ht="52.5" customHeight="1" x14ac:dyDescent="0.4">
      <c r="A190" s="1496"/>
      <c r="B190" s="1421"/>
      <c r="C190" s="1421"/>
      <c r="D190" s="1043"/>
      <c r="E190" s="1043"/>
      <c r="F190" s="1085"/>
      <c r="G190" s="1372"/>
      <c r="H190" s="1043"/>
      <c r="I190" s="1372"/>
      <c r="J190" s="1353"/>
      <c r="K190" s="1202"/>
      <c r="L190" s="1350"/>
      <c r="M190" s="1202"/>
      <c r="N190" s="1202"/>
      <c r="O190" s="1202"/>
      <c r="P190" s="1202"/>
      <c r="Q190" s="1202"/>
      <c r="R190" s="1272"/>
      <c r="S190" s="1274"/>
      <c r="T190" s="1283"/>
      <c r="U190" s="1143"/>
      <c r="V190" s="1143"/>
      <c r="W190" s="1143"/>
      <c r="X190" s="1015"/>
      <c r="Y190" s="1608"/>
      <c r="Z190" s="1608"/>
      <c r="AA190" s="1026"/>
      <c r="AB190" s="1026"/>
      <c r="AC190" s="1307"/>
      <c r="AD190" s="1649"/>
      <c r="AE190" s="1235"/>
      <c r="AF190" s="1238"/>
      <c r="AG190" s="1280"/>
      <c r="AH190" s="1207"/>
      <c r="AI190" s="1043"/>
      <c r="AJ190" s="89" t="s">
        <v>1198</v>
      </c>
      <c r="AK190" s="114" t="s">
        <v>1199</v>
      </c>
      <c r="AL190" s="114">
        <v>1000</v>
      </c>
      <c r="AM190" s="595">
        <v>0.25</v>
      </c>
      <c r="AN190" s="565">
        <v>601</v>
      </c>
      <c r="AO190" s="565">
        <v>1507</v>
      </c>
      <c r="AP190" s="565">
        <v>0</v>
      </c>
      <c r="AQ190" s="837">
        <v>0</v>
      </c>
      <c r="AR190" s="54">
        <v>1</v>
      </c>
      <c r="AS190" s="1025"/>
      <c r="AT190" s="596">
        <v>44958</v>
      </c>
      <c r="AU190" s="563">
        <v>45290</v>
      </c>
      <c r="AV190" s="229">
        <v>332</v>
      </c>
      <c r="AW190" s="229">
        <v>1000</v>
      </c>
      <c r="AX190" s="73"/>
      <c r="AY190" s="556">
        <v>1507</v>
      </c>
      <c r="AZ190" s="567">
        <v>0</v>
      </c>
      <c r="BA190" s="837">
        <v>0</v>
      </c>
      <c r="BB190" s="1570"/>
      <c r="BC190" s="1570"/>
      <c r="BD190" s="1463"/>
      <c r="BE190" s="1437"/>
      <c r="BF190" s="1037"/>
      <c r="BG190" s="1037"/>
      <c r="BH190" s="1037"/>
      <c r="BI190" s="1591"/>
      <c r="BJ190" s="1156"/>
      <c r="BK190" s="1113"/>
      <c r="BL190" s="912">
        <v>399374800</v>
      </c>
      <c r="BM190" s="1477"/>
      <c r="BN190" s="1477"/>
      <c r="BO190" s="1477"/>
      <c r="BP190" s="1179"/>
      <c r="BQ190" s="259" t="s">
        <v>349</v>
      </c>
      <c r="BR190" s="93" t="s">
        <v>152</v>
      </c>
      <c r="BS190" s="215" t="s">
        <v>152</v>
      </c>
      <c r="BT190" s="215" t="s">
        <v>152</v>
      </c>
      <c r="BU190" s="301" t="s">
        <v>152</v>
      </c>
      <c r="BV190" s="597" t="s">
        <v>1200</v>
      </c>
      <c r="BW190" s="598" t="s">
        <v>1201</v>
      </c>
      <c r="BX190" s="599" t="s">
        <v>1202</v>
      </c>
      <c r="BY190" s="914" t="s">
        <v>1529</v>
      </c>
      <c r="BZ190" s="73"/>
      <c r="CA190" s="73"/>
    </row>
    <row r="191" spans="1:79" ht="101.25" customHeight="1" x14ac:dyDescent="0.4">
      <c r="A191" s="1496"/>
      <c r="B191" s="1421"/>
      <c r="C191" s="1421"/>
      <c r="D191" s="1043"/>
      <c r="E191" s="1043"/>
      <c r="F191" s="1085"/>
      <c r="G191" s="1372"/>
      <c r="H191" s="1043"/>
      <c r="I191" s="1372"/>
      <c r="J191" s="1353"/>
      <c r="K191" s="1348" t="s">
        <v>1203</v>
      </c>
      <c r="L191" s="1348" t="s">
        <v>146</v>
      </c>
      <c r="M191" s="1357">
        <v>0</v>
      </c>
      <c r="N191" s="1345" t="s">
        <v>1204</v>
      </c>
      <c r="O191" s="1348"/>
      <c r="P191" s="1348" t="s">
        <v>149</v>
      </c>
      <c r="Q191" s="1348" t="s">
        <v>1108</v>
      </c>
      <c r="R191" s="1284" t="s">
        <v>1205</v>
      </c>
      <c r="S191" s="1287" t="s">
        <v>1206</v>
      </c>
      <c r="T191" s="1290" t="s">
        <v>1207</v>
      </c>
      <c r="U191" s="1194" t="s">
        <v>1208</v>
      </c>
      <c r="V191" s="1194" t="s">
        <v>1209</v>
      </c>
      <c r="W191" s="1194" t="s">
        <v>1209</v>
      </c>
      <c r="X191" s="1128" t="s">
        <v>1518</v>
      </c>
      <c r="Y191" s="1094">
        <f>3+4+10</f>
        <v>17</v>
      </c>
      <c r="Z191" s="1094">
        <f>8+7+10</f>
        <v>25</v>
      </c>
      <c r="AA191" s="1024">
        <v>1</v>
      </c>
      <c r="AB191" s="1024">
        <v>1</v>
      </c>
      <c r="AC191" s="1307"/>
      <c r="AD191" s="1649"/>
      <c r="AE191" s="1235"/>
      <c r="AF191" s="1238"/>
      <c r="AG191" s="1280"/>
      <c r="AH191" s="1207"/>
      <c r="AI191" s="1043"/>
      <c r="AJ191" s="89" t="s">
        <v>1210</v>
      </c>
      <c r="AK191" s="435" t="s">
        <v>1211</v>
      </c>
      <c r="AL191" s="435">
        <v>15</v>
      </c>
      <c r="AM191" s="595">
        <v>0.1</v>
      </c>
      <c r="AN191" s="565">
        <v>0</v>
      </c>
      <c r="AO191" s="565">
        <v>12</v>
      </c>
      <c r="AP191" s="565">
        <v>0</v>
      </c>
      <c r="AQ191" s="837">
        <v>3</v>
      </c>
      <c r="AR191" s="54">
        <f>+(AN191+AO191+AP191+AQ191)/AL191</f>
        <v>1</v>
      </c>
      <c r="AS191" s="1025"/>
      <c r="AT191" s="596">
        <v>44958</v>
      </c>
      <c r="AU191" s="563">
        <v>45290</v>
      </c>
      <c r="AV191" s="229">
        <v>332</v>
      </c>
      <c r="AW191" s="229">
        <v>3600</v>
      </c>
      <c r="AX191" s="73"/>
      <c r="AY191" s="566">
        <v>12</v>
      </c>
      <c r="AZ191" s="567">
        <v>0</v>
      </c>
      <c r="BA191" s="837">
        <v>3</v>
      </c>
      <c r="BB191" s="1570"/>
      <c r="BC191" s="1570"/>
      <c r="BD191" s="1463"/>
      <c r="BE191" s="1437"/>
      <c r="BF191" s="1037"/>
      <c r="BG191" s="1037"/>
      <c r="BH191" s="1037"/>
      <c r="BI191" s="1591"/>
      <c r="BJ191" s="1156"/>
      <c r="BK191" s="1113"/>
      <c r="BL191" s="913"/>
      <c r="BM191" s="1478"/>
      <c r="BN191" s="1478"/>
      <c r="BO191" s="1478"/>
      <c r="BP191" s="1179"/>
      <c r="BQ191" s="93" t="s">
        <v>170</v>
      </c>
      <c r="BR191" s="93" t="s">
        <v>1212</v>
      </c>
      <c r="BS191" s="93" t="s">
        <v>1213</v>
      </c>
      <c r="BT191" s="93" t="s">
        <v>166</v>
      </c>
      <c r="BU191" s="307">
        <v>44963</v>
      </c>
      <c r="BV191" s="597" t="s">
        <v>1214</v>
      </c>
      <c r="BW191" s="600" t="s">
        <v>1215</v>
      </c>
      <c r="BX191" s="601" t="s">
        <v>1216</v>
      </c>
      <c r="BY191" s="890" t="s">
        <v>1530</v>
      </c>
      <c r="BZ191" s="73"/>
      <c r="CA191" s="73"/>
    </row>
    <row r="192" spans="1:79" ht="90" customHeight="1" x14ac:dyDescent="0.4">
      <c r="A192" s="1496"/>
      <c r="B192" s="1421"/>
      <c r="C192" s="1421"/>
      <c r="D192" s="1043"/>
      <c r="E192" s="1043"/>
      <c r="F192" s="1085"/>
      <c r="G192" s="1372"/>
      <c r="H192" s="1043"/>
      <c r="I192" s="1372"/>
      <c r="J192" s="1353"/>
      <c r="K192" s="1349"/>
      <c r="L192" s="1349"/>
      <c r="M192" s="1358"/>
      <c r="N192" s="1346"/>
      <c r="O192" s="1349"/>
      <c r="P192" s="1349"/>
      <c r="Q192" s="1349"/>
      <c r="R192" s="1285"/>
      <c r="S192" s="1288"/>
      <c r="T192" s="1291"/>
      <c r="U192" s="1180"/>
      <c r="V192" s="1180"/>
      <c r="W192" s="1180"/>
      <c r="X192" s="1129"/>
      <c r="Y192" s="1639"/>
      <c r="Z192" s="1639"/>
      <c r="AA192" s="1025"/>
      <c r="AB192" s="1025"/>
      <c r="AC192" s="1307"/>
      <c r="AD192" s="1649"/>
      <c r="AE192" s="1235"/>
      <c r="AF192" s="1238"/>
      <c r="AG192" s="1280"/>
      <c r="AH192" s="1207"/>
      <c r="AI192" s="1043"/>
      <c r="AJ192" s="89" t="s">
        <v>1217</v>
      </c>
      <c r="AK192" s="49" t="s">
        <v>1133</v>
      </c>
      <c r="AL192" s="435">
        <v>8</v>
      </c>
      <c r="AM192" s="595">
        <v>0.05</v>
      </c>
      <c r="AN192" s="565">
        <v>8</v>
      </c>
      <c r="AO192" s="565">
        <v>0</v>
      </c>
      <c r="AP192" s="565">
        <v>0</v>
      </c>
      <c r="AQ192" s="837">
        <v>0</v>
      </c>
      <c r="AR192" s="54">
        <f t="shared" si="16"/>
        <v>1</v>
      </c>
      <c r="AS192" s="1025"/>
      <c r="AT192" s="596">
        <v>44958</v>
      </c>
      <c r="AU192" s="563">
        <v>45290</v>
      </c>
      <c r="AV192" s="229">
        <v>332</v>
      </c>
      <c r="AW192" s="229">
        <v>8</v>
      </c>
      <c r="AX192" s="73"/>
      <c r="AY192" s="556">
        <v>0</v>
      </c>
      <c r="AZ192" s="567">
        <v>0</v>
      </c>
      <c r="BA192" s="837">
        <v>0</v>
      </c>
      <c r="BB192" s="1570"/>
      <c r="BC192" s="1570"/>
      <c r="BD192" s="1500" t="s">
        <v>1637</v>
      </c>
      <c r="BE192" s="1437"/>
      <c r="BF192" s="1037"/>
      <c r="BG192" s="1037"/>
      <c r="BH192" s="1037"/>
      <c r="BI192" s="1453" t="s">
        <v>333</v>
      </c>
      <c r="BJ192" s="1156"/>
      <c r="BK192" s="1113"/>
      <c r="BL192" s="912"/>
      <c r="BM192" s="1476">
        <v>496268001</v>
      </c>
      <c r="BN192" s="1476">
        <v>41492034.090000004</v>
      </c>
      <c r="BO192" s="1476">
        <v>31088743.129999999</v>
      </c>
      <c r="BP192" s="1024">
        <f>+BO192/BM192</f>
        <v>6.2645068929197384E-2</v>
      </c>
      <c r="BQ192" s="93" t="s">
        <v>170</v>
      </c>
      <c r="BR192" s="93" t="s">
        <v>1134</v>
      </c>
      <c r="BS192" s="215" t="s">
        <v>1072</v>
      </c>
      <c r="BT192" s="93" t="s">
        <v>166</v>
      </c>
      <c r="BU192" s="307">
        <v>44933</v>
      </c>
      <c r="BV192" s="597" t="s">
        <v>1218</v>
      </c>
      <c r="BW192" s="598" t="s">
        <v>1219</v>
      </c>
      <c r="BX192" s="601" t="s">
        <v>1219</v>
      </c>
      <c r="BY192" s="890" t="s">
        <v>1219</v>
      </c>
      <c r="BZ192" s="73"/>
      <c r="CA192" s="73"/>
    </row>
    <row r="193" spans="1:79" ht="58.5" customHeight="1" x14ac:dyDescent="0.4">
      <c r="A193" s="1496"/>
      <c r="B193" s="1421"/>
      <c r="C193" s="1421"/>
      <c r="D193" s="1043"/>
      <c r="E193" s="1043"/>
      <c r="F193" s="1085"/>
      <c r="G193" s="1372"/>
      <c r="H193" s="1043"/>
      <c r="I193" s="1372"/>
      <c r="J193" s="1353"/>
      <c r="K193" s="1349"/>
      <c r="L193" s="1349"/>
      <c r="M193" s="1358"/>
      <c r="N193" s="1346"/>
      <c r="O193" s="1349"/>
      <c r="P193" s="1349"/>
      <c r="Q193" s="1349"/>
      <c r="R193" s="1285"/>
      <c r="S193" s="1288"/>
      <c r="T193" s="1291"/>
      <c r="U193" s="1180"/>
      <c r="V193" s="1180"/>
      <c r="W193" s="1180"/>
      <c r="X193" s="1129"/>
      <c r="Y193" s="1639"/>
      <c r="Z193" s="1639"/>
      <c r="AA193" s="1025"/>
      <c r="AB193" s="1025"/>
      <c r="AC193" s="1307"/>
      <c r="AD193" s="1649"/>
      <c r="AE193" s="1235"/>
      <c r="AF193" s="1238"/>
      <c r="AG193" s="1280"/>
      <c r="AH193" s="1207"/>
      <c r="AI193" s="1043"/>
      <c r="AJ193" s="89" t="s">
        <v>1220</v>
      </c>
      <c r="AK193" s="49" t="s">
        <v>1221</v>
      </c>
      <c r="AL193" s="435">
        <v>14</v>
      </c>
      <c r="AM193" s="595">
        <v>0.8</v>
      </c>
      <c r="AN193" s="565">
        <v>3</v>
      </c>
      <c r="AO193" s="565">
        <v>4</v>
      </c>
      <c r="AP193" s="565">
        <v>0</v>
      </c>
      <c r="AQ193" s="837">
        <v>14</v>
      </c>
      <c r="AR193" s="54">
        <v>1</v>
      </c>
      <c r="AS193" s="1025"/>
      <c r="AT193" s="596">
        <v>44958</v>
      </c>
      <c r="AU193" s="563">
        <v>45290</v>
      </c>
      <c r="AV193" s="229">
        <v>332</v>
      </c>
      <c r="AW193" s="229">
        <v>2160</v>
      </c>
      <c r="AX193" s="73"/>
      <c r="AY193" s="556">
        <v>7</v>
      </c>
      <c r="AZ193" s="567">
        <v>0</v>
      </c>
      <c r="BA193" s="837">
        <v>14</v>
      </c>
      <c r="BB193" s="1570"/>
      <c r="BC193" s="1570"/>
      <c r="BD193" s="1434"/>
      <c r="BE193" s="1437"/>
      <c r="BF193" s="1037"/>
      <c r="BG193" s="1037"/>
      <c r="BH193" s="1037"/>
      <c r="BI193" s="1454"/>
      <c r="BJ193" s="1156"/>
      <c r="BK193" s="1113"/>
      <c r="BL193" s="912">
        <v>28057571</v>
      </c>
      <c r="BM193" s="1477"/>
      <c r="BN193" s="1477"/>
      <c r="BO193" s="1477"/>
      <c r="BP193" s="1025"/>
      <c r="BQ193" s="259" t="s">
        <v>349</v>
      </c>
      <c r="BR193" s="93" t="s">
        <v>152</v>
      </c>
      <c r="BS193" s="215" t="s">
        <v>152</v>
      </c>
      <c r="BT193" s="215" t="s">
        <v>152</v>
      </c>
      <c r="BU193" s="301" t="s">
        <v>152</v>
      </c>
      <c r="BV193" s="597" t="s">
        <v>1222</v>
      </c>
      <c r="BW193" s="598" t="s">
        <v>1223</v>
      </c>
      <c r="BX193" s="602" t="s">
        <v>1224</v>
      </c>
      <c r="BY193" s="891" t="s">
        <v>1531</v>
      </c>
      <c r="BZ193" s="73"/>
      <c r="CA193" s="73"/>
    </row>
    <row r="194" spans="1:79" ht="91.5" customHeight="1" thickBot="1" x14ac:dyDescent="0.45">
      <c r="A194" s="1496"/>
      <c r="B194" s="1421"/>
      <c r="C194" s="1421"/>
      <c r="D194" s="1202"/>
      <c r="E194" s="1202"/>
      <c r="F194" s="1086"/>
      <c r="G194" s="1373"/>
      <c r="H194" s="1202"/>
      <c r="I194" s="1373"/>
      <c r="J194" s="1353"/>
      <c r="K194" s="1350"/>
      <c r="L194" s="1350"/>
      <c r="M194" s="1359"/>
      <c r="N194" s="1347"/>
      <c r="O194" s="1350"/>
      <c r="P194" s="1350"/>
      <c r="Q194" s="1350"/>
      <c r="R194" s="1286"/>
      <c r="S194" s="1289"/>
      <c r="T194" s="1292"/>
      <c r="U194" s="1195"/>
      <c r="V194" s="1195"/>
      <c r="W194" s="1195"/>
      <c r="X194" s="1130"/>
      <c r="Y194" s="1095"/>
      <c r="Z194" s="1095"/>
      <c r="AA194" s="1026"/>
      <c r="AB194" s="1026"/>
      <c r="AC194" s="1307"/>
      <c r="AD194" s="1649"/>
      <c r="AE194" s="1236"/>
      <c r="AF194" s="1239"/>
      <c r="AG194" s="1281"/>
      <c r="AH194" s="1208"/>
      <c r="AI194" s="1044"/>
      <c r="AJ194" s="603" t="s">
        <v>1225</v>
      </c>
      <c r="AK194" s="50" t="s">
        <v>1226</v>
      </c>
      <c r="AL194" s="50">
        <v>1</v>
      </c>
      <c r="AM194" s="604">
        <v>0.2</v>
      </c>
      <c r="AN194" s="577">
        <v>1</v>
      </c>
      <c r="AO194" s="722">
        <v>0</v>
      </c>
      <c r="AP194" s="565">
        <v>0</v>
      </c>
      <c r="AQ194" s="837">
        <v>0</v>
      </c>
      <c r="AR194" s="54">
        <f t="shared" si="16"/>
        <v>1</v>
      </c>
      <c r="AS194" s="1062"/>
      <c r="AT194" s="605">
        <v>44958</v>
      </c>
      <c r="AU194" s="579">
        <v>45290</v>
      </c>
      <c r="AV194" s="229">
        <v>332</v>
      </c>
      <c r="AW194" s="229">
        <v>3600</v>
      </c>
      <c r="AX194" s="73"/>
      <c r="AY194" s="799">
        <v>1</v>
      </c>
      <c r="AZ194" s="800">
        <v>0</v>
      </c>
      <c r="BA194" s="837">
        <v>0</v>
      </c>
      <c r="BB194" s="1570"/>
      <c r="BC194" s="1570"/>
      <c r="BD194" s="1435"/>
      <c r="BE194" s="1437"/>
      <c r="BF194" s="1037"/>
      <c r="BG194" s="1037"/>
      <c r="BH194" s="1037"/>
      <c r="BI194" s="1530"/>
      <c r="BJ194" s="1156"/>
      <c r="BK194" s="1113"/>
      <c r="BL194" s="913"/>
      <c r="BM194" s="1478"/>
      <c r="BN194" s="1478"/>
      <c r="BO194" s="1478"/>
      <c r="BP194" s="1026"/>
      <c r="BQ194" s="148" t="s">
        <v>349</v>
      </c>
      <c r="BR194" s="148" t="s">
        <v>152</v>
      </c>
      <c r="BS194" s="224" t="s">
        <v>152</v>
      </c>
      <c r="BT194" s="224" t="s">
        <v>152</v>
      </c>
      <c r="BU194" s="606" t="s">
        <v>152</v>
      </c>
      <c r="BV194" s="607" t="s">
        <v>1227</v>
      </c>
      <c r="BW194" s="608" t="s">
        <v>1228</v>
      </c>
      <c r="BX194" s="602" t="s">
        <v>1228</v>
      </c>
      <c r="BY194" s="891" t="s">
        <v>1532</v>
      </c>
      <c r="BZ194" s="73"/>
      <c r="CA194" s="73"/>
    </row>
    <row r="195" spans="1:79" ht="91.5" customHeight="1" thickBot="1" x14ac:dyDescent="0.45">
      <c r="A195" s="1496"/>
      <c r="B195" s="1421"/>
      <c r="C195" s="1421"/>
      <c r="D195" s="83"/>
      <c r="E195" s="83"/>
      <c r="F195" s="85"/>
      <c r="G195" s="560"/>
      <c r="H195" s="83"/>
      <c r="I195" s="560"/>
      <c r="J195" s="1354"/>
      <c r="K195" s="1254" t="s">
        <v>1229</v>
      </c>
      <c r="L195" s="1255"/>
      <c r="M195" s="1255"/>
      <c r="N195" s="1255"/>
      <c r="O195" s="1255"/>
      <c r="P195" s="1255"/>
      <c r="Q195" s="1255"/>
      <c r="R195" s="1255"/>
      <c r="S195" s="1255"/>
      <c r="T195" s="1255"/>
      <c r="U195" s="1255"/>
      <c r="V195" s="1255"/>
      <c r="W195" s="1255"/>
      <c r="X195" s="1255"/>
      <c r="Y195" s="1255"/>
      <c r="Z195" s="1256"/>
      <c r="AA195" s="60">
        <f>AVERAGE(AA178:AA194)</f>
        <v>0.8946209048361935</v>
      </c>
      <c r="AB195" s="60">
        <f>AVERAGE(AB178:AB194)</f>
        <v>0.8067106050192262</v>
      </c>
      <c r="AC195" s="1307"/>
      <c r="AD195" s="1649"/>
      <c r="AE195" s="540"/>
      <c r="AF195" s="88"/>
      <c r="AG195" s="1429" t="s">
        <v>1230</v>
      </c>
      <c r="AH195" s="1430"/>
      <c r="AI195" s="1430"/>
      <c r="AJ195" s="1430"/>
      <c r="AK195" s="1430"/>
      <c r="AL195" s="1430"/>
      <c r="AM195" s="1430"/>
      <c r="AN195" s="1430"/>
      <c r="AO195" s="1431"/>
      <c r="AP195" s="1431"/>
      <c r="AQ195" s="1431"/>
      <c r="AR195" s="1432"/>
      <c r="AS195" s="336">
        <f>AVERAGE(AS178:AS194)</f>
        <v>0.87955555555555553</v>
      </c>
      <c r="AT195" s="609"/>
      <c r="AU195" s="610"/>
      <c r="AV195" s="311"/>
      <c r="AW195" s="311"/>
      <c r="AX195" s="73"/>
      <c r="AY195" s="393"/>
      <c r="AZ195" s="393"/>
      <c r="BA195" s="393"/>
      <c r="BB195" s="215"/>
      <c r="BC195" s="215"/>
      <c r="BD195" s="73"/>
      <c r="BE195" s="782"/>
      <c r="BF195" s="782"/>
      <c r="BG195" s="782"/>
      <c r="BH195" s="1658" t="s">
        <v>1231</v>
      </c>
      <c r="BI195" s="1658"/>
      <c r="BJ195" s="1658"/>
      <c r="BK195" s="1658"/>
      <c r="BL195" s="863"/>
      <c r="BM195" s="801">
        <f>+BM178+BM184+BM189+BM192+BM182</f>
        <v>20921569398.380001</v>
      </c>
      <c r="BN195" s="801">
        <f>+BN178+BN184+BN189+BN192+BN182</f>
        <v>20454515944.02</v>
      </c>
      <c r="BO195" s="801">
        <f>+BO178+BO184+BO189+BO192+BO182</f>
        <v>20444112653.059998</v>
      </c>
      <c r="BP195" s="790">
        <f>+BO195/BM195</f>
        <v>0.97717873185187654</v>
      </c>
      <c r="BQ195" s="235"/>
      <c r="BR195" s="235"/>
      <c r="BS195" s="343"/>
      <c r="BT195" s="343"/>
      <c r="BU195" s="611"/>
      <c r="BV195" s="612"/>
      <c r="BW195" s="613"/>
      <c r="BX195" s="602"/>
      <c r="BY195" s="891"/>
      <c r="BZ195" s="73"/>
      <c r="CA195" s="73"/>
    </row>
    <row r="196" spans="1:79" ht="60" customHeight="1" x14ac:dyDescent="0.4">
      <c r="A196" s="1496"/>
      <c r="B196" s="1421"/>
      <c r="C196" s="1421"/>
      <c r="D196" s="1201" t="s">
        <v>1232</v>
      </c>
      <c r="E196" s="1201">
        <v>0</v>
      </c>
      <c r="F196" s="1201" t="s">
        <v>1233</v>
      </c>
      <c r="G196" s="1201">
        <v>0.8</v>
      </c>
      <c r="H196" s="1201" t="s">
        <v>1234</v>
      </c>
      <c r="I196" s="1201">
        <v>0.8</v>
      </c>
      <c r="J196" s="1352" t="s">
        <v>1235</v>
      </c>
      <c r="K196" s="1201" t="s">
        <v>1236</v>
      </c>
      <c r="L196" s="1201" t="s">
        <v>703</v>
      </c>
      <c r="M196" s="1201" t="s">
        <v>1237</v>
      </c>
      <c r="N196" s="1084" t="s">
        <v>1238</v>
      </c>
      <c r="O196" s="1201"/>
      <c r="P196" s="1201" t="s">
        <v>149</v>
      </c>
      <c r="Q196" s="1201" t="s">
        <v>1239</v>
      </c>
      <c r="R196" s="1084" t="s">
        <v>1240</v>
      </c>
      <c r="S196" s="1260" t="s">
        <v>1240</v>
      </c>
      <c r="T196" s="1267">
        <f>(3/4)</f>
        <v>0.75</v>
      </c>
      <c r="U196" s="1084" t="s">
        <v>1188</v>
      </c>
      <c r="V196" s="1084" t="s">
        <v>1188</v>
      </c>
      <c r="W196" s="1084" t="s">
        <v>1241</v>
      </c>
      <c r="X196" s="1063" t="s">
        <v>1240</v>
      </c>
      <c r="Y196" s="1275" t="str">
        <f>+X196</f>
        <v>4=Aceptable</v>
      </c>
      <c r="Z196" s="1640">
        <f>+T196+(1/4)</f>
        <v>1</v>
      </c>
      <c r="AA196" s="1024">
        <v>1</v>
      </c>
      <c r="AB196" s="1024">
        <f>+Z196</f>
        <v>1</v>
      </c>
      <c r="AC196" s="1307"/>
      <c r="AD196" s="1649"/>
      <c r="AE196" s="1234" t="s">
        <v>1242</v>
      </c>
      <c r="AF196" s="1237" t="s">
        <v>1243</v>
      </c>
      <c r="AG196" s="1028" t="s">
        <v>1244</v>
      </c>
      <c r="AH196" s="1207">
        <v>2020130010139</v>
      </c>
      <c r="AI196" s="1043" t="s">
        <v>1245</v>
      </c>
      <c r="AJ196" s="614" t="s">
        <v>1246</v>
      </c>
      <c r="AK196" s="614" t="s">
        <v>1247</v>
      </c>
      <c r="AL196" s="219">
        <v>3</v>
      </c>
      <c r="AM196" s="615">
        <v>5</v>
      </c>
      <c r="AN196" s="773">
        <v>0.2</v>
      </c>
      <c r="AO196" s="773">
        <v>0.8</v>
      </c>
      <c r="AP196" s="773">
        <v>0.8</v>
      </c>
      <c r="AQ196" s="838">
        <v>1.2</v>
      </c>
      <c r="AR196" s="53">
        <f>+(AN196+AO196+AP196+AQ196)/AL196</f>
        <v>1</v>
      </c>
      <c r="AS196" s="1061">
        <f>AVERAGE(AR196:AR205)</f>
        <v>0.8262288888888889</v>
      </c>
      <c r="AT196" s="616">
        <v>45077</v>
      </c>
      <c r="AU196" s="616">
        <v>45290</v>
      </c>
      <c r="AV196" s="617">
        <v>213</v>
      </c>
      <c r="AW196" s="617">
        <v>150</v>
      </c>
      <c r="AX196" s="73"/>
      <c r="AY196" s="188">
        <v>150</v>
      </c>
      <c r="AZ196" s="189">
        <v>150</v>
      </c>
      <c r="BA196" s="845">
        <v>150</v>
      </c>
      <c r="BB196" s="1549" t="s">
        <v>1248</v>
      </c>
      <c r="BC196" s="1549" t="s">
        <v>1249</v>
      </c>
      <c r="BD196" s="1285" t="s">
        <v>166</v>
      </c>
      <c r="BE196" s="1335">
        <v>400000000</v>
      </c>
      <c r="BF196" s="1570" t="s">
        <v>299</v>
      </c>
      <c r="BG196" s="1570" t="s">
        <v>1250</v>
      </c>
      <c r="BH196" s="1570" t="s">
        <v>1251</v>
      </c>
      <c r="BI196" s="1515" t="s">
        <v>166</v>
      </c>
      <c r="BJ196" s="1156">
        <v>342088272</v>
      </c>
      <c r="BK196" s="1113">
        <v>343494742.19999999</v>
      </c>
      <c r="BL196" s="1056">
        <v>356997629.19999999</v>
      </c>
      <c r="BM196" s="1477">
        <v>363623962.87</v>
      </c>
      <c r="BN196" s="1477">
        <v>356997629.19999999</v>
      </c>
      <c r="BO196" s="1477">
        <v>336958911.63999999</v>
      </c>
      <c r="BP196" s="1025">
        <f>+BO196/BM196</f>
        <v>0.9266686083624992</v>
      </c>
      <c r="BQ196" s="134" t="s">
        <v>314</v>
      </c>
      <c r="BR196" s="134" t="s">
        <v>152</v>
      </c>
      <c r="BS196" s="132" t="s">
        <v>152</v>
      </c>
      <c r="BT196" s="132" t="s">
        <v>152</v>
      </c>
      <c r="BU196" s="618" t="s">
        <v>152</v>
      </c>
      <c r="BV196" s="582" t="s">
        <v>1252</v>
      </c>
      <c r="BW196" s="619" t="s">
        <v>1253</v>
      </c>
      <c r="BX196" s="620" t="s">
        <v>1254</v>
      </c>
      <c r="BY196" s="892" t="s">
        <v>1535</v>
      </c>
      <c r="BZ196" s="73"/>
      <c r="CA196" s="73"/>
    </row>
    <row r="197" spans="1:79" ht="54.75" customHeight="1" x14ac:dyDescent="0.4">
      <c r="A197" s="1496"/>
      <c r="B197" s="1421"/>
      <c r="C197" s="1421"/>
      <c r="D197" s="1043"/>
      <c r="E197" s="1043"/>
      <c r="F197" s="1043"/>
      <c r="G197" s="1043"/>
      <c r="H197" s="1043"/>
      <c r="I197" s="1043"/>
      <c r="J197" s="1353"/>
      <c r="K197" s="1043"/>
      <c r="L197" s="1043"/>
      <c r="M197" s="1043"/>
      <c r="N197" s="1085"/>
      <c r="O197" s="1043"/>
      <c r="P197" s="1043"/>
      <c r="Q197" s="1043"/>
      <c r="R197" s="1085"/>
      <c r="S197" s="1261"/>
      <c r="T197" s="1268"/>
      <c r="U197" s="1085"/>
      <c r="V197" s="1085"/>
      <c r="W197" s="1085"/>
      <c r="X197" s="1064"/>
      <c r="Y197" s="1276"/>
      <c r="Z197" s="1641"/>
      <c r="AA197" s="1025"/>
      <c r="AB197" s="1025"/>
      <c r="AC197" s="1307"/>
      <c r="AD197" s="1649"/>
      <c r="AE197" s="1235"/>
      <c r="AF197" s="1238"/>
      <c r="AG197" s="1028"/>
      <c r="AH197" s="1207"/>
      <c r="AI197" s="1043"/>
      <c r="AJ197" s="621" t="s">
        <v>1255</v>
      </c>
      <c r="AK197" s="89" t="s">
        <v>1256</v>
      </c>
      <c r="AL197" s="142">
        <v>500</v>
      </c>
      <c r="AM197" s="461">
        <v>15</v>
      </c>
      <c r="AN197" s="774">
        <v>74.5</v>
      </c>
      <c r="AO197" s="775">
        <v>36.32</v>
      </c>
      <c r="AP197" s="775">
        <v>178.92</v>
      </c>
      <c r="AQ197" s="838">
        <v>53.29</v>
      </c>
      <c r="AR197" s="53">
        <f>+(AN197+AO197+AP197+AQ197)/AL197</f>
        <v>0.68606000000000011</v>
      </c>
      <c r="AS197" s="1025"/>
      <c r="AT197" s="475">
        <v>44958</v>
      </c>
      <c r="AU197" s="475">
        <v>45291</v>
      </c>
      <c r="AV197" s="229">
        <v>333</v>
      </c>
      <c r="AW197" s="229">
        <v>150</v>
      </c>
      <c r="AX197" s="73"/>
      <c r="AY197" s="130">
        <v>150</v>
      </c>
      <c r="AZ197" s="200">
        <v>150</v>
      </c>
      <c r="BA197" s="845">
        <v>150</v>
      </c>
      <c r="BB197" s="1549"/>
      <c r="BC197" s="1549"/>
      <c r="BD197" s="1285"/>
      <c r="BE197" s="1335"/>
      <c r="BF197" s="1570"/>
      <c r="BG197" s="1570"/>
      <c r="BH197" s="1570"/>
      <c r="BI197" s="1515"/>
      <c r="BJ197" s="1156"/>
      <c r="BK197" s="1113"/>
      <c r="BL197" s="1057"/>
      <c r="BM197" s="1477"/>
      <c r="BN197" s="1477"/>
      <c r="BO197" s="1477"/>
      <c r="BP197" s="1025"/>
      <c r="BQ197" s="137" t="s">
        <v>1257</v>
      </c>
      <c r="BR197" s="137" t="s">
        <v>1258</v>
      </c>
      <c r="BS197" s="93" t="s">
        <v>1259</v>
      </c>
      <c r="BT197" s="93" t="s">
        <v>166</v>
      </c>
      <c r="BU197" s="307">
        <v>44946</v>
      </c>
      <c r="BV197" s="571" t="s">
        <v>1260</v>
      </c>
      <c r="BW197" s="622" t="s">
        <v>1261</v>
      </c>
      <c r="BX197" s="623" t="s">
        <v>1262</v>
      </c>
      <c r="BY197" s="893" t="s">
        <v>1536</v>
      </c>
      <c r="BZ197" s="73"/>
      <c r="CA197" s="73"/>
    </row>
    <row r="198" spans="1:79" ht="33" customHeight="1" x14ac:dyDescent="0.4">
      <c r="A198" s="1496"/>
      <c r="B198" s="1421"/>
      <c r="C198" s="1421"/>
      <c r="D198" s="1043"/>
      <c r="E198" s="1043"/>
      <c r="F198" s="1043"/>
      <c r="G198" s="1043"/>
      <c r="H198" s="1043"/>
      <c r="I198" s="1043"/>
      <c r="J198" s="1353"/>
      <c r="K198" s="1202"/>
      <c r="L198" s="1202"/>
      <c r="M198" s="1202"/>
      <c r="N198" s="1086"/>
      <c r="O198" s="1202"/>
      <c r="P198" s="1202"/>
      <c r="Q198" s="1043"/>
      <c r="R198" s="1086"/>
      <c r="S198" s="1262"/>
      <c r="T198" s="1269"/>
      <c r="U198" s="1086"/>
      <c r="V198" s="1086"/>
      <c r="W198" s="1086"/>
      <c r="X198" s="1065"/>
      <c r="Y198" s="1277"/>
      <c r="Z198" s="1642"/>
      <c r="AA198" s="1026"/>
      <c r="AB198" s="1026"/>
      <c r="AC198" s="1307"/>
      <c r="AD198" s="1649"/>
      <c r="AE198" s="1235"/>
      <c r="AF198" s="1238"/>
      <c r="AG198" s="1028"/>
      <c r="AH198" s="1207"/>
      <c r="AI198" s="1043"/>
      <c r="AJ198" s="621" t="s">
        <v>1263</v>
      </c>
      <c r="AK198" s="179" t="s">
        <v>1264</v>
      </c>
      <c r="AL198" s="142">
        <v>1</v>
      </c>
      <c r="AM198" s="461">
        <v>5</v>
      </c>
      <c r="AN198" s="774">
        <v>0.5</v>
      </c>
      <c r="AO198" s="774">
        <v>0.5</v>
      </c>
      <c r="AP198" s="774"/>
      <c r="AQ198" s="839" t="s">
        <v>152</v>
      </c>
      <c r="AR198" s="53">
        <f t="shared" ref="AR198" si="17">+(AN198+AO198+AP198)/AL198</f>
        <v>1</v>
      </c>
      <c r="AS198" s="1025"/>
      <c r="AT198" s="475">
        <v>44957</v>
      </c>
      <c r="AU198" s="475">
        <v>45107</v>
      </c>
      <c r="AV198" s="229">
        <v>150</v>
      </c>
      <c r="AW198" s="229">
        <v>150</v>
      </c>
      <c r="AX198" s="73"/>
      <c r="AY198" s="130">
        <v>150</v>
      </c>
      <c r="AZ198" s="200">
        <v>150</v>
      </c>
      <c r="BA198" s="845" t="s">
        <v>152</v>
      </c>
      <c r="BB198" s="1549"/>
      <c r="BC198" s="1549"/>
      <c r="BD198" s="1285"/>
      <c r="BE198" s="1335"/>
      <c r="BF198" s="1570"/>
      <c r="BG198" s="1570"/>
      <c r="BH198" s="1570"/>
      <c r="BI198" s="1515"/>
      <c r="BJ198" s="1156"/>
      <c r="BK198" s="1113"/>
      <c r="BL198" s="1057"/>
      <c r="BM198" s="1477"/>
      <c r="BN198" s="1477"/>
      <c r="BO198" s="1477"/>
      <c r="BP198" s="1025"/>
      <c r="BQ198" s="137" t="s">
        <v>314</v>
      </c>
      <c r="BR198" s="137" t="s">
        <v>152</v>
      </c>
      <c r="BS198" s="93" t="s">
        <v>152</v>
      </c>
      <c r="BT198" s="93" t="s">
        <v>152</v>
      </c>
      <c r="BU198" s="624" t="s">
        <v>152</v>
      </c>
      <c r="BV198" s="571" t="s">
        <v>1265</v>
      </c>
      <c r="BW198" s="622" t="s">
        <v>1266</v>
      </c>
      <c r="BX198" s="623" t="s">
        <v>1267</v>
      </c>
      <c r="BY198" s="893" t="s">
        <v>1537</v>
      </c>
      <c r="BZ198" s="73"/>
      <c r="CA198" s="73"/>
    </row>
    <row r="199" spans="1:79" ht="47.25" customHeight="1" x14ac:dyDescent="0.4">
      <c r="A199" s="1496"/>
      <c r="B199" s="1421"/>
      <c r="C199" s="1421"/>
      <c r="D199" s="1043"/>
      <c r="E199" s="1043"/>
      <c r="F199" s="1043"/>
      <c r="G199" s="1043"/>
      <c r="H199" s="1043"/>
      <c r="I199" s="1043"/>
      <c r="J199" s="1353"/>
      <c r="K199" s="1201" t="s">
        <v>1268</v>
      </c>
      <c r="L199" s="1201" t="s">
        <v>146</v>
      </c>
      <c r="M199" s="1201">
        <v>1</v>
      </c>
      <c r="N199" s="1084" t="s">
        <v>1269</v>
      </c>
      <c r="O199" s="1201"/>
      <c r="P199" s="1201" t="s">
        <v>149</v>
      </c>
      <c r="Q199" s="1043"/>
      <c r="R199" s="1084">
        <v>1</v>
      </c>
      <c r="S199" s="1260">
        <v>1</v>
      </c>
      <c r="T199" s="1270">
        <v>0.5</v>
      </c>
      <c r="U199" s="1091">
        <v>0.25</v>
      </c>
      <c r="V199" s="1091">
        <v>0.1</v>
      </c>
      <c r="W199" s="1091">
        <v>0.05</v>
      </c>
      <c r="X199" s="1215">
        <v>0.05</v>
      </c>
      <c r="Y199" s="1643">
        <f>+(U199+V199+W199+X199)</f>
        <v>0.44999999999999996</v>
      </c>
      <c r="Z199" s="1643">
        <f>+(T199+Y199)</f>
        <v>0.95</v>
      </c>
      <c r="AA199" s="1024">
        <f>+Y199/S199</f>
        <v>0.44999999999999996</v>
      </c>
      <c r="AB199" s="1024">
        <f>+Z199/R199</f>
        <v>0.95</v>
      </c>
      <c r="AC199" s="1307"/>
      <c r="AD199" s="1649"/>
      <c r="AE199" s="1235"/>
      <c r="AF199" s="1238"/>
      <c r="AG199" s="1028"/>
      <c r="AH199" s="1207"/>
      <c r="AI199" s="1043"/>
      <c r="AJ199" s="614" t="s">
        <v>1270</v>
      </c>
      <c r="AK199" s="219" t="s">
        <v>566</v>
      </c>
      <c r="AL199" s="219" t="s">
        <v>566</v>
      </c>
      <c r="AM199" s="615" t="s">
        <v>566</v>
      </c>
      <c r="AN199" s="767" t="s">
        <v>566</v>
      </c>
      <c r="AO199" s="773" t="s">
        <v>566</v>
      </c>
      <c r="AP199" s="773" t="s">
        <v>566</v>
      </c>
      <c r="AQ199" s="838" t="s">
        <v>566</v>
      </c>
      <c r="AR199" s="53" t="s">
        <v>152</v>
      </c>
      <c r="AS199" s="1025"/>
      <c r="AT199" s="615" t="s">
        <v>566</v>
      </c>
      <c r="AU199" s="625" t="s">
        <v>566</v>
      </c>
      <c r="AV199" s="229" t="s">
        <v>566</v>
      </c>
      <c r="AW199" s="229" t="s">
        <v>566</v>
      </c>
      <c r="AX199" s="73"/>
      <c r="AY199" s="130" t="s">
        <v>822</v>
      </c>
      <c r="AZ199" s="200" t="s">
        <v>566</v>
      </c>
      <c r="BA199" s="845" t="s">
        <v>566</v>
      </c>
      <c r="BB199" s="1549"/>
      <c r="BC199" s="1549"/>
      <c r="BD199" s="1285"/>
      <c r="BE199" s="1335"/>
      <c r="BF199" s="1570"/>
      <c r="BG199" s="1570"/>
      <c r="BH199" s="1570"/>
      <c r="BI199" s="1515"/>
      <c r="BJ199" s="1156"/>
      <c r="BK199" s="1113"/>
      <c r="BL199" s="1057"/>
      <c r="BM199" s="1477"/>
      <c r="BN199" s="1477"/>
      <c r="BO199" s="1477"/>
      <c r="BP199" s="1025"/>
      <c r="BQ199" s="137" t="s">
        <v>1257</v>
      </c>
      <c r="BR199" s="137" t="s">
        <v>1258</v>
      </c>
      <c r="BS199" s="93" t="s">
        <v>1259</v>
      </c>
      <c r="BT199" s="93" t="s">
        <v>166</v>
      </c>
      <c r="BU199" s="307">
        <v>44946</v>
      </c>
      <c r="BV199" s="571" t="s">
        <v>566</v>
      </c>
      <c r="BW199" s="622"/>
      <c r="BX199" s="623"/>
      <c r="BY199" s="893"/>
      <c r="BZ199" s="73"/>
      <c r="CA199" s="73"/>
    </row>
    <row r="200" spans="1:79" ht="57.75" customHeight="1" x14ac:dyDescent="0.4">
      <c r="A200" s="1496"/>
      <c r="B200" s="1421"/>
      <c r="C200" s="1421"/>
      <c r="D200" s="1043"/>
      <c r="E200" s="1043"/>
      <c r="F200" s="1043"/>
      <c r="G200" s="1043"/>
      <c r="H200" s="1043"/>
      <c r="I200" s="1043"/>
      <c r="J200" s="1353"/>
      <c r="K200" s="1043"/>
      <c r="L200" s="1043"/>
      <c r="M200" s="1043"/>
      <c r="N200" s="1085"/>
      <c r="O200" s="1043"/>
      <c r="P200" s="1043"/>
      <c r="Q200" s="1043"/>
      <c r="R200" s="1085"/>
      <c r="S200" s="1261"/>
      <c r="T200" s="1268"/>
      <c r="U200" s="1085"/>
      <c r="V200" s="1092"/>
      <c r="W200" s="1092"/>
      <c r="X200" s="1216"/>
      <c r="Y200" s="1644"/>
      <c r="Z200" s="1644"/>
      <c r="AA200" s="1025"/>
      <c r="AB200" s="1025"/>
      <c r="AC200" s="1307"/>
      <c r="AD200" s="1649"/>
      <c r="AE200" s="1235"/>
      <c r="AF200" s="1238"/>
      <c r="AG200" s="1028"/>
      <c r="AH200" s="1207"/>
      <c r="AI200" s="1043"/>
      <c r="AJ200" s="89" t="s">
        <v>1271</v>
      </c>
      <c r="AK200" s="142" t="s">
        <v>1272</v>
      </c>
      <c r="AL200" s="142">
        <v>1</v>
      </c>
      <c r="AM200" s="461">
        <v>5</v>
      </c>
      <c r="AN200" s="775">
        <v>0.5</v>
      </c>
      <c r="AO200" s="775">
        <v>0.1</v>
      </c>
      <c r="AP200" s="775">
        <v>0.05</v>
      </c>
      <c r="AQ200" s="838">
        <v>0.1</v>
      </c>
      <c r="AR200" s="53">
        <f>+(AN200+AO200+AP200+AQ200)/AL200</f>
        <v>0.75</v>
      </c>
      <c r="AS200" s="1025"/>
      <c r="AT200" s="475">
        <v>44958</v>
      </c>
      <c r="AU200" s="475">
        <v>45107</v>
      </c>
      <c r="AV200" s="229">
        <v>149</v>
      </c>
      <c r="AW200" s="229">
        <v>5800</v>
      </c>
      <c r="AX200" s="73"/>
      <c r="AY200" s="458"/>
      <c r="AZ200" s="492"/>
      <c r="BA200" s="853">
        <v>5800</v>
      </c>
      <c r="BB200" s="1549"/>
      <c r="BC200" s="1549"/>
      <c r="BD200" s="1285"/>
      <c r="BE200" s="1335"/>
      <c r="BF200" s="1570"/>
      <c r="BG200" s="1570"/>
      <c r="BH200" s="1570"/>
      <c r="BI200" s="1515"/>
      <c r="BJ200" s="1156"/>
      <c r="BK200" s="1113"/>
      <c r="BL200" s="1057"/>
      <c r="BM200" s="1477"/>
      <c r="BN200" s="1477"/>
      <c r="BO200" s="1477"/>
      <c r="BP200" s="1025"/>
      <c r="BQ200" s="137" t="s">
        <v>1257</v>
      </c>
      <c r="BR200" s="137" t="s">
        <v>1258</v>
      </c>
      <c r="BS200" s="626" t="s">
        <v>1259</v>
      </c>
      <c r="BT200" s="93" t="s">
        <v>166</v>
      </c>
      <c r="BU200" s="307">
        <v>44946</v>
      </c>
      <c r="BV200" s="571" t="s">
        <v>1273</v>
      </c>
      <c r="BW200" s="622" t="s">
        <v>1274</v>
      </c>
      <c r="BX200" s="623" t="s">
        <v>1275</v>
      </c>
      <c r="BY200" s="893" t="s">
        <v>1538</v>
      </c>
      <c r="BZ200" s="73"/>
      <c r="CA200" s="73"/>
    </row>
    <row r="201" spans="1:79" ht="48.75" customHeight="1" x14ac:dyDescent="0.4">
      <c r="A201" s="1496"/>
      <c r="B201" s="1421"/>
      <c r="C201" s="1421"/>
      <c r="D201" s="1043"/>
      <c r="E201" s="1043"/>
      <c r="F201" s="1043"/>
      <c r="G201" s="1043"/>
      <c r="H201" s="1043"/>
      <c r="I201" s="1043"/>
      <c r="J201" s="1353"/>
      <c r="K201" s="1202"/>
      <c r="L201" s="1202"/>
      <c r="M201" s="1202"/>
      <c r="N201" s="1086"/>
      <c r="O201" s="1202"/>
      <c r="P201" s="1202"/>
      <c r="Q201" s="1043"/>
      <c r="R201" s="1086"/>
      <c r="S201" s="1262"/>
      <c r="T201" s="1269"/>
      <c r="U201" s="1086"/>
      <c r="V201" s="1093"/>
      <c r="W201" s="1093"/>
      <c r="X201" s="1217"/>
      <c r="Y201" s="1645"/>
      <c r="Z201" s="1645"/>
      <c r="AA201" s="1026"/>
      <c r="AB201" s="1026"/>
      <c r="AC201" s="1307"/>
      <c r="AD201" s="1649"/>
      <c r="AE201" s="1235"/>
      <c r="AF201" s="1238"/>
      <c r="AG201" s="1028"/>
      <c r="AH201" s="1207"/>
      <c r="AI201" s="1043"/>
      <c r="AJ201" s="89" t="s">
        <v>1276</v>
      </c>
      <c r="AK201" s="215" t="s">
        <v>1277</v>
      </c>
      <c r="AL201" s="142">
        <v>1</v>
      </c>
      <c r="AM201" s="461">
        <v>5</v>
      </c>
      <c r="AN201" s="51" t="s">
        <v>152</v>
      </c>
      <c r="AO201" s="51" t="s">
        <v>152</v>
      </c>
      <c r="AP201" s="51">
        <v>0</v>
      </c>
      <c r="AQ201" s="833">
        <v>0</v>
      </c>
      <c r="AR201" s="53">
        <v>0</v>
      </c>
      <c r="AS201" s="1025"/>
      <c r="AT201" s="475">
        <v>45107</v>
      </c>
      <c r="AU201" s="475">
        <v>45260</v>
      </c>
      <c r="AV201" s="229">
        <v>153</v>
      </c>
      <c r="AW201" s="229">
        <v>5800</v>
      </c>
      <c r="AX201" s="73"/>
      <c r="AY201" s="458"/>
      <c r="AZ201" s="492"/>
      <c r="BA201" s="853">
        <v>5800</v>
      </c>
      <c r="BB201" s="1549"/>
      <c r="BC201" s="1549"/>
      <c r="BD201" s="1285"/>
      <c r="BE201" s="1335"/>
      <c r="BF201" s="1570"/>
      <c r="BG201" s="1570"/>
      <c r="BH201" s="1570"/>
      <c r="BI201" s="1515"/>
      <c r="BJ201" s="1156"/>
      <c r="BK201" s="1113"/>
      <c r="BL201" s="1057"/>
      <c r="BM201" s="1477"/>
      <c r="BN201" s="1477"/>
      <c r="BO201" s="1477"/>
      <c r="BP201" s="1025"/>
      <c r="BQ201" s="137" t="s">
        <v>1257</v>
      </c>
      <c r="BR201" s="137" t="s">
        <v>1258</v>
      </c>
      <c r="BS201" s="626" t="s">
        <v>1259</v>
      </c>
      <c r="BT201" s="93" t="s">
        <v>166</v>
      </c>
      <c r="BU201" s="307">
        <v>44946</v>
      </c>
      <c r="BV201" s="571" t="s">
        <v>1278</v>
      </c>
      <c r="BW201" s="622" t="s">
        <v>152</v>
      </c>
      <c r="BX201" s="623" t="s">
        <v>152</v>
      </c>
      <c r="BY201" s="893"/>
      <c r="BZ201" s="73"/>
      <c r="CA201" s="73"/>
    </row>
    <row r="202" spans="1:79" ht="43.5" customHeight="1" x14ac:dyDescent="0.4">
      <c r="A202" s="1496"/>
      <c r="B202" s="1421"/>
      <c r="C202" s="1421"/>
      <c r="D202" s="1043"/>
      <c r="E202" s="1043"/>
      <c r="F202" s="1043"/>
      <c r="G202" s="1043"/>
      <c r="H202" s="1043"/>
      <c r="I202" s="1043"/>
      <c r="J202" s="1353"/>
      <c r="K202" s="1201" t="s">
        <v>1279</v>
      </c>
      <c r="L202" s="1201" t="s">
        <v>487</v>
      </c>
      <c r="M202" s="1402">
        <v>28</v>
      </c>
      <c r="N202" s="1084" t="s">
        <v>1280</v>
      </c>
      <c r="O202" s="1201"/>
      <c r="P202" s="1201" t="s">
        <v>149</v>
      </c>
      <c r="Q202" s="1043"/>
      <c r="R202" s="1084">
        <f>42-28</f>
        <v>14</v>
      </c>
      <c r="S202" s="1260">
        <v>5</v>
      </c>
      <c r="T202" s="1249">
        <v>9</v>
      </c>
      <c r="U202" s="1141">
        <v>1</v>
      </c>
      <c r="V202" s="1141">
        <v>2</v>
      </c>
      <c r="W202" s="1141">
        <v>2</v>
      </c>
      <c r="X202" s="1016">
        <v>0</v>
      </c>
      <c r="Y202" s="1606">
        <f>+U202+V202+W202</f>
        <v>5</v>
      </c>
      <c r="Z202" s="1606">
        <f>+T202+Y202</f>
        <v>14</v>
      </c>
      <c r="AA202" s="1024">
        <f>+Y202/S202</f>
        <v>1</v>
      </c>
      <c r="AB202" s="1024">
        <f>+Z202/R202</f>
        <v>1</v>
      </c>
      <c r="AC202" s="1307"/>
      <c r="AD202" s="1649"/>
      <c r="AE202" s="1235"/>
      <c r="AF202" s="1238"/>
      <c r="AG202" s="1028"/>
      <c r="AH202" s="1207"/>
      <c r="AI202" s="1043"/>
      <c r="AJ202" s="89" t="s">
        <v>1281</v>
      </c>
      <c r="AK202" s="142" t="s">
        <v>1282</v>
      </c>
      <c r="AL202" s="142">
        <v>6</v>
      </c>
      <c r="AM202" s="461">
        <v>15</v>
      </c>
      <c r="AN202" s="51">
        <v>2</v>
      </c>
      <c r="AO202" s="51">
        <v>2</v>
      </c>
      <c r="AP202" s="51">
        <v>4</v>
      </c>
      <c r="AQ202" s="833">
        <v>4</v>
      </c>
      <c r="AR202" s="53">
        <v>1</v>
      </c>
      <c r="AS202" s="1025"/>
      <c r="AT202" s="475">
        <v>44958</v>
      </c>
      <c r="AU202" s="475">
        <v>45230</v>
      </c>
      <c r="AV202" s="229">
        <v>272</v>
      </c>
      <c r="AW202" s="229">
        <v>150</v>
      </c>
      <c r="AX202" s="73"/>
      <c r="AY202" s="130">
        <f>79+24</f>
        <v>103</v>
      </c>
      <c r="AZ202" s="200">
        <v>110</v>
      </c>
      <c r="BA202" s="845">
        <v>18</v>
      </c>
      <c r="BB202" s="1549"/>
      <c r="BC202" s="1549"/>
      <c r="BD202" s="1285"/>
      <c r="BE202" s="1335"/>
      <c r="BF202" s="1570"/>
      <c r="BG202" s="1570"/>
      <c r="BH202" s="1570"/>
      <c r="BI202" s="1515"/>
      <c r="BJ202" s="1156"/>
      <c r="BK202" s="1113"/>
      <c r="BL202" s="1057"/>
      <c r="BM202" s="1477"/>
      <c r="BN202" s="1477"/>
      <c r="BO202" s="1477"/>
      <c r="BP202" s="1025"/>
      <c r="BQ202" s="137" t="s">
        <v>1257</v>
      </c>
      <c r="BR202" s="137" t="s">
        <v>1258</v>
      </c>
      <c r="BS202" s="626" t="s">
        <v>1283</v>
      </c>
      <c r="BT202" s="93" t="s">
        <v>166</v>
      </c>
      <c r="BU202" s="307">
        <v>44972</v>
      </c>
      <c r="BV202" s="571" t="s">
        <v>1284</v>
      </c>
      <c r="BW202" s="622" t="s">
        <v>1285</v>
      </c>
      <c r="BX202" s="623" t="s">
        <v>1286</v>
      </c>
      <c r="BY202" s="893" t="s">
        <v>1539</v>
      </c>
      <c r="BZ202" s="73"/>
      <c r="CA202" s="73"/>
    </row>
    <row r="203" spans="1:79" ht="38.25" customHeight="1" x14ac:dyDescent="0.4">
      <c r="A203" s="1496"/>
      <c r="B203" s="1421"/>
      <c r="C203" s="1421"/>
      <c r="D203" s="1043"/>
      <c r="E203" s="1043"/>
      <c r="F203" s="1043"/>
      <c r="G203" s="1043"/>
      <c r="H203" s="1043"/>
      <c r="I203" s="1043"/>
      <c r="J203" s="1353"/>
      <c r="K203" s="1043"/>
      <c r="L203" s="1043"/>
      <c r="M203" s="1403"/>
      <c r="N203" s="1085"/>
      <c r="O203" s="1043"/>
      <c r="P203" s="1043"/>
      <c r="Q203" s="1043"/>
      <c r="R203" s="1085"/>
      <c r="S203" s="1261"/>
      <c r="T203" s="1263"/>
      <c r="U203" s="1142"/>
      <c r="V203" s="1142"/>
      <c r="W203" s="1142"/>
      <c r="X203" s="1014"/>
      <c r="Y203" s="1607"/>
      <c r="Z203" s="1607"/>
      <c r="AA203" s="1025"/>
      <c r="AB203" s="1025"/>
      <c r="AC203" s="1307"/>
      <c r="AD203" s="1649"/>
      <c r="AE203" s="1235"/>
      <c r="AF203" s="1238"/>
      <c r="AG203" s="1028"/>
      <c r="AH203" s="1207"/>
      <c r="AI203" s="1043"/>
      <c r="AJ203" s="89" t="s">
        <v>1287</v>
      </c>
      <c r="AK203" s="142" t="s">
        <v>1288</v>
      </c>
      <c r="AL203" s="142">
        <v>6</v>
      </c>
      <c r="AM203" s="461">
        <v>20</v>
      </c>
      <c r="AN203" s="51">
        <v>2</v>
      </c>
      <c r="AO203" s="51">
        <v>4</v>
      </c>
      <c r="AP203" s="51">
        <v>6</v>
      </c>
      <c r="AQ203" s="833">
        <v>5</v>
      </c>
      <c r="AR203" s="53">
        <v>1</v>
      </c>
      <c r="AS203" s="1025"/>
      <c r="AT203" s="475">
        <v>44986</v>
      </c>
      <c r="AU203" s="475">
        <v>45260</v>
      </c>
      <c r="AV203" s="229">
        <v>274</v>
      </c>
      <c r="AW203" s="229">
        <v>150</v>
      </c>
      <c r="AX203" s="73"/>
      <c r="AY203" s="130">
        <v>79</v>
      </c>
      <c r="AZ203" s="200">
        <v>24</v>
      </c>
      <c r="BA203" s="845">
        <v>13</v>
      </c>
      <c r="BB203" s="1549"/>
      <c r="BC203" s="1549"/>
      <c r="BD203" s="1285"/>
      <c r="BE203" s="1335"/>
      <c r="BF203" s="1570"/>
      <c r="BG203" s="1570"/>
      <c r="BH203" s="1570"/>
      <c r="BI203" s="1515"/>
      <c r="BJ203" s="1156"/>
      <c r="BK203" s="1113"/>
      <c r="BL203" s="1057"/>
      <c r="BM203" s="1477"/>
      <c r="BN203" s="1477"/>
      <c r="BO203" s="1477"/>
      <c r="BP203" s="1025"/>
      <c r="BQ203" s="137" t="s">
        <v>314</v>
      </c>
      <c r="BR203" s="137" t="s">
        <v>152</v>
      </c>
      <c r="BS203" s="93" t="s">
        <v>152</v>
      </c>
      <c r="BT203" s="93" t="s">
        <v>152</v>
      </c>
      <c r="BU203" s="624" t="s">
        <v>152</v>
      </c>
      <c r="BV203" s="571" t="s">
        <v>1289</v>
      </c>
      <c r="BW203" s="622" t="s">
        <v>1290</v>
      </c>
      <c r="BX203" s="623" t="s">
        <v>1291</v>
      </c>
      <c r="BY203" s="893" t="s">
        <v>1540</v>
      </c>
      <c r="BZ203" s="73"/>
      <c r="CA203" s="73"/>
    </row>
    <row r="204" spans="1:79" ht="56.25" customHeight="1" x14ac:dyDescent="0.4">
      <c r="A204" s="1496"/>
      <c r="B204" s="1421"/>
      <c r="C204" s="1421"/>
      <c r="D204" s="1043"/>
      <c r="E204" s="1043"/>
      <c r="F204" s="1043"/>
      <c r="G204" s="1043"/>
      <c r="H204" s="1043"/>
      <c r="I204" s="1043"/>
      <c r="J204" s="1353"/>
      <c r="K204" s="1043"/>
      <c r="L204" s="1043"/>
      <c r="M204" s="1403"/>
      <c r="N204" s="1085"/>
      <c r="O204" s="1043"/>
      <c r="P204" s="1043"/>
      <c r="Q204" s="1043"/>
      <c r="R204" s="1085"/>
      <c r="S204" s="1261"/>
      <c r="T204" s="1263"/>
      <c r="U204" s="1142"/>
      <c r="V204" s="1142"/>
      <c r="W204" s="1142"/>
      <c r="X204" s="1014"/>
      <c r="Y204" s="1607"/>
      <c r="Z204" s="1607"/>
      <c r="AA204" s="1025"/>
      <c r="AB204" s="1025"/>
      <c r="AC204" s="1307"/>
      <c r="AD204" s="1649"/>
      <c r="AE204" s="1235"/>
      <c r="AF204" s="1238"/>
      <c r="AG204" s="1028"/>
      <c r="AH204" s="1207"/>
      <c r="AI204" s="1043"/>
      <c r="AJ204" s="89" t="s">
        <v>1292</v>
      </c>
      <c r="AK204" s="142" t="s">
        <v>1288</v>
      </c>
      <c r="AL204" s="142">
        <v>6</v>
      </c>
      <c r="AM204" s="461">
        <v>20</v>
      </c>
      <c r="AN204" s="51">
        <v>1</v>
      </c>
      <c r="AO204" s="51">
        <v>3</v>
      </c>
      <c r="AP204" s="51">
        <v>3</v>
      </c>
      <c r="AQ204" s="833">
        <v>6</v>
      </c>
      <c r="AR204" s="53">
        <v>1</v>
      </c>
      <c r="AS204" s="1025"/>
      <c r="AT204" s="475">
        <v>44958</v>
      </c>
      <c r="AU204" s="475">
        <v>45275</v>
      </c>
      <c r="AV204" s="229">
        <v>317</v>
      </c>
      <c r="AW204" s="229">
        <v>150</v>
      </c>
      <c r="AX204" s="73"/>
      <c r="AY204" s="130">
        <v>103</v>
      </c>
      <c r="AZ204" s="200">
        <v>48</v>
      </c>
      <c r="BA204" s="845">
        <v>18</v>
      </c>
      <c r="BB204" s="1549"/>
      <c r="BC204" s="1549"/>
      <c r="BD204" s="1285"/>
      <c r="BE204" s="1335"/>
      <c r="BF204" s="1570"/>
      <c r="BG204" s="1570"/>
      <c r="BH204" s="1570"/>
      <c r="BI204" s="1515"/>
      <c r="BJ204" s="1156"/>
      <c r="BK204" s="1113"/>
      <c r="BL204" s="1057"/>
      <c r="BM204" s="1477"/>
      <c r="BN204" s="1477"/>
      <c r="BO204" s="1477"/>
      <c r="BP204" s="1025"/>
      <c r="BQ204" s="137" t="s">
        <v>1257</v>
      </c>
      <c r="BR204" s="137" t="s">
        <v>1293</v>
      </c>
      <c r="BS204" s="626" t="s">
        <v>1259</v>
      </c>
      <c r="BT204" s="93" t="s">
        <v>166</v>
      </c>
      <c r="BU204" s="307">
        <v>44946</v>
      </c>
      <c r="BV204" s="571" t="s">
        <v>1294</v>
      </c>
      <c r="BW204" s="622" t="s">
        <v>1295</v>
      </c>
      <c r="BX204" s="623" t="s">
        <v>1296</v>
      </c>
      <c r="BY204" s="893" t="s">
        <v>1541</v>
      </c>
      <c r="BZ204" s="73"/>
      <c r="CA204" s="73"/>
    </row>
    <row r="205" spans="1:79" ht="65.25" customHeight="1" thickBot="1" x14ac:dyDescent="0.45">
      <c r="A205" s="1496"/>
      <c r="B205" s="1421"/>
      <c r="C205" s="1421"/>
      <c r="D205" s="1043"/>
      <c r="E205" s="1043"/>
      <c r="F205" s="1043"/>
      <c r="G205" s="1043"/>
      <c r="H205" s="1043"/>
      <c r="I205" s="1043"/>
      <c r="J205" s="1353"/>
      <c r="K205" s="1202"/>
      <c r="L205" s="1202"/>
      <c r="M205" s="1404"/>
      <c r="N205" s="1086"/>
      <c r="O205" s="1202"/>
      <c r="P205" s="1202"/>
      <c r="Q205" s="1202"/>
      <c r="R205" s="1086"/>
      <c r="S205" s="1262"/>
      <c r="T205" s="1250"/>
      <c r="U205" s="1143"/>
      <c r="V205" s="1523"/>
      <c r="W205" s="1143"/>
      <c r="X205" s="1015"/>
      <c r="Y205" s="1608"/>
      <c r="Z205" s="1608"/>
      <c r="AA205" s="1026"/>
      <c r="AB205" s="1026"/>
      <c r="AC205" s="1307"/>
      <c r="AD205" s="1649"/>
      <c r="AE205" s="1236"/>
      <c r="AF205" s="1239"/>
      <c r="AG205" s="1029"/>
      <c r="AH205" s="1208"/>
      <c r="AI205" s="1044"/>
      <c r="AJ205" s="116" t="s">
        <v>1297</v>
      </c>
      <c r="AK205" s="143" t="s">
        <v>1298</v>
      </c>
      <c r="AL205" s="143">
        <v>6</v>
      </c>
      <c r="AM205" s="507">
        <v>10</v>
      </c>
      <c r="AN205" s="776">
        <v>0</v>
      </c>
      <c r="AO205" s="52">
        <v>3</v>
      </c>
      <c r="AP205" s="52">
        <v>1</v>
      </c>
      <c r="AQ205" s="906">
        <v>2</v>
      </c>
      <c r="AR205" s="53">
        <f>+(AN205+AO205+AP205+AQ205)/AL205</f>
        <v>1</v>
      </c>
      <c r="AS205" s="1062"/>
      <c r="AT205" s="627">
        <v>44986</v>
      </c>
      <c r="AU205" s="627">
        <v>45291</v>
      </c>
      <c r="AV205" s="628">
        <v>305</v>
      </c>
      <c r="AW205" s="628">
        <v>12233</v>
      </c>
      <c r="AX205" s="73"/>
      <c r="AY205" s="629"/>
      <c r="AZ205" s="908"/>
      <c r="BA205" s="909">
        <f>1170+150</f>
        <v>1320</v>
      </c>
      <c r="BB205" s="1550"/>
      <c r="BC205" s="1550"/>
      <c r="BD205" s="1285"/>
      <c r="BE205" s="1596"/>
      <c r="BF205" s="1593"/>
      <c r="BG205" s="1593"/>
      <c r="BH205" s="1593"/>
      <c r="BI205" s="1516"/>
      <c r="BJ205" s="1159"/>
      <c r="BK205" s="1115"/>
      <c r="BL205" s="1058"/>
      <c r="BM205" s="1477"/>
      <c r="BN205" s="1491"/>
      <c r="BO205" s="1491"/>
      <c r="BP205" s="1025"/>
      <c r="BQ205" s="1510" t="s">
        <v>1299</v>
      </c>
      <c r="BR205" s="1511"/>
      <c r="BS205" s="1511"/>
      <c r="BT205" s="1511"/>
      <c r="BU205" s="1512"/>
      <c r="BV205" s="571" t="s">
        <v>1300</v>
      </c>
      <c r="BW205" s="630" t="s">
        <v>1301</v>
      </c>
      <c r="BX205" s="919" t="s">
        <v>1302</v>
      </c>
      <c r="BY205" s="918" t="s">
        <v>1542</v>
      </c>
      <c r="BZ205" s="73"/>
      <c r="CA205" s="73"/>
    </row>
    <row r="206" spans="1:79" ht="63.75" customHeight="1" x14ac:dyDescent="0.4">
      <c r="A206" s="1496"/>
      <c r="B206" s="1421"/>
      <c r="C206" s="1421"/>
      <c r="D206" s="1043"/>
      <c r="E206" s="1043"/>
      <c r="F206" s="1043"/>
      <c r="G206" s="1043"/>
      <c r="H206" s="1043"/>
      <c r="I206" s="1043"/>
      <c r="J206" s="1353"/>
      <c r="K206" s="1201" t="s">
        <v>1303</v>
      </c>
      <c r="L206" s="1201" t="s">
        <v>794</v>
      </c>
      <c r="M206" s="1201">
        <v>0</v>
      </c>
      <c r="N206" s="1398" t="s">
        <v>1304</v>
      </c>
      <c r="O206" s="64"/>
      <c r="P206" s="1201" t="s">
        <v>149</v>
      </c>
      <c r="Q206" s="1201" t="s">
        <v>1305</v>
      </c>
      <c r="R206" s="1084">
        <v>1</v>
      </c>
      <c r="S206" s="1260">
        <v>1</v>
      </c>
      <c r="T206" s="1264">
        <v>0.6</v>
      </c>
      <c r="U206" s="1196">
        <v>0</v>
      </c>
      <c r="V206" s="1565">
        <v>0.5</v>
      </c>
      <c r="W206" s="1565">
        <v>1</v>
      </c>
      <c r="X206" s="1218">
        <v>1</v>
      </c>
      <c r="Y206" s="1646">
        <f>+W206</f>
        <v>1</v>
      </c>
      <c r="Z206" s="1646">
        <f>+Y206</f>
        <v>1</v>
      </c>
      <c r="AA206" s="1024">
        <f>+Y206/S206</f>
        <v>1</v>
      </c>
      <c r="AB206" s="1024">
        <f>+Z206/R206</f>
        <v>1</v>
      </c>
      <c r="AC206" s="1307"/>
      <c r="AD206" s="1649"/>
      <c r="AE206" s="1234" t="s">
        <v>1306</v>
      </c>
      <c r="AF206" s="1237" t="s">
        <v>1307</v>
      </c>
      <c r="AG206" s="1027" t="s">
        <v>1308</v>
      </c>
      <c r="AH206" s="1198">
        <v>2020130010165</v>
      </c>
      <c r="AI206" s="1042" t="s">
        <v>1309</v>
      </c>
      <c r="AJ206" s="66" t="s">
        <v>1310</v>
      </c>
      <c r="AK206" s="456" t="s">
        <v>1311</v>
      </c>
      <c r="AL206" s="456">
        <v>4</v>
      </c>
      <c r="AM206" s="631">
        <v>20</v>
      </c>
      <c r="AN206" s="777" t="s">
        <v>152</v>
      </c>
      <c r="AO206" s="199">
        <v>3</v>
      </c>
      <c r="AP206" s="905">
        <v>4</v>
      </c>
      <c r="AQ206" s="845">
        <v>1</v>
      </c>
      <c r="AR206" s="53">
        <v>1</v>
      </c>
      <c r="AS206" s="1061">
        <f>AVERAGE(AR206:AR211)</f>
        <v>0.8666666666666667</v>
      </c>
      <c r="AT206" s="196">
        <v>45047</v>
      </c>
      <c r="AU206" s="218">
        <v>45291</v>
      </c>
      <c r="AV206" s="229">
        <v>244</v>
      </c>
      <c r="AW206" s="229">
        <v>2500</v>
      </c>
      <c r="AX206" s="73"/>
      <c r="AY206" s="130">
        <v>200</v>
      </c>
      <c r="AZ206" s="189">
        <v>300</v>
      </c>
      <c r="BA206" s="845">
        <v>47</v>
      </c>
      <c r="BB206" s="1551" t="s">
        <v>1312</v>
      </c>
      <c r="BC206" s="1551" t="s">
        <v>1628</v>
      </c>
      <c r="BD206" s="1284" t="s">
        <v>1313</v>
      </c>
      <c r="BE206" s="1556">
        <v>1000000000</v>
      </c>
      <c r="BF206" s="1036" t="s">
        <v>299</v>
      </c>
      <c r="BG206" s="1036" t="s">
        <v>1314</v>
      </c>
      <c r="BH206" s="1036" t="s">
        <v>1315</v>
      </c>
      <c r="BI206" s="1557" t="s">
        <v>1313</v>
      </c>
      <c r="BJ206" s="1155">
        <v>1198388780.2</v>
      </c>
      <c r="BK206" s="1116">
        <v>1497546979</v>
      </c>
      <c r="BL206" s="915"/>
      <c r="BM206" s="1476">
        <v>1650000000</v>
      </c>
      <c r="BN206" s="1476">
        <v>1527498927.3</v>
      </c>
      <c r="BO206" s="1476">
        <v>1189240655.0999999</v>
      </c>
      <c r="BP206" s="1179">
        <f>+BO206/BM206</f>
        <v>0.72075191218181811</v>
      </c>
      <c r="BQ206" s="632" t="s">
        <v>1316</v>
      </c>
      <c r="BR206" s="632" t="s">
        <v>1317</v>
      </c>
      <c r="BS206" s="203" t="s">
        <v>1318</v>
      </c>
      <c r="BT206" s="203" t="s">
        <v>166</v>
      </c>
      <c r="BU206" s="633" t="s">
        <v>1319</v>
      </c>
      <c r="BV206" s="634" t="s">
        <v>1320</v>
      </c>
      <c r="BW206" s="635" t="s">
        <v>1321</v>
      </c>
      <c r="BX206" s="920" t="s">
        <v>1322</v>
      </c>
      <c r="BY206" s="894" t="s">
        <v>1545</v>
      </c>
      <c r="BZ206" s="73"/>
      <c r="CA206" s="73"/>
    </row>
    <row r="207" spans="1:79" ht="43.5" customHeight="1" x14ac:dyDescent="0.4">
      <c r="A207" s="1496"/>
      <c r="B207" s="1421"/>
      <c r="C207" s="1421"/>
      <c r="D207" s="1043"/>
      <c r="E207" s="1043"/>
      <c r="F207" s="1043"/>
      <c r="G207" s="1043"/>
      <c r="H207" s="1043"/>
      <c r="I207" s="1043"/>
      <c r="J207" s="1353"/>
      <c r="K207" s="1043"/>
      <c r="L207" s="1043"/>
      <c r="M207" s="1043"/>
      <c r="N207" s="1399"/>
      <c r="O207" s="83"/>
      <c r="P207" s="1043"/>
      <c r="Q207" s="1043"/>
      <c r="R207" s="1085"/>
      <c r="S207" s="1261"/>
      <c r="T207" s="1265"/>
      <c r="U207" s="1197"/>
      <c r="V207" s="1566"/>
      <c r="W207" s="1566"/>
      <c r="X207" s="1219"/>
      <c r="Y207" s="1647"/>
      <c r="Z207" s="1647"/>
      <c r="AA207" s="1025"/>
      <c r="AB207" s="1025"/>
      <c r="AC207" s="1307"/>
      <c r="AD207" s="1649"/>
      <c r="AE207" s="1240"/>
      <c r="AF207" s="1238"/>
      <c r="AG207" s="1028"/>
      <c r="AH207" s="1199"/>
      <c r="AI207" s="1043"/>
      <c r="AJ207" s="89" t="s">
        <v>1323</v>
      </c>
      <c r="AK207" s="215" t="s">
        <v>1324</v>
      </c>
      <c r="AL207" s="461">
        <v>20</v>
      </c>
      <c r="AM207" s="637">
        <v>10</v>
      </c>
      <c r="AN207" s="778">
        <v>14</v>
      </c>
      <c r="AO207" s="199">
        <v>0</v>
      </c>
      <c r="AP207" s="199">
        <v>1</v>
      </c>
      <c r="AQ207" s="845">
        <v>8</v>
      </c>
      <c r="AR207" s="53">
        <v>1</v>
      </c>
      <c r="AS207" s="1025"/>
      <c r="AT207" s="638">
        <v>44927</v>
      </c>
      <c r="AU207" s="218">
        <v>45291</v>
      </c>
      <c r="AV207" s="229">
        <v>364</v>
      </c>
      <c r="AW207" s="229">
        <v>30</v>
      </c>
      <c r="AX207" s="73"/>
      <c r="AY207" s="130">
        <v>0</v>
      </c>
      <c r="AZ207" s="200">
        <v>40</v>
      </c>
      <c r="BA207" s="845">
        <v>8</v>
      </c>
      <c r="BB207" s="1552"/>
      <c r="BC207" s="1552"/>
      <c r="BD207" s="1285"/>
      <c r="BE207" s="1335"/>
      <c r="BF207" s="1037"/>
      <c r="BG207" s="1037"/>
      <c r="BH207" s="1037"/>
      <c r="BI207" s="1515"/>
      <c r="BJ207" s="1156"/>
      <c r="BK207" s="1113"/>
      <c r="BL207" s="900"/>
      <c r="BM207" s="1477"/>
      <c r="BN207" s="1477"/>
      <c r="BO207" s="1477"/>
      <c r="BP207" s="1179"/>
      <c r="BQ207" s="639" t="s">
        <v>1325</v>
      </c>
      <c r="BR207" s="639" t="s">
        <v>152</v>
      </c>
      <c r="BS207" s="215" t="s">
        <v>152</v>
      </c>
      <c r="BT207" s="215" t="s">
        <v>152</v>
      </c>
      <c r="BU207" s="640" t="s">
        <v>152</v>
      </c>
      <c r="BV207" s="641" t="s">
        <v>1326</v>
      </c>
      <c r="BW207" s="642" t="s">
        <v>1327</v>
      </c>
      <c r="BX207" s="643" t="s">
        <v>1328</v>
      </c>
      <c r="BY207" s="894" t="s">
        <v>1546</v>
      </c>
      <c r="BZ207" s="73"/>
      <c r="CA207" s="73"/>
    </row>
    <row r="208" spans="1:79" ht="61.5" customHeight="1" x14ac:dyDescent="0.4">
      <c r="A208" s="1496"/>
      <c r="B208" s="1421"/>
      <c r="C208" s="1421"/>
      <c r="D208" s="1043"/>
      <c r="E208" s="1043"/>
      <c r="F208" s="1043"/>
      <c r="G208" s="1043"/>
      <c r="H208" s="1043"/>
      <c r="I208" s="1043"/>
      <c r="J208" s="1353"/>
      <c r="K208" s="1043"/>
      <c r="L208" s="1043"/>
      <c r="M208" s="1043"/>
      <c r="N208" s="1399"/>
      <c r="O208" s="83"/>
      <c r="P208" s="1043"/>
      <c r="Q208" s="1043"/>
      <c r="R208" s="1085"/>
      <c r="S208" s="1261"/>
      <c r="T208" s="1265"/>
      <c r="U208" s="1197"/>
      <c r="V208" s="1566"/>
      <c r="W208" s="1566"/>
      <c r="X208" s="1219"/>
      <c r="Y208" s="1647"/>
      <c r="Z208" s="1647"/>
      <c r="AA208" s="1025"/>
      <c r="AB208" s="1025"/>
      <c r="AC208" s="1307"/>
      <c r="AD208" s="1649"/>
      <c r="AE208" s="1240"/>
      <c r="AF208" s="1238"/>
      <c r="AG208" s="1028"/>
      <c r="AH208" s="1199"/>
      <c r="AI208" s="1043"/>
      <c r="AJ208" s="89" t="s">
        <v>1329</v>
      </c>
      <c r="AK208" s="49" t="s">
        <v>1330</v>
      </c>
      <c r="AL208" s="51">
        <v>15</v>
      </c>
      <c r="AM208" s="637">
        <v>10</v>
      </c>
      <c r="AN208" s="778">
        <v>15</v>
      </c>
      <c r="AO208" s="199">
        <v>0</v>
      </c>
      <c r="AP208" s="199">
        <v>17</v>
      </c>
      <c r="AQ208" s="845">
        <v>0</v>
      </c>
      <c r="AR208" s="53">
        <v>1</v>
      </c>
      <c r="AS208" s="1025"/>
      <c r="AT208" s="638">
        <v>44927</v>
      </c>
      <c r="AU208" s="218">
        <v>45291</v>
      </c>
      <c r="AV208" s="229">
        <v>364</v>
      </c>
      <c r="AW208" s="229">
        <v>5908</v>
      </c>
      <c r="AX208" s="73"/>
      <c r="AY208" s="130">
        <v>1107</v>
      </c>
      <c r="AZ208" s="200">
        <v>549</v>
      </c>
      <c r="BA208" s="845">
        <v>158</v>
      </c>
      <c r="BB208" s="1552"/>
      <c r="BC208" s="1552"/>
      <c r="BD208" s="1286"/>
      <c r="BE208" s="1335"/>
      <c r="BF208" s="1037"/>
      <c r="BG208" s="1037"/>
      <c r="BH208" s="1037"/>
      <c r="BI208" s="1515"/>
      <c r="BJ208" s="1156"/>
      <c r="BK208" s="1113"/>
      <c r="BL208" s="900"/>
      <c r="BM208" s="1478"/>
      <c r="BN208" s="1478"/>
      <c r="BO208" s="1478"/>
      <c r="BP208" s="1179"/>
      <c r="BQ208" s="639" t="s">
        <v>1325</v>
      </c>
      <c r="BR208" s="639" t="s">
        <v>152</v>
      </c>
      <c r="BS208" s="215" t="s">
        <v>152</v>
      </c>
      <c r="BT208" s="215" t="s">
        <v>152</v>
      </c>
      <c r="BU208" s="640" t="s">
        <v>152</v>
      </c>
      <c r="BV208" s="641" t="s">
        <v>1331</v>
      </c>
      <c r="BW208" s="642" t="s">
        <v>1332</v>
      </c>
      <c r="BX208" s="643" t="s">
        <v>1333</v>
      </c>
      <c r="BY208" s="937" t="s">
        <v>1629</v>
      </c>
      <c r="BZ208" s="73"/>
      <c r="CA208" s="73"/>
    </row>
    <row r="209" spans="1:79" ht="73.5" customHeight="1" x14ac:dyDescent="0.4">
      <c r="A209" s="1496"/>
      <c r="B209" s="1421"/>
      <c r="C209" s="1421"/>
      <c r="D209" s="1043"/>
      <c r="E209" s="1043"/>
      <c r="F209" s="1043"/>
      <c r="G209" s="1043"/>
      <c r="H209" s="1043"/>
      <c r="I209" s="1043"/>
      <c r="J209" s="1353"/>
      <c r="K209" s="1043"/>
      <c r="L209" s="1043"/>
      <c r="M209" s="1043"/>
      <c r="N209" s="1399"/>
      <c r="O209" s="83"/>
      <c r="P209" s="1043"/>
      <c r="Q209" s="1043"/>
      <c r="R209" s="1085"/>
      <c r="S209" s="1261"/>
      <c r="T209" s="1265"/>
      <c r="U209" s="1197"/>
      <c r="V209" s="1566"/>
      <c r="W209" s="1566"/>
      <c r="X209" s="1219"/>
      <c r="Y209" s="1647"/>
      <c r="Z209" s="1647"/>
      <c r="AA209" s="1025"/>
      <c r="AB209" s="1025"/>
      <c r="AC209" s="1307"/>
      <c r="AD209" s="1649"/>
      <c r="AE209" s="1240"/>
      <c r="AF209" s="1238"/>
      <c r="AG209" s="1028"/>
      <c r="AH209" s="1199"/>
      <c r="AI209" s="1043"/>
      <c r="AJ209" s="89" t="s">
        <v>1334</v>
      </c>
      <c r="AK209" s="49" t="s">
        <v>1335</v>
      </c>
      <c r="AL209" s="51">
        <v>17</v>
      </c>
      <c r="AM209" s="637">
        <v>5</v>
      </c>
      <c r="AN209" s="778">
        <v>17</v>
      </c>
      <c r="AO209" s="199">
        <v>0</v>
      </c>
      <c r="AP209" s="199">
        <v>17</v>
      </c>
      <c r="AQ209" s="936">
        <v>5</v>
      </c>
      <c r="AR209" s="53">
        <v>1</v>
      </c>
      <c r="AS209" s="1025"/>
      <c r="AT209" s="638">
        <v>44927</v>
      </c>
      <c r="AU209" s="218">
        <v>45291</v>
      </c>
      <c r="AV209" s="229">
        <v>364</v>
      </c>
      <c r="AW209" s="229">
        <v>5908</v>
      </c>
      <c r="AX209" s="73"/>
      <c r="AY209" s="130">
        <v>1107</v>
      </c>
      <c r="AZ209" s="200" t="s">
        <v>1336</v>
      </c>
      <c r="BA209" s="845">
        <v>855</v>
      </c>
      <c r="BB209" s="1552"/>
      <c r="BC209" s="1552"/>
      <c r="BD209" s="1284" t="s">
        <v>1633</v>
      </c>
      <c r="BE209" s="1335"/>
      <c r="BF209" s="1037"/>
      <c r="BG209" s="1037"/>
      <c r="BH209" s="1037"/>
      <c r="BI209" s="1515"/>
      <c r="BJ209" s="1156"/>
      <c r="BK209" s="1113"/>
      <c r="BL209" s="900">
        <v>2137634424.3999999</v>
      </c>
      <c r="BM209" s="1476">
        <v>1100000000</v>
      </c>
      <c r="BN209" s="1476">
        <v>973168837.10000002</v>
      </c>
      <c r="BO209" s="1476">
        <v>662867571.10000002</v>
      </c>
      <c r="BP209" s="1625">
        <f>+BO209/BM209</f>
        <v>0.60260688281818187</v>
      </c>
      <c r="BQ209" s="639" t="s">
        <v>1325</v>
      </c>
      <c r="BR209" s="639" t="s">
        <v>152</v>
      </c>
      <c r="BS209" s="215" t="s">
        <v>152</v>
      </c>
      <c r="BT209" s="215" t="s">
        <v>152</v>
      </c>
      <c r="BU209" s="640" t="s">
        <v>152</v>
      </c>
      <c r="BV209" s="641" t="s">
        <v>1337</v>
      </c>
      <c r="BW209" s="642" t="s">
        <v>1338</v>
      </c>
      <c r="BX209" s="643" t="s">
        <v>1339</v>
      </c>
      <c r="BY209" s="937" t="s">
        <v>1630</v>
      </c>
      <c r="BZ209" s="73"/>
      <c r="CA209" s="73"/>
    </row>
    <row r="210" spans="1:79" ht="81" customHeight="1" x14ac:dyDescent="0.4">
      <c r="A210" s="1496"/>
      <c r="B210" s="1421"/>
      <c r="C210" s="1421"/>
      <c r="D210" s="1043"/>
      <c r="E210" s="1043"/>
      <c r="F210" s="1043"/>
      <c r="G210" s="1043"/>
      <c r="H210" s="1043"/>
      <c r="I210" s="1043"/>
      <c r="J210" s="1353"/>
      <c r="K210" s="1043"/>
      <c r="L210" s="1043"/>
      <c r="M210" s="1043"/>
      <c r="N210" s="1399"/>
      <c r="O210" s="83"/>
      <c r="P210" s="1043"/>
      <c r="Q210" s="1043"/>
      <c r="R210" s="1085"/>
      <c r="S210" s="1261"/>
      <c r="T210" s="1265"/>
      <c r="U210" s="1197"/>
      <c r="V210" s="1566"/>
      <c r="W210" s="1566"/>
      <c r="X210" s="1219"/>
      <c r="Y210" s="1647"/>
      <c r="Z210" s="1647"/>
      <c r="AA210" s="1025"/>
      <c r="AB210" s="1025"/>
      <c r="AC210" s="1307"/>
      <c r="AD210" s="1649"/>
      <c r="AE210" s="1240"/>
      <c r="AF210" s="1238"/>
      <c r="AG210" s="1028"/>
      <c r="AH210" s="1199"/>
      <c r="AI210" s="1043"/>
      <c r="AJ210" s="89" t="s">
        <v>1340</v>
      </c>
      <c r="AK210" s="49" t="s">
        <v>1335</v>
      </c>
      <c r="AL210" s="51">
        <v>9</v>
      </c>
      <c r="AM210" s="637">
        <v>5</v>
      </c>
      <c r="AN210" s="778">
        <v>9</v>
      </c>
      <c r="AO210" s="199">
        <v>2</v>
      </c>
      <c r="AP210" s="199">
        <v>3</v>
      </c>
      <c r="AQ210" s="936">
        <v>5</v>
      </c>
      <c r="AR210" s="53">
        <v>1</v>
      </c>
      <c r="AS210" s="1025"/>
      <c r="AT210" s="638">
        <v>44927</v>
      </c>
      <c r="AU210" s="218">
        <v>45291</v>
      </c>
      <c r="AV210" s="229">
        <v>364</v>
      </c>
      <c r="AW210" s="229">
        <v>5908</v>
      </c>
      <c r="AX210" s="73"/>
      <c r="AY210" s="130">
        <v>500</v>
      </c>
      <c r="AZ210" s="200">
        <v>159</v>
      </c>
      <c r="BA210" s="845">
        <v>495</v>
      </c>
      <c r="BB210" s="1552"/>
      <c r="BC210" s="1552"/>
      <c r="BD210" s="1285"/>
      <c r="BE210" s="1335"/>
      <c r="BF210" s="1037"/>
      <c r="BG210" s="1037"/>
      <c r="BH210" s="1037"/>
      <c r="BI210" s="1515"/>
      <c r="BJ210" s="1156"/>
      <c r="BK210" s="1113"/>
      <c r="BL210" s="900"/>
      <c r="BM210" s="1477"/>
      <c r="BN210" s="1477"/>
      <c r="BO210" s="1477"/>
      <c r="BP210" s="1579"/>
      <c r="BQ210" s="639" t="s">
        <v>1325</v>
      </c>
      <c r="BR210" s="639" t="s">
        <v>152</v>
      </c>
      <c r="BS210" s="215" t="s">
        <v>152</v>
      </c>
      <c r="BT210" s="215" t="s">
        <v>152</v>
      </c>
      <c r="BU210" s="640" t="s">
        <v>152</v>
      </c>
      <c r="BV210" s="641" t="s">
        <v>1341</v>
      </c>
      <c r="BW210" s="642" t="s">
        <v>1342</v>
      </c>
      <c r="BX210" s="645" t="s">
        <v>1343</v>
      </c>
      <c r="BY210" s="894" t="s">
        <v>1547</v>
      </c>
      <c r="BZ210" s="73"/>
      <c r="CA210" s="73"/>
    </row>
    <row r="211" spans="1:79" ht="111" customHeight="1" thickBot="1" x14ac:dyDescent="0.45">
      <c r="A211" s="1496"/>
      <c r="B211" s="1421"/>
      <c r="C211" s="1421"/>
      <c r="D211" s="1043"/>
      <c r="E211" s="1043"/>
      <c r="F211" s="1043"/>
      <c r="G211" s="1043"/>
      <c r="H211" s="1043"/>
      <c r="I211" s="1043"/>
      <c r="J211" s="1353"/>
      <c r="K211" s="1202"/>
      <c r="L211" s="1202"/>
      <c r="M211" s="1202"/>
      <c r="N211" s="1400"/>
      <c r="O211" s="83"/>
      <c r="P211" s="1202"/>
      <c r="Q211" s="1202"/>
      <c r="R211" s="1086"/>
      <c r="S211" s="1262"/>
      <c r="T211" s="1266"/>
      <c r="U211" s="1111"/>
      <c r="V211" s="1567"/>
      <c r="W211" s="1567"/>
      <c r="X211" s="1220"/>
      <c r="Y211" s="1648"/>
      <c r="Z211" s="1648"/>
      <c r="AA211" s="1026"/>
      <c r="AB211" s="1026"/>
      <c r="AC211" s="1307"/>
      <c r="AD211" s="1649"/>
      <c r="AE211" s="1241"/>
      <c r="AF211" s="1239"/>
      <c r="AG211" s="1029"/>
      <c r="AH211" s="1200"/>
      <c r="AI211" s="1044"/>
      <c r="AJ211" s="586" t="s">
        <v>1344</v>
      </c>
      <c r="AK211" s="224" t="s">
        <v>1345</v>
      </c>
      <c r="AL211" s="507">
        <v>10</v>
      </c>
      <c r="AM211" s="646">
        <v>50</v>
      </c>
      <c r="AN211" s="779">
        <v>0</v>
      </c>
      <c r="AO211" s="712">
        <v>0</v>
      </c>
      <c r="AP211" s="199">
        <v>1</v>
      </c>
      <c r="AQ211" s="845">
        <v>1</v>
      </c>
      <c r="AR211" s="53">
        <f>+(AN211+AO211+AP211+AQ211)/AL211</f>
        <v>0.2</v>
      </c>
      <c r="AS211" s="1062"/>
      <c r="AT211" s="647">
        <v>44927</v>
      </c>
      <c r="AU211" s="225">
        <v>45291</v>
      </c>
      <c r="AV211" s="628">
        <v>364</v>
      </c>
      <c r="AW211" s="628">
        <v>5908</v>
      </c>
      <c r="AX211" s="917"/>
      <c r="AY211" s="330">
        <v>0</v>
      </c>
      <c r="AZ211" s="908">
        <v>5908</v>
      </c>
      <c r="BA211" s="845">
        <v>1</v>
      </c>
      <c r="BB211" s="1553"/>
      <c r="BC211" s="1553"/>
      <c r="BD211" s="1286"/>
      <c r="BE211" s="1596"/>
      <c r="BF211" s="1038"/>
      <c r="BG211" s="1038"/>
      <c r="BH211" s="1038"/>
      <c r="BI211" s="1516"/>
      <c r="BJ211" s="1159"/>
      <c r="BK211" s="1114"/>
      <c r="BL211" s="900"/>
      <c r="BM211" s="1478"/>
      <c r="BN211" s="1478"/>
      <c r="BO211" s="1478"/>
      <c r="BP211" s="1735"/>
      <c r="BQ211" s="648" t="s">
        <v>1316</v>
      </c>
      <c r="BR211" s="648" t="s">
        <v>1346</v>
      </c>
      <c r="BS211" s="224" t="s">
        <v>1318</v>
      </c>
      <c r="BT211" s="224" t="s">
        <v>166</v>
      </c>
      <c r="BU211" s="649" t="s">
        <v>1347</v>
      </c>
      <c r="BV211" s="650" t="s">
        <v>1348</v>
      </c>
      <c r="BW211" s="651" t="s">
        <v>1349</v>
      </c>
      <c r="BX211" s="645" t="s">
        <v>1350</v>
      </c>
      <c r="BY211" s="894" t="s">
        <v>1548</v>
      </c>
      <c r="BZ211" s="73"/>
      <c r="CA211" s="73"/>
    </row>
    <row r="212" spans="1:79" ht="83.25" customHeight="1" x14ac:dyDescent="0.4">
      <c r="A212" s="1496"/>
      <c r="B212" s="1421"/>
      <c r="C212" s="1421"/>
      <c r="D212" s="1043"/>
      <c r="E212" s="1043"/>
      <c r="F212" s="1043"/>
      <c r="G212" s="1043"/>
      <c r="H212" s="1043"/>
      <c r="I212" s="1043"/>
      <c r="J212" s="1353"/>
      <c r="K212" s="1084" t="s">
        <v>1351</v>
      </c>
      <c r="L212" s="1084" t="s">
        <v>1352</v>
      </c>
      <c r="M212" s="1084">
        <v>0</v>
      </c>
      <c r="N212" s="1084" t="s">
        <v>1353</v>
      </c>
      <c r="O212" s="1084"/>
      <c r="P212" s="1084" t="s">
        <v>149</v>
      </c>
      <c r="Q212" s="1084" t="s">
        <v>1305</v>
      </c>
      <c r="R212" s="1084">
        <v>1</v>
      </c>
      <c r="S212" s="1629">
        <v>0.4</v>
      </c>
      <c r="T212" s="1257">
        <v>0.6</v>
      </c>
      <c r="U212" s="1187">
        <v>0.16</v>
      </c>
      <c r="V212" s="1077">
        <v>0.16</v>
      </c>
      <c r="W212" s="1076">
        <v>1E-4</v>
      </c>
      <c r="X212" s="1013">
        <v>0.04</v>
      </c>
      <c r="Y212" s="1024">
        <f>+(U212+V212+W212+X212)</f>
        <v>0.36009999999999998</v>
      </c>
      <c r="Z212" s="1024">
        <f>+T212+Y212</f>
        <v>0.96009999999999995</v>
      </c>
      <c r="AA212" s="1024">
        <f>+Y212/S212</f>
        <v>0.90024999999999988</v>
      </c>
      <c r="AB212" s="1024">
        <f>+Z212/R212</f>
        <v>0.96009999999999995</v>
      </c>
      <c r="AC212" s="1307"/>
      <c r="AD212" s="1649"/>
      <c r="AE212" s="1234" t="s">
        <v>1354</v>
      </c>
      <c r="AF212" s="1237" t="s">
        <v>1355</v>
      </c>
      <c r="AG212" s="1027" t="s">
        <v>1356</v>
      </c>
      <c r="AH212" s="1206">
        <v>2021130010039</v>
      </c>
      <c r="AI212" s="1147" t="s">
        <v>1245</v>
      </c>
      <c r="AJ212" s="66" t="s">
        <v>1357</v>
      </c>
      <c r="AK212" s="194" t="s">
        <v>566</v>
      </c>
      <c r="AL212" s="194" t="s">
        <v>566</v>
      </c>
      <c r="AM212" s="194" t="s">
        <v>566</v>
      </c>
      <c r="AN212" s="194" t="s">
        <v>566</v>
      </c>
      <c r="AO212" s="179" t="s">
        <v>566</v>
      </c>
      <c r="AP212" s="179" t="s">
        <v>566</v>
      </c>
      <c r="AQ212" s="830" t="s">
        <v>566</v>
      </c>
      <c r="AR212" s="53" t="s">
        <v>152</v>
      </c>
      <c r="AS212" s="1061">
        <f>AVERAGE(AR212:AR220)</f>
        <v>0.98750000000000004</v>
      </c>
      <c r="AT212" s="652" t="s">
        <v>566</v>
      </c>
      <c r="AU212" s="653" t="s">
        <v>566</v>
      </c>
      <c r="AV212" s="311" t="s">
        <v>566</v>
      </c>
      <c r="AW212" s="311" t="s">
        <v>566</v>
      </c>
      <c r="AX212" s="537"/>
      <c r="AY212" s="188" t="s">
        <v>566</v>
      </c>
      <c r="AZ212" s="189" t="s">
        <v>566</v>
      </c>
      <c r="BA212" s="907" t="s">
        <v>566</v>
      </c>
      <c r="BB212" s="1048" t="s">
        <v>1248</v>
      </c>
      <c r="BC212" s="1048" t="s">
        <v>1249</v>
      </c>
      <c r="BD212" s="1285" t="s">
        <v>166</v>
      </c>
      <c r="BE212" s="1556">
        <v>100000000</v>
      </c>
      <c r="BF212" s="1520" t="s">
        <v>299</v>
      </c>
      <c r="BG212" s="1520" t="s">
        <v>1358</v>
      </c>
      <c r="BH212" s="1520" t="s">
        <v>1359</v>
      </c>
      <c r="BI212" s="1597" t="s">
        <v>166</v>
      </c>
      <c r="BJ212" s="1155">
        <v>95147000</v>
      </c>
      <c r="BK212" s="1116">
        <v>95147000</v>
      </c>
      <c r="BL212" s="1059">
        <v>98286000</v>
      </c>
      <c r="BM212" s="1477">
        <v>98286000</v>
      </c>
      <c r="BN212" s="1477">
        <v>98286000</v>
      </c>
      <c r="BO212" s="1477">
        <v>98286000</v>
      </c>
      <c r="BP212" s="1061">
        <f>+BO212/BM212</f>
        <v>1</v>
      </c>
      <c r="BQ212" s="128" t="s">
        <v>566</v>
      </c>
      <c r="BR212" s="128" t="s">
        <v>566</v>
      </c>
      <c r="BS212" s="128" t="s">
        <v>566</v>
      </c>
      <c r="BT212" s="128" t="s">
        <v>566</v>
      </c>
      <c r="BU212" s="128" t="s">
        <v>566</v>
      </c>
      <c r="BV212" s="654"/>
      <c r="BW212" s="655"/>
      <c r="BX212" s="656"/>
      <c r="BY212" s="895"/>
      <c r="BZ212" s="73"/>
      <c r="CA212" s="73"/>
    </row>
    <row r="213" spans="1:79" ht="57.75" customHeight="1" x14ac:dyDescent="0.4">
      <c r="A213" s="1496"/>
      <c r="B213" s="1421"/>
      <c r="C213" s="1421"/>
      <c r="D213" s="1043"/>
      <c r="E213" s="1043"/>
      <c r="F213" s="1043"/>
      <c r="G213" s="1043"/>
      <c r="H213" s="1043"/>
      <c r="I213" s="1043"/>
      <c r="J213" s="1353"/>
      <c r="K213" s="1085"/>
      <c r="L213" s="1085"/>
      <c r="M213" s="1085"/>
      <c r="N213" s="1085"/>
      <c r="O213" s="1085"/>
      <c r="P213" s="1085"/>
      <c r="Q213" s="1085"/>
      <c r="R213" s="1085"/>
      <c r="S213" s="1630"/>
      <c r="T213" s="1258"/>
      <c r="U213" s="1188"/>
      <c r="V213" s="1077"/>
      <c r="W213" s="1077"/>
      <c r="X213" s="1247"/>
      <c r="Y213" s="1025"/>
      <c r="Z213" s="1025"/>
      <c r="AA213" s="1025"/>
      <c r="AB213" s="1025"/>
      <c r="AC213" s="1307"/>
      <c r="AD213" s="1649"/>
      <c r="AE213" s="1240"/>
      <c r="AF213" s="1238"/>
      <c r="AG213" s="1028"/>
      <c r="AH213" s="1207"/>
      <c r="AI213" s="1085"/>
      <c r="AJ213" s="89" t="s">
        <v>1360</v>
      </c>
      <c r="AK213" s="179" t="s">
        <v>566</v>
      </c>
      <c r="AL213" s="179" t="s">
        <v>566</v>
      </c>
      <c r="AM213" s="179" t="s">
        <v>566</v>
      </c>
      <c r="AN213" s="179" t="s">
        <v>566</v>
      </c>
      <c r="AO213" s="179" t="s">
        <v>566</v>
      </c>
      <c r="AP213" s="179" t="s">
        <v>566</v>
      </c>
      <c r="AQ213" s="830" t="s">
        <v>566</v>
      </c>
      <c r="AR213" s="53" t="s">
        <v>152</v>
      </c>
      <c r="AS213" s="1025"/>
      <c r="AT213" s="657" t="s">
        <v>566</v>
      </c>
      <c r="AU213" s="657" t="s">
        <v>566</v>
      </c>
      <c r="AV213" s="229" t="s">
        <v>566</v>
      </c>
      <c r="AW213" s="229" t="s">
        <v>566</v>
      </c>
      <c r="AX213" s="73"/>
      <c r="AY213" s="130" t="s">
        <v>566</v>
      </c>
      <c r="AZ213" s="200" t="s">
        <v>566</v>
      </c>
      <c r="BA213" s="845" t="s">
        <v>566</v>
      </c>
      <c r="BB213" s="1049"/>
      <c r="BC213" s="1049"/>
      <c r="BD213" s="1285"/>
      <c r="BE213" s="1335"/>
      <c r="BF213" s="1285"/>
      <c r="BG213" s="1285"/>
      <c r="BH213" s="1285"/>
      <c r="BI213" s="1276"/>
      <c r="BJ213" s="1156"/>
      <c r="BK213" s="1113"/>
      <c r="BL213" s="1057"/>
      <c r="BM213" s="1477"/>
      <c r="BN213" s="1477"/>
      <c r="BO213" s="1477"/>
      <c r="BP213" s="1025"/>
      <c r="BQ213" s="135" t="s">
        <v>566</v>
      </c>
      <c r="BR213" s="135" t="s">
        <v>566</v>
      </c>
      <c r="BS213" s="135" t="s">
        <v>566</v>
      </c>
      <c r="BT213" s="135" t="s">
        <v>566</v>
      </c>
      <c r="BU213" s="135" t="s">
        <v>566</v>
      </c>
      <c r="BV213" s="658"/>
      <c r="BW213" s="659"/>
      <c r="BX213" s="660"/>
      <c r="BY213" s="896"/>
      <c r="BZ213" s="73"/>
      <c r="CA213" s="73"/>
    </row>
    <row r="214" spans="1:79" ht="87.75" customHeight="1" x14ac:dyDescent="0.4">
      <c r="A214" s="1496"/>
      <c r="B214" s="1421"/>
      <c r="C214" s="1421"/>
      <c r="D214" s="1043"/>
      <c r="E214" s="1043"/>
      <c r="F214" s="1043"/>
      <c r="G214" s="1043"/>
      <c r="H214" s="1043"/>
      <c r="I214" s="1043"/>
      <c r="J214" s="1353"/>
      <c r="K214" s="1085"/>
      <c r="L214" s="1085"/>
      <c r="M214" s="1085"/>
      <c r="N214" s="1085"/>
      <c r="O214" s="1085"/>
      <c r="P214" s="1085"/>
      <c r="Q214" s="1085"/>
      <c r="R214" s="1085"/>
      <c r="S214" s="1630"/>
      <c r="T214" s="1258"/>
      <c r="U214" s="1188"/>
      <c r="V214" s="1077"/>
      <c r="W214" s="1077"/>
      <c r="X214" s="1247"/>
      <c r="Y214" s="1025"/>
      <c r="Z214" s="1025"/>
      <c r="AA214" s="1025"/>
      <c r="AB214" s="1025"/>
      <c r="AC214" s="1307"/>
      <c r="AD214" s="1649"/>
      <c r="AE214" s="1240"/>
      <c r="AF214" s="1238"/>
      <c r="AG214" s="1028"/>
      <c r="AH214" s="1207"/>
      <c r="AI214" s="1085"/>
      <c r="AJ214" s="644" t="s">
        <v>1361</v>
      </c>
      <c r="AK214" s="179" t="s">
        <v>1362</v>
      </c>
      <c r="AL214" s="179">
        <v>8</v>
      </c>
      <c r="AM214" s="51">
        <v>30</v>
      </c>
      <c r="AN214" s="51">
        <v>13</v>
      </c>
      <c r="AO214" s="51">
        <v>46</v>
      </c>
      <c r="AP214" s="51">
        <v>0</v>
      </c>
      <c r="AQ214" s="829">
        <v>0</v>
      </c>
      <c r="AR214" s="53">
        <v>1</v>
      </c>
      <c r="AS214" s="1025"/>
      <c r="AT214" s="657">
        <v>44949</v>
      </c>
      <c r="AU214" s="657">
        <v>45016</v>
      </c>
      <c r="AV214" s="229">
        <v>67</v>
      </c>
      <c r="AW214" s="229">
        <v>40</v>
      </c>
      <c r="AX214" s="73"/>
      <c r="AY214" s="130">
        <v>138</v>
      </c>
      <c r="AZ214" s="200">
        <v>56</v>
      </c>
      <c r="BA214" s="845">
        <v>0</v>
      </c>
      <c r="BB214" s="1049"/>
      <c r="BC214" s="1049"/>
      <c r="BD214" s="1285"/>
      <c r="BE214" s="1335"/>
      <c r="BF214" s="1285"/>
      <c r="BG214" s="1285"/>
      <c r="BH214" s="1285"/>
      <c r="BI214" s="1276"/>
      <c r="BJ214" s="1156"/>
      <c r="BK214" s="1113"/>
      <c r="BL214" s="1057"/>
      <c r="BM214" s="1477"/>
      <c r="BN214" s="1477"/>
      <c r="BO214" s="1477"/>
      <c r="BP214" s="1025"/>
      <c r="BQ214" s="661" t="s">
        <v>1257</v>
      </c>
      <c r="BR214" s="661" t="s">
        <v>1258</v>
      </c>
      <c r="BS214" s="49" t="s">
        <v>1259</v>
      </c>
      <c r="BT214" s="109" t="s">
        <v>166</v>
      </c>
      <c r="BU214" s="662">
        <v>44946</v>
      </c>
      <c r="BV214" s="658" t="s">
        <v>1363</v>
      </c>
      <c r="BW214" s="659" t="s">
        <v>1364</v>
      </c>
      <c r="BX214" s="660" t="s">
        <v>1365</v>
      </c>
      <c r="BY214" s="896"/>
      <c r="BZ214" s="73"/>
      <c r="CA214" s="73"/>
    </row>
    <row r="215" spans="1:79" ht="65.25" customHeight="1" x14ac:dyDescent="0.4">
      <c r="A215" s="1496"/>
      <c r="B215" s="1421"/>
      <c r="C215" s="1421"/>
      <c r="D215" s="1043"/>
      <c r="E215" s="1043"/>
      <c r="F215" s="1043"/>
      <c r="G215" s="1043"/>
      <c r="H215" s="1043"/>
      <c r="I215" s="1043"/>
      <c r="J215" s="1353"/>
      <c r="K215" s="1085"/>
      <c r="L215" s="1085"/>
      <c r="M215" s="1085"/>
      <c r="N215" s="1085"/>
      <c r="O215" s="1085"/>
      <c r="P215" s="1085"/>
      <c r="Q215" s="1085"/>
      <c r="R215" s="1085"/>
      <c r="S215" s="1630"/>
      <c r="T215" s="1258"/>
      <c r="U215" s="1188"/>
      <c r="V215" s="1077"/>
      <c r="W215" s="1077"/>
      <c r="X215" s="1247"/>
      <c r="Y215" s="1025"/>
      <c r="Z215" s="1025"/>
      <c r="AA215" s="1025"/>
      <c r="AB215" s="1025"/>
      <c r="AC215" s="1307"/>
      <c r="AD215" s="1649"/>
      <c r="AE215" s="1240"/>
      <c r="AF215" s="1238"/>
      <c r="AG215" s="1028"/>
      <c r="AH215" s="1207"/>
      <c r="AI215" s="1085"/>
      <c r="AJ215" s="89" t="s">
        <v>1366</v>
      </c>
      <c r="AK215" s="179" t="s">
        <v>566</v>
      </c>
      <c r="AL215" s="179" t="s">
        <v>566</v>
      </c>
      <c r="AM215" s="179" t="s">
        <v>566</v>
      </c>
      <c r="AN215" s="179" t="s">
        <v>566</v>
      </c>
      <c r="AO215" s="179" t="s">
        <v>566</v>
      </c>
      <c r="AP215" s="179" t="s">
        <v>566</v>
      </c>
      <c r="AQ215" s="830" t="s">
        <v>566</v>
      </c>
      <c r="AR215" s="53" t="s">
        <v>152</v>
      </c>
      <c r="AS215" s="1025"/>
      <c r="AT215" s="657" t="s">
        <v>566</v>
      </c>
      <c r="AU215" s="657" t="s">
        <v>566</v>
      </c>
      <c r="AV215" s="229" t="s">
        <v>566</v>
      </c>
      <c r="AW215" s="229" t="s">
        <v>566</v>
      </c>
      <c r="AX215" s="73"/>
      <c r="AY215" s="130" t="s">
        <v>566</v>
      </c>
      <c r="AZ215" s="200" t="s">
        <v>566</v>
      </c>
      <c r="BA215" s="845" t="s">
        <v>566</v>
      </c>
      <c r="BB215" s="1049"/>
      <c r="BC215" s="1049"/>
      <c r="BD215" s="1285"/>
      <c r="BE215" s="1335"/>
      <c r="BF215" s="1285"/>
      <c r="BG215" s="1285"/>
      <c r="BH215" s="1285"/>
      <c r="BI215" s="1276"/>
      <c r="BJ215" s="1156"/>
      <c r="BK215" s="1113"/>
      <c r="BL215" s="1057"/>
      <c r="BM215" s="1477"/>
      <c r="BN215" s="1477"/>
      <c r="BO215" s="1477"/>
      <c r="BP215" s="1025"/>
      <c r="BQ215" s="135" t="s">
        <v>566</v>
      </c>
      <c r="BR215" s="135" t="s">
        <v>566</v>
      </c>
      <c r="BS215" s="135" t="s">
        <v>566</v>
      </c>
      <c r="BT215" s="135" t="s">
        <v>566</v>
      </c>
      <c r="BU215" s="135" t="s">
        <v>566</v>
      </c>
      <c r="BV215" s="658"/>
      <c r="BW215" s="659"/>
      <c r="BX215" s="660"/>
      <c r="BY215" s="896"/>
      <c r="BZ215" s="73"/>
      <c r="CA215" s="73"/>
    </row>
    <row r="216" spans="1:79" ht="54.75" customHeight="1" x14ac:dyDescent="0.4">
      <c r="A216" s="1496"/>
      <c r="B216" s="1421"/>
      <c r="C216" s="1421"/>
      <c r="D216" s="1043"/>
      <c r="E216" s="1043"/>
      <c r="F216" s="1043"/>
      <c r="G216" s="1043"/>
      <c r="H216" s="1043"/>
      <c r="I216" s="1043"/>
      <c r="J216" s="1353"/>
      <c r="K216" s="1085"/>
      <c r="L216" s="1085"/>
      <c r="M216" s="1085"/>
      <c r="N216" s="1085"/>
      <c r="O216" s="1085"/>
      <c r="P216" s="1085"/>
      <c r="Q216" s="1085"/>
      <c r="R216" s="1085"/>
      <c r="S216" s="1630"/>
      <c r="T216" s="1258"/>
      <c r="U216" s="1188"/>
      <c r="V216" s="1077"/>
      <c r="W216" s="1077"/>
      <c r="X216" s="1247"/>
      <c r="Y216" s="1025"/>
      <c r="Z216" s="1025"/>
      <c r="AA216" s="1025"/>
      <c r="AB216" s="1025"/>
      <c r="AC216" s="1307"/>
      <c r="AD216" s="1649"/>
      <c r="AE216" s="1240"/>
      <c r="AF216" s="1238"/>
      <c r="AG216" s="1028"/>
      <c r="AH216" s="1207"/>
      <c r="AI216" s="1085"/>
      <c r="AJ216" s="89" t="s">
        <v>1367</v>
      </c>
      <c r="AK216" s="179" t="s">
        <v>566</v>
      </c>
      <c r="AL216" s="179" t="s">
        <v>566</v>
      </c>
      <c r="AM216" s="179" t="s">
        <v>566</v>
      </c>
      <c r="AN216" s="179" t="s">
        <v>566</v>
      </c>
      <c r="AO216" s="179" t="s">
        <v>566</v>
      </c>
      <c r="AP216" s="179" t="s">
        <v>566</v>
      </c>
      <c r="AQ216" s="830" t="s">
        <v>566</v>
      </c>
      <c r="AR216" s="53" t="s">
        <v>152</v>
      </c>
      <c r="AS216" s="1025"/>
      <c r="AT216" s="657" t="s">
        <v>566</v>
      </c>
      <c r="AU216" s="657" t="s">
        <v>566</v>
      </c>
      <c r="AV216" s="229" t="s">
        <v>566</v>
      </c>
      <c r="AW216" s="229" t="s">
        <v>566</v>
      </c>
      <c r="AX216" s="73"/>
      <c r="AY216" s="130" t="s">
        <v>566</v>
      </c>
      <c r="AZ216" s="200" t="s">
        <v>566</v>
      </c>
      <c r="BA216" s="845" t="s">
        <v>566</v>
      </c>
      <c r="BB216" s="1049"/>
      <c r="BC216" s="1049"/>
      <c r="BD216" s="1285"/>
      <c r="BE216" s="1335"/>
      <c r="BF216" s="1285"/>
      <c r="BG216" s="1285"/>
      <c r="BH216" s="1285"/>
      <c r="BI216" s="1276"/>
      <c r="BJ216" s="1156"/>
      <c r="BK216" s="1113"/>
      <c r="BL216" s="1057"/>
      <c r="BM216" s="1477"/>
      <c r="BN216" s="1477"/>
      <c r="BO216" s="1477"/>
      <c r="BP216" s="1025"/>
      <c r="BQ216" s="135" t="s">
        <v>566</v>
      </c>
      <c r="BR216" s="135" t="s">
        <v>566</v>
      </c>
      <c r="BS216" s="135" t="s">
        <v>566</v>
      </c>
      <c r="BT216" s="135" t="s">
        <v>566</v>
      </c>
      <c r="BU216" s="135" t="s">
        <v>566</v>
      </c>
      <c r="BV216" s="658"/>
      <c r="BW216" s="659"/>
      <c r="BX216" s="660"/>
      <c r="BY216" s="896"/>
      <c r="BZ216" s="73"/>
      <c r="CA216" s="73"/>
    </row>
    <row r="217" spans="1:79" ht="73.5" customHeight="1" x14ac:dyDescent="0.4">
      <c r="A217" s="1496"/>
      <c r="B217" s="1421"/>
      <c r="C217" s="1421"/>
      <c r="D217" s="1043"/>
      <c r="E217" s="1043"/>
      <c r="F217" s="1043"/>
      <c r="G217" s="1043"/>
      <c r="H217" s="1043"/>
      <c r="I217" s="1043"/>
      <c r="J217" s="1353"/>
      <c r="K217" s="1085"/>
      <c r="L217" s="1085"/>
      <c r="M217" s="1085"/>
      <c r="N217" s="1085"/>
      <c r="O217" s="1085"/>
      <c r="P217" s="1085"/>
      <c r="Q217" s="1085"/>
      <c r="R217" s="1085"/>
      <c r="S217" s="1630"/>
      <c r="T217" s="1258"/>
      <c r="U217" s="1188"/>
      <c r="V217" s="1077"/>
      <c r="W217" s="1077"/>
      <c r="X217" s="1247"/>
      <c r="Y217" s="1025"/>
      <c r="Z217" s="1025"/>
      <c r="AA217" s="1025"/>
      <c r="AB217" s="1025"/>
      <c r="AC217" s="1307"/>
      <c r="AD217" s="1649"/>
      <c r="AE217" s="1240"/>
      <c r="AF217" s="1238"/>
      <c r="AG217" s="1028"/>
      <c r="AH217" s="1207"/>
      <c r="AI217" s="1085"/>
      <c r="AJ217" s="89" t="s">
        <v>1368</v>
      </c>
      <c r="AK217" s="179" t="s">
        <v>566</v>
      </c>
      <c r="AL217" s="179" t="s">
        <v>566</v>
      </c>
      <c r="AM217" s="179" t="s">
        <v>566</v>
      </c>
      <c r="AN217" s="179" t="s">
        <v>566</v>
      </c>
      <c r="AO217" s="179" t="s">
        <v>566</v>
      </c>
      <c r="AP217" s="179" t="s">
        <v>566</v>
      </c>
      <c r="AQ217" s="830" t="s">
        <v>566</v>
      </c>
      <c r="AR217" s="53" t="s">
        <v>152</v>
      </c>
      <c r="AS217" s="1025"/>
      <c r="AT217" s="657" t="s">
        <v>566</v>
      </c>
      <c r="AU217" s="657" t="s">
        <v>566</v>
      </c>
      <c r="AV217" s="229" t="s">
        <v>566</v>
      </c>
      <c r="AW217" s="229" t="s">
        <v>566</v>
      </c>
      <c r="AX217" s="73"/>
      <c r="AY217" s="130" t="s">
        <v>566</v>
      </c>
      <c r="AZ217" s="200" t="s">
        <v>566</v>
      </c>
      <c r="BA217" s="845" t="s">
        <v>566</v>
      </c>
      <c r="BB217" s="1049"/>
      <c r="BC217" s="1049"/>
      <c r="BD217" s="1285"/>
      <c r="BE217" s="1335"/>
      <c r="BF217" s="1285"/>
      <c r="BG217" s="1285"/>
      <c r="BH217" s="1285"/>
      <c r="BI217" s="1276"/>
      <c r="BJ217" s="1156"/>
      <c r="BK217" s="1113"/>
      <c r="BL217" s="1057"/>
      <c r="BM217" s="1477"/>
      <c r="BN217" s="1477"/>
      <c r="BO217" s="1477"/>
      <c r="BP217" s="1025"/>
      <c r="BQ217" s="135" t="s">
        <v>566</v>
      </c>
      <c r="BR217" s="135" t="s">
        <v>566</v>
      </c>
      <c r="BS217" s="135" t="s">
        <v>566</v>
      </c>
      <c r="BT217" s="135" t="s">
        <v>566</v>
      </c>
      <c r="BU217" s="135" t="s">
        <v>566</v>
      </c>
      <c r="BV217" s="658"/>
      <c r="BW217" s="659"/>
      <c r="BX217" s="660"/>
      <c r="BY217" s="896"/>
      <c r="BZ217" s="73"/>
      <c r="CA217" s="73"/>
    </row>
    <row r="218" spans="1:79" ht="65.25" customHeight="1" x14ac:dyDescent="0.4">
      <c r="A218" s="1496"/>
      <c r="B218" s="1421"/>
      <c r="C218" s="1421"/>
      <c r="D218" s="1043"/>
      <c r="E218" s="1043"/>
      <c r="F218" s="1043"/>
      <c r="G218" s="1043"/>
      <c r="H218" s="1043"/>
      <c r="I218" s="1043"/>
      <c r="J218" s="1353"/>
      <c r="K218" s="1085"/>
      <c r="L218" s="1085"/>
      <c r="M218" s="1085"/>
      <c r="N218" s="1085"/>
      <c r="O218" s="1085"/>
      <c r="P218" s="1085"/>
      <c r="Q218" s="1085"/>
      <c r="R218" s="1085"/>
      <c r="S218" s="1630"/>
      <c r="T218" s="1258"/>
      <c r="U218" s="1188"/>
      <c r="V218" s="1077"/>
      <c r="W218" s="1077"/>
      <c r="X218" s="1247"/>
      <c r="Y218" s="1025"/>
      <c r="Z218" s="1025"/>
      <c r="AA218" s="1025"/>
      <c r="AB218" s="1025"/>
      <c r="AC218" s="1307"/>
      <c r="AD218" s="1649"/>
      <c r="AE218" s="1240"/>
      <c r="AF218" s="1238"/>
      <c r="AG218" s="1028"/>
      <c r="AH218" s="1207"/>
      <c r="AI218" s="1085"/>
      <c r="AJ218" s="89" t="s">
        <v>1369</v>
      </c>
      <c r="AK218" s="179" t="s">
        <v>1370</v>
      </c>
      <c r="AL218" s="179">
        <v>1</v>
      </c>
      <c r="AM218" s="51">
        <v>35</v>
      </c>
      <c r="AN218" s="51">
        <v>1</v>
      </c>
      <c r="AO218" s="179">
        <v>1</v>
      </c>
      <c r="AP218" s="179">
        <v>1</v>
      </c>
      <c r="AQ218" s="910" t="s">
        <v>152</v>
      </c>
      <c r="AR218" s="53">
        <v>1</v>
      </c>
      <c r="AS218" s="1025"/>
      <c r="AT218" s="657">
        <v>44949</v>
      </c>
      <c r="AU218" s="657">
        <v>44957</v>
      </c>
      <c r="AV218" s="229">
        <v>8</v>
      </c>
      <c r="AW218" s="229">
        <v>40</v>
      </c>
      <c r="AX218" s="73"/>
      <c r="AY218" s="130" t="s">
        <v>1371</v>
      </c>
      <c r="AZ218" s="200" t="s">
        <v>152</v>
      </c>
      <c r="BA218" s="845" t="s">
        <v>152</v>
      </c>
      <c r="BB218" s="1049"/>
      <c r="BC218" s="1049"/>
      <c r="BD218" s="1285"/>
      <c r="BE218" s="1335"/>
      <c r="BF218" s="1285"/>
      <c r="BG218" s="1285"/>
      <c r="BH218" s="1285"/>
      <c r="BI218" s="1276"/>
      <c r="BJ218" s="1156"/>
      <c r="BK218" s="1113"/>
      <c r="BL218" s="1057"/>
      <c r="BM218" s="1477"/>
      <c r="BN218" s="1477"/>
      <c r="BO218" s="1477"/>
      <c r="BP218" s="1025"/>
      <c r="BQ218" s="661" t="s">
        <v>1257</v>
      </c>
      <c r="BR218" s="661" t="s">
        <v>1258</v>
      </c>
      <c r="BS218" s="49" t="s">
        <v>1259</v>
      </c>
      <c r="BT218" s="109" t="s">
        <v>166</v>
      </c>
      <c r="BU218" s="662">
        <v>44946</v>
      </c>
      <c r="BV218" s="658" t="s">
        <v>1372</v>
      </c>
      <c r="BW218" s="659" t="s">
        <v>1373</v>
      </c>
      <c r="BX218" s="660" t="s">
        <v>1374</v>
      </c>
      <c r="BY218" s="896"/>
      <c r="BZ218" s="73"/>
      <c r="CA218" s="73"/>
    </row>
    <row r="219" spans="1:79" ht="43.5" customHeight="1" x14ac:dyDescent="0.4">
      <c r="A219" s="1496"/>
      <c r="B219" s="1421"/>
      <c r="C219" s="1421"/>
      <c r="D219" s="1043"/>
      <c r="E219" s="1043"/>
      <c r="F219" s="1043"/>
      <c r="G219" s="1043"/>
      <c r="H219" s="1043"/>
      <c r="I219" s="1043"/>
      <c r="J219" s="1353"/>
      <c r="K219" s="1085"/>
      <c r="L219" s="1085"/>
      <c r="M219" s="1085"/>
      <c r="N219" s="1085"/>
      <c r="O219" s="1085"/>
      <c r="P219" s="1085"/>
      <c r="Q219" s="1085"/>
      <c r="R219" s="1085"/>
      <c r="S219" s="1630"/>
      <c r="T219" s="1258"/>
      <c r="U219" s="1188"/>
      <c r="V219" s="1077"/>
      <c r="W219" s="1077"/>
      <c r="X219" s="1247"/>
      <c r="Y219" s="1025"/>
      <c r="Z219" s="1025"/>
      <c r="AA219" s="1025"/>
      <c r="AB219" s="1025"/>
      <c r="AC219" s="1307"/>
      <c r="AD219" s="1649"/>
      <c r="AE219" s="1240"/>
      <c r="AF219" s="1238"/>
      <c r="AG219" s="1028"/>
      <c r="AH219" s="1207"/>
      <c r="AI219" s="1085"/>
      <c r="AJ219" s="89" t="s">
        <v>1375</v>
      </c>
      <c r="AK219" s="179" t="s">
        <v>1282</v>
      </c>
      <c r="AL219" s="179">
        <v>5</v>
      </c>
      <c r="AM219" s="51">
        <v>20</v>
      </c>
      <c r="AN219" s="51">
        <v>0</v>
      </c>
      <c r="AO219" s="51">
        <v>2</v>
      </c>
      <c r="AP219" s="51">
        <v>8</v>
      </c>
      <c r="AQ219" s="833">
        <v>5</v>
      </c>
      <c r="AR219" s="53">
        <v>1</v>
      </c>
      <c r="AS219" s="1025"/>
      <c r="AT219" s="657">
        <v>44972</v>
      </c>
      <c r="AU219" s="657">
        <v>45229</v>
      </c>
      <c r="AV219" s="229">
        <v>257</v>
      </c>
      <c r="AW219" s="229">
        <v>100</v>
      </c>
      <c r="AX219" s="73"/>
      <c r="AY219" s="130">
        <v>26</v>
      </c>
      <c r="AZ219" s="200">
        <v>117</v>
      </c>
      <c r="BA219" s="845">
        <v>162</v>
      </c>
      <c r="BB219" s="1049"/>
      <c r="BC219" s="1049"/>
      <c r="BD219" s="1285"/>
      <c r="BE219" s="1335"/>
      <c r="BF219" s="1285"/>
      <c r="BG219" s="1285"/>
      <c r="BH219" s="1285"/>
      <c r="BI219" s="1276"/>
      <c r="BJ219" s="1156"/>
      <c r="BK219" s="1113"/>
      <c r="BL219" s="1057"/>
      <c r="BM219" s="1477"/>
      <c r="BN219" s="1477"/>
      <c r="BO219" s="1477"/>
      <c r="BP219" s="1025"/>
      <c r="BQ219" s="661" t="s">
        <v>1257</v>
      </c>
      <c r="BR219" s="661" t="s">
        <v>1258</v>
      </c>
      <c r="BS219" s="49" t="s">
        <v>1259</v>
      </c>
      <c r="BT219" s="109" t="s">
        <v>166</v>
      </c>
      <c r="BU219" s="662">
        <v>44946</v>
      </c>
      <c r="BV219" s="658" t="s">
        <v>152</v>
      </c>
      <c r="BW219" s="659" t="s">
        <v>1376</v>
      </c>
      <c r="BX219" s="660" t="s">
        <v>1377</v>
      </c>
      <c r="BY219" s="896" t="s">
        <v>1543</v>
      </c>
      <c r="BZ219" s="73"/>
      <c r="CA219" s="73"/>
    </row>
    <row r="220" spans="1:79" ht="72" customHeight="1" thickBot="1" x14ac:dyDescent="0.45">
      <c r="A220" s="1496"/>
      <c r="B220" s="1421"/>
      <c r="C220" s="1421"/>
      <c r="D220" s="1043"/>
      <c r="E220" s="1043"/>
      <c r="F220" s="1043"/>
      <c r="G220" s="1043"/>
      <c r="H220" s="1043"/>
      <c r="I220" s="1043"/>
      <c r="J220" s="1353"/>
      <c r="K220" s="1086"/>
      <c r="L220" s="1086"/>
      <c r="M220" s="1086"/>
      <c r="N220" s="1086"/>
      <c r="O220" s="1086"/>
      <c r="P220" s="1086"/>
      <c r="Q220" s="1086"/>
      <c r="R220" s="1086"/>
      <c r="S220" s="1631"/>
      <c r="T220" s="1259"/>
      <c r="U220" s="1189"/>
      <c r="V220" s="1078"/>
      <c r="W220" s="1078"/>
      <c r="X220" s="1248"/>
      <c r="Y220" s="1026"/>
      <c r="Z220" s="1026"/>
      <c r="AA220" s="1026"/>
      <c r="AB220" s="1026"/>
      <c r="AC220" s="1307"/>
      <c r="AD220" s="1649"/>
      <c r="AE220" s="1241"/>
      <c r="AF220" s="1239"/>
      <c r="AG220" s="1029"/>
      <c r="AH220" s="1208"/>
      <c r="AI220" s="1148"/>
      <c r="AJ220" s="116" t="s">
        <v>1378</v>
      </c>
      <c r="AK220" s="184" t="s">
        <v>1379</v>
      </c>
      <c r="AL220" s="184">
        <v>1</v>
      </c>
      <c r="AM220" s="52">
        <v>15</v>
      </c>
      <c r="AN220" s="52" t="s">
        <v>152</v>
      </c>
      <c r="AO220" s="775">
        <v>0.7</v>
      </c>
      <c r="AP220" s="775">
        <v>0.2</v>
      </c>
      <c r="AQ220" s="838">
        <v>0.05</v>
      </c>
      <c r="AR220" s="53">
        <f>+(AO220+AP220+AQ220)/AL220</f>
        <v>0.95</v>
      </c>
      <c r="AS220" s="1025"/>
      <c r="AT220" s="796">
        <v>44986</v>
      </c>
      <c r="AU220" s="668">
        <v>45000</v>
      </c>
      <c r="AV220" s="719">
        <v>14</v>
      </c>
      <c r="AW220" s="719"/>
      <c r="AX220" s="520"/>
      <c r="AY220" s="157" t="s">
        <v>152</v>
      </c>
      <c r="AZ220" s="158" t="s">
        <v>152</v>
      </c>
      <c r="BA220" s="845" t="s">
        <v>152</v>
      </c>
      <c r="BB220" s="1049"/>
      <c r="BC220" s="1049"/>
      <c r="BD220" s="1285"/>
      <c r="BE220" s="1335"/>
      <c r="BF220" s="1285"/>
      <c r="BG220" s="1285"/>
      <c r="BH220" s="1285"/>
      <c r="BI220" s="1276"/>
      <c r="BJ220" s="1156"/>
      <c r="BK220" s="1113"/>
      <c r="BL220" s="1060"/>
      <c r="BM220" s="1477"/>
      <c r="BN220" s="1477"/>
      <c r="BO220" s="1477"/>
      <c r="BP220" s="1025"/>
      <c r="BQ220" s="663" t="s">
        <v>314</v>
      </c>
      <c r="BR220" s="663" t="s">
        <v>152</v>
      </c>
      <c r="BS220" s="50" t="s">
        <v>152</v>
      </c>
      <c r="BT220" s="50" t="s">
        <v>152</v>
      </c>
      <c r="BU220" s="186" t="s">
        <v>152</v>
      </c>
      <c r="BV220" s="664" t="s">
        <v>152</v>
      </c>
      <c r="BW220" s="665" t="s">
        <v>1380</v>
      </c>
      <c r="BX220" s="666" t="s">
        <v>1381</v>
      </c>
      <c r="BY220" s="897" t="s">
        <v>1544</v>
      </c>
      <c r="BZ220" s="73"/>
      <c r="CA220" s="73"/>
    </row>
    <row r="221" spans="1:79" ht="157.5" customHeight="1" thickBot="1" x14ac:dyDescent="0.45">
      <c r="A221" s="81"/>
      <c r="B221" s="82"/>
      <c r="C221" s="82"/>
      <c r="D221" s="83"/>
      <c r="E221" s="83"/>
      <c r="F221" s="83"/>
      <c r="G221" s="83"/>
      <c r="H221" s="83"/>
      <c r="I221" s="83"/>
      <c r="J221" s="61"/>
      <c r="K221" s="1251" t="s">
        <v>1382</v>
      </c>
      <c r="L221" s="1252"/>
      <c r="M221" s="1252"/>
      <c r="N221" s="1252"/>
      <c r="O221" s="1252"/>
      <c r="P221" s="1252"/>
      <c r="Q221" s="1252"/>
      <c r="R221" s="1252"/>
      <c r="S221" s="1252"/>
      <c r="T221" s="1252"/>
      <c r="U221" s="1252"/>
      <c r="V221" s="1252"/>
      <c r="W221" s="1252"/>
      <c r="X221" s="1252"/>
      <c r="Y221" s="1252"/>
      <c r="Z221" s="1253"/>
      <c r="AA221" s="667">
        <f>AVERAGE(AA196:AA220)</f>
        <v>0.87004999999999999</v>
      </c>
      <c r="AB221" s="667">
        <f>AVERAGE(AB196:AB220)</f>
        <v>0.98202</v>
      </c>
      <c r="AC221" s="1307"/>
      <c r="AD221" s="1649"/>
      <c r="AE221" s="636"/>
      <c r="AF221" s="335"/>
      <c r="AG221" s="1429" t="s">
        <v>1383</v>
      </c>
      <c r="AH221" s="1430"/>
      <c r="AI221" s="1430"/>
      <c r="AJ221" s="1501"/>
      <c r="AK221" s="1501"/>
      <c r="AL221" s="1430"/>
      <c r="AM221" s="1430"/>
      <c r="AN221" s="1430"/>
      <c r="AO221" s="1502"/>
      <c r="AP221" s="1502"/>
      <c r="AQ221" s="1502"/>
      <c r="AR221" s="1432"/>
      <c r="AS221" s="523">
        <f>AVERAGE(AS196:AS220)</f>
        <v>0.89346518518518525</v>
      </c>
      <c r="AT221" s="657"/>
      <c r="AU221" s="797"/>
      <c r="AV221" s="229"/>
      <c r="AW221" s="229"/>
      <c r="AX221" s="73"/>
      <c r="AY221" s="393"/>
      <c r="AZ221" s="393"/>
      <c r="BA221" s="393"/>
      <c r="BB221" s="107"/>
      <c r="BC221" s="107"/>
      <c r="BD221" s="73"/>
      <c r="BE221" s="782"/>
      <c r="BF221" s="782"/>
      <c r="BG221" s="782"/>
      <c r="BH221" s="1658" t="s">
        <v>1384</v>
      </c>
      <c r="BI221" s="1658"/>
      <c r="BJ221" s="1658"/>
      <c r="BK221" s="1658"/>
      <c r="BL221" s="781"/>
      <c r="BM221" s="798">
        <f>+BM212+BM206+BM196+BM209</f>
        <v>3211909962.8699999</v>
      </c>
      <c r="BN221" s="798">
        <f>+BN212+BN206+BN196+BN209</f>
        <v>2955951393.5999999</v>
      </c>
      <c r="BO221" s="798">
        <f>+BO196+BO206+BO212+BO209</f>
        <v>2287353137.8399997</v>
      </c>
      <c r="BP221" s="790">
        <f>+BO221/BM221</f>
        <v>0.7121473404553772</v>
      </c>
      <c r="BQ221" s="669"/>
      <c r="BR221" s="663"/>
      <c r="BS221" s="50"/>
      <c r="BT221" s="50"/>
      <c r="BU221" s="186"/>
      <c r="BV221" s="670"/>
      <c r="BW221" s="665"/>
      <c r="BX221" s="666"/>
      <c r="BY221" s="897"/>
      <c r="BZ221" s="73"/>
      <c r="CA221" s="73"/>
    </row>
    <row r="222" spans="1:79" ht="157.5" customHeight="1" thickBot="1" x14ac:dyDescent="0.45">
      <c r="B222" s="1201" t="s">
        <v>1385</v>
      </c>
      <c r="C222" s="1201" t="s">
        <v>1386</v>
      </c>
      <c r="D222" s="1201" t="s">
        <v>1387</v>
      </c>
      <c r="E222" s="1201" t="s">
        <v>326</v>
      </c>
      <c r="F222" s="1201" t="s">
        <v>1388</v>
      </c>
      <c r="G222" s="1023"/>
      <c r="H222" s="1023"/>
      <c r="I222" s="1023"/>
      <c r="J222" s="1084" t="s">
        <v>1389</v>
      </c>
      <c r="K222" s="64" t="s">
        <v>1390</v>
      </c>
      <c r="L222" s="64" t="s">
        <v>487</v>
      </c>
      <c r="M222" s="64">
        <v>0</v>
      </c>
      <c r="N222" s="65" t="s">
        <v>1391</v>
      </c>
      <c r="O222" s="65"/>
      <c r="P222" s="65" t="s">
        <v>149</v>
      </c>
      <c r="Q222" s="671" t="s">
        <v>1152</v>
      </c>
      <c r="R222" s="65">
        <v>24</v>
      </c>
      <c r="S222" s="935">
        <v>30</v>
      </c>
      <c r="T222" s="672">
        <v>52</v>
      </c>
      <c r="U222" s="714">
        <v>56</v>
      </c>
      <c r="V222" s="715">
        <v>28</v>
      </c>
      <c r="W222" s="715">
        <v>0</v>
      </c>
      <c r="X222" s="810">
        <v>60</v>
      </c>
      <c r="Y222" s="948">
        <f>+U222+V222+W222+X222</f>
        <v>144</v>
      </c>
      <c r="Z222" s="948">
        <f>+T222+Y222</f>
        <v>196</v>
      </c>
      <c r="AA222" s="949">
        <v>1</v>
      </c>
      <c r="AB222" s="949">
        <v>1</v>
      </c>
      <c r="AC222" s="1307"/>
      <c r="AD222" s="1649"/>
      <c r="AE222" s="1234" t="s">
        <v>1392</v>
      </c>
      <c r="AF222" s="1234" t="s">
        <v>1110</v>
      </c>
      <c r="AG222" s="1244" t="s">
        <v>1111</v>
      </c>
      <c r="AH222" s="1620">
        <v>2020130010268</v>
      </c>
      <c r="AI222" s="1623" t="s">
        <v>1112</v>
      </c>
      <c r="AJ222" s="1544" t="s">
        <v>1393</v>
      </c>
      <c r="AK222" s="1545" t="s">
        <v>1114</v>
      </c>
      <c r="AL222" s="1508">
        <v>30</v>
      </c>
      <c r="AM222" s="1506">
        <v>0.5</v>
      </c>
      <c r="AN222" s="1110">
        <v>56</v>
      </c>
      <c r="AO222" s="1110">
        <v>28</v>
      </c>
      <c r="AP222" s="1110">
        <v>0</v>
      </c>
      <c r="AQ222" s="1053">
        <v>30</v>
      </c>
      <c r="AR222" s="1061">
        <v>1</v>
      </c>
      <c r="AS222" s="1025"/>
      <c r="AT222" s="610">
        <v>45170</v>
      </c>
      <c r="AU222" s="610">
        <v>45290</v>
      </c>
      <c r="AV222" s="1320">
        <v>120</v>
      </c>
      <c r="AW222" s="1320">
        <v>30</v>
      </c>
      <c r="AX222" s="537"/>
      <c r="AY222" s="1384">
        <v>84</v>
      </c>
      <c r="AZ222" s="1182" t="s">
        <v>1394</v>
      </c>
      <c r="BA222" s="1055"/>
      <c r="BB222" s="1546" t="s">
        <v>1115</v>
      </c>
      <c r="BC222" s="1546" t="s">
        <v>1627</v>
      </c>
      <c r="BD222" s="1536">
        <v>0</v>
      </c>
      <c r="BE222" s="1588">
        <v>0</v>
      </c>
      <c r="BF222" s="1589">
        <v>0</v>
      </c>
      <c r="BG222" s="1589">
        <v>0</v>
      </c>
      <c r="BH222" s="1554">
        <v>0</v>
      </c>
      <c r="BI222" s="1554">
        <v>0</v>
      </c>
      <c r="BJ222" s="1659"/>
      <c r="BK222" s="1562"/>
      <c r="BL222" s="864"/>
      <c r="BM222" s="786"/>
      <c r="BN222" s="786"/>
      <c r="BO222" s="1537">
        <v>0</v>
      </c>
      <c r="BP222" s="1598"/>
      <c r="BQ222" s="175" t="s">
        <v>170</v>
      </c>
      <c r="BR222" s="183" t="s">
        <v>1120</v>
      </c>
      <c r="BS222" s="123" t="s">
        <v>1072</v>
      </c>
      <c r="BT222" s="183" t="s">
        <v>1121</v>
      </c>
      <c r="BU222" s="184" t="s">
        <v>1138</v>
      </c>
      <c r="BV222" s="673" t="s">
        <v>1395</v>
      </c>
      <c r="BW222" s="674" t="s">
        <v>1396</v>
      </c>
      <c r="BX222" s="675" t="s">
        <v>1155</v>
      </c>
      <c r="BY222" s="898" t="s">
        <v>1533</v>
      </c>
      <c r="BZ222" s="73"/>
      <c r="CA222" s="73"/>
    </row>
    <row r="223" spans="1:79" ht="58.5" customHeight="1" thickBot="1" x14ac:dyDescent="0.45">
      <c r="B223" s="1043"/>
      <c r="C223" s="1043"/>
      <c r="D223" s="1043"/>
      <c r="E223" s="1043"/>
      <c r="F223" s="1043"/>
      <c r="G223" s="1023"/>
      <c r="H223" s="1023"/>
      <c r="I223" s="1023"/>
      <c r="J223" s="1086"/>
      <c r="K223" s="1254" t="s">
        <v>1397</v>
      </c>
      <c r="L223" s="1255"/>
      <c r="M223" s="1255"/>
      <c r="N223" s="1255"/>
      <c r="O223" s="1255"/>
      <c r="P223" s="1255"/>
      <c r="Q223" s="1255"/>
      <c r="R223" s="1255"/>
      <c r="S223" s="1255"/>
      <c r="T223" s="1255"/>
      <c r="U223" s="1255"/>
      <c r="V223" s="1255"/>
      <c r="W223" s="1255"/>
      <c r="X223" s="1255"/>
      <c r="Y223" s="1255"/>
      <c r="Z223" s="1256"/>
      <c r="AA223" s="676">
        <f>+AA222</f>
        <v>1</v>
      </c>
      <c r="AB223" s="676">
        <f>+AB222</f>
        <v>1</v>
      </c>
      <c r="AC223" s="1307"/>
      <c r="AD223" s="1649"/>
      <c r="AE223" s="1235"/>
      <c r="AF223" s="1235"/>
      <c r="AG223" s="1245"/>
      <c r="AH223" s="1621"/>
      <c r="AI223" s="1570"/>
      <c r="AJ223" s="1544"/>
      <c r="AK223" s="1545"/>
      <c r="AL223" s="1509"/>
      <c r="AM223" s="1507"/>
      <c r="AN223" s="1111"/>
      <c r="AO223" s="1111"/>
      <c r="AP223" s="1111"/>
      <c r="AQ223" s="1054"/>
      <c r="AR223" s="1026">
        <f t="shared" ref="AR223:AR225" si="18">+(AN223+AO223+AP223)</f>
        <v>0</v>
      </c>
      <c r="AS223" s="1025"/>
      <c r="AT223" s="610"/>
      <c r="AU223" s="610"/>
      <c r="AV223" s="1321"/>
      <c r="AW223" s="1321"/>
      <c r="AX223" s="537"/>
      <c r="AY223" s="1385"/>
      <c r="AZ223" s="1183"/>
      <c r="BA223" s="1054"/>
      <c r="BB223" s="1547"/>
      <c r="BC223" s="1547"/>
      <c r="BD223" s="1537"/>
      <c r="BE223" s="1588"/>
      <c r="BF223" s="1554"/>
      <c r="BG223" s="1554"/>
      <c r="BH223" s="1554"/>
      <c r="BI223" s="1554"/>
      <c r="BJ223" s="1161"/>
      <c r="BK223" s="1123"/>
      <c r="BL223" s="860"/>
      <c r="BM223" s="952"/>
      <c r="BN223" s="952"/>
      <c r="BO223" s="1537"/>
      <c r="BP223" s="1598"/>
      <c r="BQ223" s="175"/>
      <c r="BR223" s="183"/>
      <c r="BS223" s="123"/>
      <c r="BT223" s="183"/>
      <c r="BU223" s="184"/>
      <c r="BV223" s="673"/>
      <c r="BW223" s="674"/>
      <c r="BX223" s="675"/>
      <c r="BY223" s="898"/>
      <c r="BZ223" s="73"/>
      <c r="CA223" s="73"/>
    </row>
    <row r="224" spans="1:79" ht="195" customHeight="1" thickBot="1" x14ac:dyDescent="0.45">
      <c r="B224" s="1043"/>
      <c r="C224" s="1043"/>
      <c r="D224" s="1043"/>
      <c r="E224" s="1043"/>
      <c r="F224" s="1043"/>
      <c r="G224" s="1023"/>
      <c r="H224" s="1023"/>
      <c r="I224" s="1023"/>
      <c r="J224" s="1084" t="s">
        <v>1398</v>
      </c>
      <c r="K224" s="142" t="s">
        <v>1399</v>
      </c>
      <c r="L224" s="142" t="s">
        <v>487</v>
      </c>
      <c r="M224" s="574">
        <v>0</v>
      </c>
      <c r="N224" s="179" t="s">
        <v>1400</v>
      </c>
      <c r="O224" s="179"/>
      <c r="P224" s="179" t="s">
        <v>149</v>
      </c>
      <c r="Q224" s="671" t="s">
        <v>1152</v>
      </c>
      <c r="R224" s="229">
        <v>36</v>
      </c>
      <c r="S224" s="940">
        <v>9</v>
      </c>
      <c r="T224" s="711">
        <v>6</v>
      </c>
      <c r="U224" s="716">
        <v>4</v>
      </c>
      <c r="V224" s="716">
        <v>0</v>
      </c>
      <c r="W224" s="716">
        <v>0</v>
      </c>
      <c r="X224" s="811">
        <v>9</v>
      </c>
      <c r="Y224" s="950">
        <f>+U224+V224+W224</f>
        <v>4</v>
      </c>
      <c r="Z224" s="950">
        <f>+T224+Y224</f>
        <v>10</v>
      </c>
      <c r="AA224" s="945">
        <f>+Y224/S224</f>
        <v>0.44444444444444442</v>
      </c>
      <c r="AB224" s="945">
        <f>+Z224/R224</f>
        <v>0.27777777777777779</v>
      </c>
      <c r="AC224" s="1307"/>
      <c r="AD224" s="1649"/>
      <c r="AE224" s="1236"/>
      <c r="AF224" s="1236"/>
      <c r="AG224" s="1246"/>
      <c r="AH224" s="1622"/>
      <c r="AI224" s="1624"/>
      <c r="AJ224" s="677" t="s">
        <v>1401</v>
      </c>
      <c r="AK224" s="575" t="s">
        <v>1114</v>
      </c>
      <c r="AL224" s="518">
        <v>9</v>
      </c>
      <c r="AM224" s="127">
        <v>0.5</v>
      </c>
      <c r="AN224" s="770">
        <v>4</v>
      </c>
      <c r="AO224" s="770">
        <v>0</v>
      </c>
      <c r="AP224" s="770">
        <v>0</v>
      </c>
      <c r="AQ224" s="826">
        <v>9</v>
      </c>
      <c r="AR224" s="54">
        <f>+(AN224+AO224+AP224)/AL224</f>
        <v>0.44444444444444442</v>
      </c>
      <c r="AS224" s="1026"/>
      <c r="AT224" s="678">
        <v>45170</v>
      </c>
      <c r="AU224" s="678">
        <v>45290</v>
      </c>
      <c r="AV224" s="229">
        <v>120</v>
      </c>
      <c r="AW224" s="311">
        <v>9</v>
      </c>
      <c r="AX224" s="322"/>
      <c r="AY224" s="188">
        <v>0</v>
      </c>
      <c r="AZ224" s="535" t="s">
        <v>1394</v>
      </c>
      <c r="BA224" s="826"/>
      <c r="BB224" s="1547"/>
      <c r="BC224" s="1548"/>
      <c r="BD224" s="1538"/>
      <c r="BE224" s="1588"/>
      <c r="BF224" s="1555"/>
      <c r="BG224" s="1555"/>
      <c r="BH224" s="1555"/>
      <c r="BI224" s="1555"/>
      <c r="BJ224" s="1161"/>
      <c r="BK224" s="1123"/>
      <c r="BL224" s="860"/>
      <c r="BM224" s="952"/>
      <c r="BN224" s="952"/>
      <c r="BO224" s="1538"/>
      <c r="BP224" s="1599"/>
      <c r="BQ224" s="794" t="s">
        <v>170</v>
      </c>
      <c r="BR224" s="671" t="s">
        <v>1120</v>
      </c>
      <c r="BS224" s="123" t="s">
        <v>1072</v>
      </c>
      <c r="BT224" s="183" t="s">
        <v>1121</v>
      </c>
      <c r="BU224" s="184" t="s">
        <v>1138</v>
      </c>
      <c r="BV224" s="673" t="s">
        <v>1402</v>
      </c>
      <c r="BW224" s="674" t="s">
        <v>1403</v>
      </c>
      <c r="BX224" s="675" t="s">
        <v>1155</v>
      </c>
      <c r="BY224" s="898" t="s">
        <v>1534</v>
      </c>
      <c r="BZ224" s="73"/>
      <c r="CA224" s="73"/>
    </row>
    <row r="225" spans="2:79" ht="234.75" customHeight="1" x14ac:dyDescent="0.4">
      <c r="B225" s="1202"/>
      <c r="C225" s="1202"/>
      <c r="D225" s="1202"/>
      <c r="E225" s="1202"/>
      <c r="F225" s="1202"/>
      <c r="G225" s="1023"/>
      <c r="H225" s="1023"/>
      <c r="I225" s="1023"/>
      <c r="J225" s="1086"/>
      <c r="K225" s="142" t="s">
        <v>1404</v>
      </c>
      <c r="L225" s="142" t="s">
        <v>146</v>
      </c>
      <c r="M225" s="574">
        <v>0</v>
      </c>
      <c r="N225" s="679" t="s">
        <v>1405</v>
      </c>
      <c r="O225" s="179"/>
      <c r="P225" s="179" t="s">
        <v>149</v>
      </c>
      <c r="Q225" s="179" t="s">
        <v>1406</v>
      </c>
      <c r="R225" s="229">
        <v>1</v>
      </c>
      <c r="S225" s="941">
        <v>0.25</v>
      </c>
      <c r="T225" s="680">
        <v>0.15</v>
      </c>
      <c r="U225" s="47">
        <v>0</v>
      </c>
      <c r="V225" s="47">
        <v>0</v>
      </c>
      <c r="W225" s="47">
        <v>0</v>
      </c>
      <c r="X225" s="808">
        <v>0</v>
      </c>
      <c r="Y225" s="47">
        <v>0</v>
      </c>
      <c r="Z225" s="680">
        <f>+T225</f>
        <v>0.15</v>
      </c>
      <c r="AA225" s="945">
        <f>+Y225/S225</f>
        <v>0</v>
      </c>
      <c r="AB225" s="945">
        <f>+Z225/R225</f>
        <v>0.15</v>
      </c>
      <c r="AC225" s="1307"/>
      <c r="AD225" s="1649"/>
      <c r="AE225" s="681" t="s">
        <v>798</v>
      </c>
      <c r="AF225" s="399" t="s">
        <v>1407</v>
      </c>
      <c r="AG225" s="973" t="s">
        <v>844</v>
      </c>
      <c r="AH225" s="517">
        <v>2020130010257</v>
      </c>
      <c r="AI225" s="219" t="s">
        <v>845</v>
      </c>
      <c r="AJ225" s="423" t="s">
        <v>1408</v>
      </c>
      <c r="AK225" s="219" t="s">
        <v>1409</v>
      </c>
      <c r="AL225" s="569">
        <v>6</v>
      </c>
      <c r="AM225" s="682">
        <v>1</v>
      </c>
      <c r="AN225" s="780">
        <v>0</v>
      </c>
      <c r="AO225" s="780">
        <v>0</v>
      </c>
      <c r="AP225" s="780">
        <v>0</v>
      </c>
      <c r="AQ225" s="840">
        <v>0</v>
      </c>
      <c r="AR225" s="54">
        <f t="shared" si="18"/>
        <v>0</v>
      </c>
      <c r="AS225" s="312"/>
      <c r="AT225" s="683">
        <v>44959</v>
      </c>
      <c r="AU225" s="683">
        <v>45290</v>
      </c>
      <c r="AV225" s="229">
        <v>331</v>
      </c>
      <c r="AW225" s="229"/>
      <c r="AX225" s="73"/>
      <c r="AY225" s="341"/>
      <c r="AZ225" s="684"/>
      <c r="BA225" s="856"/>
      <c r="BB225" s="257" t="s">
        <v>804</v>
      </c>
      <c r="BC225" s="93" t="s">
        <v>1410</v>
      </c>
      <c r="BD225" s="788">
        <v>0</v>
      </c>
      <c r="BE225" s="788">
        <v>0</v>
      </c>
      <c r="BF225" s="685">
        <v>0</v>
      </c>
      <c r="BG225" s="685">
        <v>0</v>
      </c>
      <c r="BH225" s="685">
        <v>0</v>
      </c>
      <c r="BI225" s="685">
        <v>0</v>
      </c>
      <c r="BJ225" s="686"/>
      <c r="BK225" s="687"/>
      <c r="BL225" s="865"/>
      <c r="BM225" s="787"/>
      <c r="BN225" s="787"/>
      <c r="BO225" s="788">
        <v>0</v>
      </c>
      <c r="BP225" s="789"/>
      <c r="BQ225" s="73"/>
      <c r="BR225" s="73"/>
      <c r="BS225" s="73"/>
      <c r="BT225" s="73"/>
      <c r="BU225" s="73"/>
      <c r="BV225" s="688"/>
      <c r="BW225" s="458"/>
      <c r="BX225" s="492"/>
      <c r="BY225" s="855"/>
      <c r="BZ225" s="73"/>
      <c r="CA225" s="73"/>
    </row>
    <row r="226" spans="2:79" ht="70.5" customHeight="1" x14ac:dyDescent="0.4">
      <c r="E226" s="73"/>
      <c r="F226" s="73"/>
      <c r="G226" s="73"/>
      <c r="H226" s="73"/>
      <c r="I226" s="73"/>
      <c r="J226" s="73"/>
      <c r="K226" s="1254" t="s">
        <v>1411</v>
      </c>
      <c r="L226" s="1255"/>
      <c r="M226" s="1255"/>
      <c r="N226" s="1255"/>
      <c r="O226" s="1255"/>
      <c r="P226" s="1255"/>
      <c r="Q226" s="1255"/>
      <c r="R226" s="1255"/>
      <c r="S226" s="1255"/>
      <c r="T226" s="1255"/>
      <c r="U226" s="1255"/>
      <c r="V226" s="1255"/>
      <c r="W226" s="1255"/>
      <c r="X226" s="1255"/>
      <c r="Y226" s="1255"/>
      <c r="Z226" s="1256"/>
      <c r="AA226" s="487">
        <f>AVERAGE(AA224:AA225)</f>
        <v>0.22222222222222221</v>
      </c>
      <c r="AB226" s="487">
        <f>AVERAGE(AB224:AB225)</f>
        <v>0.21388888888888891</v>
      </c>
    </row>
    <row r="228" spans="2:79" ht="27" thickBot="1" x14ac:dyDescent="0.45"/>
    <row r="229" spans="2:79" ht="126" customHeight="1" thickBot="1" x14ac:dyDescent="0.45">
      <c r="K229" s="696"/>
      <c r="L229" s="696"/>
      <c r="M229" s="696"/>
      <c r="S229" s="943"/>
      <c r="U229" s="1633" t="s">
        <v>1650</v>
      </c>
      <c r="V229" s="1634"/>
      <c r="W229" s="1634"/>
      <c r="X229" s="1634"/>
      <c r="Y229" s="1634"/>
      <c r="Z229" s="1635"/>
      <c r="AA229" s="44">
        <f>AVERAGE(AA106,AA130,AA141,AA151,AA162,AA177,AA195,AA221,AA223,AA226)</f>
        <v>0.79600467099745686</v>
      </c>
      <c r="AB229" s="43">
        <f>AVERAGE(AB106,AB130,AB141,AB151,AB162,AB177,AB195,AB221,AB223,AB226)</f>
        <v>0.87319721724685917</v>
      </c>
      <c r="AF229" s="693"/>
      <c r="AG229" s="693"/>
      <c r="AK229" s="694"/>
      <c r="AL229" s="694"/>
      <c r="AN229" s="1633" t="s">
        <v>1649</v>
      </c>
      <c r="AO229" s="1634"/>
      <c r="AP229" s="1634"/>
      <c r="AQ229" s="1634"/>
      <c r="AR229" s="1635"/>
      <c r="AS229" s="43">
        <f>AVERAGE(AS106,AS130,AS141,AS151,AS162,AS177,AS195,AS221,AS223,AS226)</f>
        <v>0.88864798417222246</v>
      </c>
      <c r="BE229" s="978"/>
      <c r="BF229" s="791"/>
      <c r="BG229" s="791"/>
      <c r="BH229" s="1660" t="s">
        <v>1646</v>
      </c>
      <c r="BI229" s="1661"/>
      <c r="BJ229" s="1661"/>
      <c r="BK229" s="1661"/>
      <c r="BL229" s="1662"/>
      <c r="BM229" s="969">
        <f>+BM106+BM130+BM141+BM151+BM162+BM177+BM195+BM221</f>
        <v>756152071798.69995</v>
      </c>
      <c r="BN229" s="969">
        <f t="shared" ref="BN229:BO229" si="19">+BN106+BN130+BN141+BN151+BN162+BN177+BN195+BN221</f>
        <v>742331337451.54993</v>
      </c>
      <c r="BO229" s="969">
        <f t="shared" si="19"/>
        <v>717220800977.06018</v>
      </c>
      <c r="BP229" s="55"/>
    </row>
    <row r="230" spans="2:79" ht="81" customHeight="1" x14ac:dyDescent="0.4">
      <c r="K230" s="696"/>
      <c r="L230" s="696"/>
      <c r="M230" s="696"/>
      <c r="R230" s="48"/>
      <c r="S230" s="944"/>
      <c r="T230" s="48"/>
      <c r="U230" s="48"/>
      <c r="V230" s="48"/>
      <c r="W230" s="48"/>
      <c r="X230" s="48"/>
      <c r="Y230" s="48"/>
      <c r="Z230" s="48"/>
      <c r="AA230" s="46"/>
      <c r="AB230" s="46"/>
      <c r="AE230" s="45"/>
      <c r="AF230" s="45"/>
      <c r="AG230" s="48"/>
      <c r="AH230" s="48"/>
      <c r="AI230" s="45"/>
      <c r="AJ230" s="694"/>
      <c r="AK230" s="694"/>
      <c r="AL230" s="694"/>
      <c r="AR230" s="694"/>
      <c r="AS230" s="694"/>
      <c r="BD230" s="48"/>
      <c r="BE230" s="48"/>
      <c r="BF230" s="45"/>
      <c r="BG230" s="45"/>
      <c r="BH230" s="45"/>
      <c r="BI230" s="45"/>
      <c r="BJ230" s="792"/>
      <c r="BK230" s="792"/>
      <c r="BL230" s="792"/>
      <c r="BM230" s="970"/>
      <c r="BN230" s="970"/>
      <c r="BO230" s="970"/>
      <c r="BP230" s="793"/>
    </row>
    <row r="231" spans="2:79" ht="132" customHeight="1" x14ac:dyDescent="0.4">
      <c r="AJ231" s="694"/>
      <c r="AK231" s="694"/>
      <c r="AL231" s="694"/>
      <c r="AR231" s="694"/>
      <c r="AS231" s="694"/>
      <c r="BE231" s="978"/>
      <c r="BF231" s="791"/>
      <c r="BG231" s="791"/>
      <c r="BH231" s="1660" t="s">
        <v>1647</v>
      </c>
      <c r="BI231" s="1661"/>
      <c r="BJ231" s="1661"/>
      <c r="BK231" s="1661"/>
      <c r="BL231" s="1662"/>
      <c r="BM231" s="982">
        <f>+BN229/BM229</f>
        <v>0.98172228198188505</v>
      </c>
    </row>
    <row r="232" spans="2:79" ht="120" customHeight="1" x14ac:dyDescent="0.4">
      <c r="BE232" s="1726">
        <f>SUM(BE9:BE231)</f>
        <v>707309543560</v>
      </c>
      <c r="BF232" s="1726"/>
      <c r="BG232" s="791"/>
      <c r="BH232" s="1660" t="s">
        <v>1648</v>
      </c>
      <c r="BI232" s="1661"/>
      <c r="BJ232" s="1661"/>
      <c r="BK232" s="1661"/>
      <c r="BL232" s="1662"/>
      <c r="BM232" s="982">
        <f>+BO229/BM229</f>
        <v>0.94851396660326293</v>
      </c>
    </row>
    <row r="233" spans="2:79" ht="32.25" customHeight="1" x14ac:dyDescent="0.4">
      <c r="BE233" s="55">
        <v>7565879</v>
      </c>
    </row>
    <row r="234" spans="2:79" ht="32.25" customHeight="1" x14ac:dyDescent="0.4"/>
    <row r="236" spans="2:79" x14ac:dyDescent="0.4">
      <c r="BE236" s="979">
        <f>+BE232+BE233</f>
        <v>707317109439</v>
      </c>
    </row>
    <row r="241" spans="65:67" x14ac:dyDescent="0.4">
      <c r="BM241" s="971">
        <v>756152071798.69983</v>
      </c>
      <c r="BN241" s="971">
        <v>742331337451.44995</v>
      </c>
      <c r="BO241" s="971">
        <v>717220800976.96008</v>
      </c>
    </row>
    <row r="242" spans="65:67" x14ac:dyDescent="0.4">
      <c r="BM242" s="971"/>
      <c r="BN242" s="971"/>
      <c r="BO242" s="971"/>
    </row>
    <row r="248" spans="65:67" x14ac:dyDescent="0.4">
      <c r="BM248" s="972">
        <f>+BM229-BM241</f>
        <v>0</v>
      </c>
      <c r="BN248" s="972"/>
      <c r="BO248" s="972"/>
    </row>
  </sheetData>
  <mergeCells count="1532">
    <mergeCell ref="BD156:BD158"/>
    <mergeCell ref="BN152:BN155"/>
    <mergeCell ref="BN156:BN158"/>
    <mergeCell ref="BO152:BO155"/>
    <mergeCell ref="BE163:BE170"/>
    <mergeCell ref="BF163:BF170"/>
    <mergeCell ref="BO178:BO181"/>
    <mergeCell ref="BO182:BO183"/>
    <mergeCell ref="BP178:BP181"/>
    <mergeCell ref="BP182:BP183"/>
    <mergeCell ref="BD189:BD191"/>
    <mergeCell ref="BD192:BD194"/>
    <mergeCell ref="BP189:BP191"/>
    <mergeCell ref="BP192:BP194"/>
    <mergeCell ref="BD206:BD208"/>
    <mergeCell ref="BD209:BD211"/>
    <mergeCell ref="BM206:BM208"/>
    <mergeCell ref="BM209:BM211"/>
    <mergeCell ref="BN206:BN208"/>
    <mergeCell ref="BN209:BN211"/>
    <mergeCell ref="BO206:BO208"/>
    <mergeCell ref="BO209:BO211"/>
    <mergeCell ref="BP206:BP208"/>
    <mergeCell ref="BP209:BP211"/>
    <mergeCell ref="BN178:BN181"/>
    <mergeCell ref="BN182:BN183"/>
    <mergeCell ref="BD196:BD205"/>
    <mergeCell ref="BP184:BP188"/>
    <mergeCell ref="BP196:BP205"/>
    <mergeCell ref="BI178:BI183"/>
    <mergeCell ref="BE171:BE176"/>
    <mergeCell ref="BF171:BF176"/>
    <mergeCell ref="BD123:BD129"/>
    <mergeCell ref="BD131:BD132"/>
    <mergeCell ref="BD133:BD134"/>
    <mergeCell ref="BO133:BO135"/>
    <mergeCell ref="BI133:BI135"/>
    <mergeCell ref="BH141:BK141"/>
    <mergeCell ref="BG131:BG135"/>
    <mergeCell ref="BH131:BH135"/>
    <mergeCell ref="BO156:BO158"/>
    <mergeCell ref="BP152:BP155"/>
    <mergeCell ref="BP156:BP158"/>
    <mergeCell ref="BD163:BD166"/>
    <mergeCell ref="BD167:BD170"/>
    <mergeCell ref="BD171:BD173"/>
    <mergeCell ref="BD174:BD176"/>
    <mergeCell ref="BM163:BM166"/>
    <mergeCell ref="BM167:BM170"/>
    <mergeCell ref="BN163:BN166"/>
    <mergeCell ref="BN167:BN170"/>
    <mergeCell ref="BO163:BO166"/>
    <mergeCell ref="BO167:BO170"/>
    <mergeCell ref="BP163:BP166"/>
    <mergeCell ref="BM171:BM173"/>
    <mergeCell ref="BM174:BM176"/>
    <mergeCell ref="BN171:BN173"/>
    <mergeCell ref="BN174:BN176"/>
    <mergeCell ref="BO171:BO173"/>
    <mergeCell ref="BO174:BO176"/>
    <mergeCell ref="BP171:BP173"/>
    <mergeCell ref="BP167:BP170"/>
    <mergeCell ref="BP174:BP176"/>
    <mergeCell ref="BD152:BD155"/>
    <mergeCell ref="BD142:BD144"/>
    <mergeCell ref="BD145:BD146"/>
    <mergeCell ref="BM142:BM144"/>
    <mergeCell ref="BM145:BM146"/>
    <mergeCell ref="BN142:BN144"/>
    <mergeCell ref="BN145:BN146"/>
    <mergeCell ref="BO142:BO144"/>
    <mergeCell ref="BO145:BO146"/>
    <mergeCell ref="BD147:BD148"/>
    <mergeCell ref="BM147:BM148"/>
    <mergeCell ref="BD149:BD150"/>
    <mergeCell ref="BM149:BM150"/>
    <mergeCell ref="BN147:BN148"/>
    <mergeCell ref="BN149:BN150"/>
    <mergeCell ref="BO147:BO148"/>
    <mergeCell ref="BO149:BO150"/>
    <mergeCell ref="BP147:BP148"/>
    <mergeCell ref="BP149:BP150"/>
    <mergeCell ref="BD98:BD99"/>
    <mergeCell ref="BD100:BD102"/>
    <mergeCell ref="BM96:BM97"/>
    <mergeCell ref="BN96:BN97"/>
    <mergeCell ref="BO96:BO97"/>
    <mergeCell ref="BM98:BM99"/>
    <mergeCell ref="BM100:BM102"/>
    <mergeCell ref="BN98:BN99"/>
    <mergeCell ref="BN100:BN102"/>
    <mergeCell ref="BO98:BO99"/>
    <mergeCell ref="BO100:BO102"/>
    <mergeCell ref="BP96:BP97"/>
    <mergeCell ref="BP98:BP99"/>
    <mergeCell ref="BG80:BG92"/>
    <mergeCell ref="BH80:BH92"/>
    <mergeCell ref="BP100:BP102"/>
    <mergeCell ref="BP104:BP105"/>
    <mergeCell ref="BD104:BD105"/>
    <mergeCell ref="BM104:BM105"/>
    <mergeCell ref="BN104:BN105"/>
    <mergeCell ref="BO104:BO105"/>
    <mergeCell ref="BD50:BD56"/>
    <mergeCell ref="BE50:BE56"/>
    <mergeCell ref="BF50:BF56"/>
    <mergeCell ref="BI47:BI49"/>
    <mergeCell ref="BI57:BI62"/>
    <mergeCell ref="BI63:BI67"/>
    <mergeCell ref="BM77:BM79"/>
    <mergeCell ref="BN74:BN76"/>
    <mergeCell ref="BO74:BO76"/>
    <mergeCell ref="BP74:BP76"/>
    <mergeCell ref="BP68:BP70"/>
    <mergeCell ref="BP71:BP73"/>
    <mergeCell ref="BP77:BP79"/>
    <mergeCell ref="BO77:BO79"/>
    <mergeCell ref="BN77:BN79"/>
    <mergeCell ref="BD96:BD97"/>
    <mergeCell ref="BE68:BE79"/>
    <mergeCell ref="BL68:BL73"/>
    <mergeCell ref="BL74:BL79"/>
    <mergeCell ref="BL80:BL92"/>
    <mergeCell ref="BE232:BF232"/>
    <mergeCell ref="BD15:BD18"/>
    <mergeCell ref="BM15:BM18"/>
    <mergeCell ref="BN15:BN18"/>
    <mergeCell ref="BO15:BO18"/>
    <mergeCell ref="BD19:BD21"/>
    <mergeCell ref="BM19:BM21"/>
    <mergeCell ref="BN19:BN21"/>
    <mergeCell ref="BO19:BO21"/>
    <mergeCell ref="BP15:BP18"/>
    <mergeCell ref="BP19:BP21"/>
    <mergeCell ref="BF15:BF18"/>
    <mergeCell ref="BF19:BF21"/>
    <mergeCell ref="BI15:BI18"/>
    <mergeCell ref="BI19:BI21"/>
    <mergeCell ref="BM22:BM24"/>
    <mergeCell ref="BN22:BN24"/>
    <mergeCell ref="BO22:BO24"/>
    <mergeCell ref="BM25:BM27"/>
    <mergeCell ref="BN25:BN27"/>
    <mergeCell ref="BO25:BO27"/>
    <mergeCell ref="BM28:BM29"/>
    <mergeCell ref="BN28:BN29"/>
    <mergeCell ref="BO28:BO29"/>
    <mergeCell ref="BD22:BD24"/>
    <mergeCell ref="BD25:BD27"/>
    <mergeCell ref="BD28:BD29"/>
    <mergeCell ref="BO30:BO31"/>
    <mergeCell ref="BD30:BD31"/>
    <mergeCell ref="BM30:BM31"/>
    <mergeCell ref="BN30:BN31"/>
    <mergeCell ref="BO39:BO40"/>
    <mergeCell ref="BM63:BM67"/>
    <mergeCell ref="BN63:BN67"/>
    <mergeCell ref="BI93:BI95"/>
    <mergeCell ref="BI96:BI105"/>
    <mergeCell ref="BJ57:BJ62"/>
    <mergeCell ref="BM93:BM95"/>
    <mergeCell ref="BN93:BN95"/>
    <mergeCell ref="BE36:BE37"/>
    <mergeCell ref="BJ114:BJ122"/>
    <mergeCell ref="BF36:BF37"/>
    <mergeCell ref="BM33:BM35"/>
    <mergeCell ref="BL142:BL146"/>
    <mergeCell ref="BL147:BL150"/>
    <mergeCell ref="BL152:BL158"/>
    <mergeCell ref="BN107:BN113"/>
    <mergeCell ref="BM114:BM122"/>
    <mergeCell ref="BN114:BN122"/>
    <mergeCell ref="BM39:BM40"/>
    <mergeCell ref="BM41:BM42"/>
    <mergeCell ref="BN39:BN40"/>
    <mergeCell ref="BN41:BN42"/>
    <mergeCell ref="BM57:BM59"/>
    <mergeCell ref="BN57:BN59"/>
    <mergeCell ref="BM60:BM62"/>
    <mergeCell ref="BN60:BN62"/>
    <mergeCell ref="BM68:BM70"/>
    <mergeCell ref="BN68:BN70"/>
    <mergeCell ref="BM71:BM73"/>
    <mergeCell ref="BN71:BN73"/>
    <mergeCell ref="BG57:BG67"/>
    <mergeCell ref="BH114:BH122"/>
    <mergeCell ref="BG142:BG146"/>
    <mergeCell ref="BH142:BH146"/>
    <mergeCell ref="BG147:BG150"/>
    <mergeCell ref="BH147:BH150"/>
    <mergeCell ref="BE123:BE129"/>
    <mergeCell ref="BF123:BF129"/>
    <mergeCell ref="BG123:BG129"/>
    <mergeCell ref="BH123:BH129"/>
    <mergeCell ref="BE131:BE132"/>
    <mergeCell ref="BF131:BF132"/>
    <mergeCell ref="BI142:BI146"/>
    <mergeCell ref="BM156:BM158"/>
    <mergeCell ref="K226:Z226"/>
    <mergeCell ref="BU159:BU161"/>
    <mergeCell ref="BM50:BM56"/>
    <mergeCell ref="BN50:BN56"/>
    <mergeCell ref="BL159:BL161"/>
    <mergeCell ref="BM178:BM181"/>
    <mergeCell ref="BM182:BM183"/>
    <mergeCell ref="BD57:BD59"/>
    <mergeCell ref="BD60:BD62"/>
    <mergeCell ref="BO57:BO59"/>
    <mergeCell ref="BP57:BP59"/>
    <mergeCell ref="BP60:BP62"/>
    <mergeCell ref="BO60:BO62"/>
    <mergeCell ref="BD68:BD70"/>
    <mergeCell ref="BD71:BD73"/>
    <mergeCell ref="BO68:BO70"/>
    <mergeCell ref="BO71:BO73"/>
    <mergeCell ref="BD63:BD67"/>
    <mergeCell ref="BE63:BE67"/>
    <mergeCell ref="BL133:BL135"/>
    <mergeCell ref="BL136:BL140"/>
    <mergeCell ref="BJ152:BJ158"/>
    <mergeCell ref="BJ159:BJ161"/>
    <mergeCell ref="BN133:BN135"/>
    <mergeCell ref="BN159:BN161"/>
    <mergeCell ref="BJ147:BJ150"/>
    <mergeCell ref="BM152:BM155"/>
    <mergeCell ref="BY141:BY143"/>
    <mergeCell ref="BY147:BY149"/>
    <mergeCell ref="BY152:BY154"/>
    <mergeCell ref="BY155:BY157"/>
    <mergeCell ref="BY159:BY161"/>
    <mergeCell ref="BE136:BE140"/>
    <mergeCell ref="BF136:BF140"/>
    <mergeCell ref="BT147:BT150"/>
    <mergeCell ref="BU147:BU150"/>
    <mergeCell ref="BG159:BG161"/>
    <mergeCell ref="BH159:BH161"/>
    <mergeCell ref="BV155:BV156"/>
    <mergeCell ref="BI152:BI158"/>
    <mergeCell ref="BO159:BO161"/>
    <mergeCell ref="BF133:BF134"/>
    <mergeCell ref="BS147:BS150"/>
    <mergeCell ref="BJ136:BJ140"/>
    <mergeCell ref="BJ142:BJ146"/>
    <mergeCell ref="BJ133:BJ135"/>
    <mergeCell ref="BE133:BE134"/>
    <mergeCell ref="BE142:BE146"/>
    <mergeCell ref="BP107:BP113"/>
    <mergeCell ref="BO107:BO113"/>
    <mergeCell ref="BX155:BX156"/>
    <mergeCell ref="BX159:BX161"/>
    <mergeCell ref="BP50:BP56"/>
    <mergeCell ref="BP63:BP67"/>
    <mergeCell ref="BT159:BT161"/>
    <mergeCell ref="BP93:BP95"/>
    <mergeCell ref="BX138:BX139"/>
    <mergeCell ref="BX141:BX142"/>
    <mergeCell ref="BX147:BX148"/>
    <mergeCell ref="BR159:BR161"/>
    <mergeCell ref="BS159:BS161"/>
    <mergeCell ref="BP131:BP135"/>
    <mergeCell ref="BV159:BV161"/>
    <mergeCell ref="BQ147:BQ150"/>
    <mergeCell ref="BO36:BO37"/>
    <mergeCell ref="BR147:BR150"/>
    <mergeCell ref="BO41:BO42"/>
    <mergeCell ref="BP39:BP40"/>
    <mergeCell ref="BP41:BP42"/>
    <mergeCell ref="BQ152:BQ153"/>
    <mergeCell ref="BP114:BP122"/>
    <mergeCell ref="BP123:BP129"/>
    <mergeCell ref="BH231:BL231"/>
    <mergeCell ref="BH232:BL232"/>
    <mergeCell ref="BL7:BL8"/>
    <mergeCell ref="BY7:BY8"/>
    <mergeCell ref="BN33:BN35"/>
    <mergeCell ref="BM36:BM37"/>
    <mergeCell ref="BN36:BN37"/>
    <mergeCell ref="BM9:BM14"/>
    <mergeCell ref="BN9:BN14"/>
    <mergeCell ref="BM7:BM8"/>
    <mergeCell ref="BN7:BN8"/>
    <mergeCell ref="BW7:BW8"/>
    <mergeCell ref="BO33:BO35"/>
    <mergeCell ref="BP7:BP8"/>
    <mergeCell ref="BP9:BP14"/>
    <mergeCell ref="BP22:BP31"/>
    <mergeCell ref="BP33:BP35"/>
    <mergeCell ref="BP36:BP37"/>
    <mergeCell ref="BL131:BL132"/>
    <mergeCell ref="BO93:BO95"/>
    <mergeCell ref="BM107:BM113"/>
    <mergeCell ref="BO131:BO132"/>
    <mergeCell ref="BL33:BL35"/>
    <mergeCell ref="BL36:BL37"/>
    <mergeCell ref="BL38:BL43"/>
    <mergeCell ref="BM74:BM76"/>
    <mergeCell ref="BJ9:BJ14"/>
    <mergeCell ref="BJ33:BJ35"/>
    <mergeCell ref="BJ36:BJ37"/>
    <mergeCell ref="BJ38:BJ43"/>
    <mergeCell ref="BM123:BM129"/>
    <mergeCell ref="BN123:BN129"/>
    <mergeCell ref="BM212:BM220"/>
    <mergeCell ref="BN212:BN220"/>
    <mergeCell ref="BM196:BM205"/>
    <mergeCell ref="BN196:BN205"/>
    <mergeCell ref="BH195:BK195"/>
    <mergeCell ref="BM184:BM188"/>
    <mergeCell ref="BN184:BN188"/>
    <mergeCell ref="BI189:BI191"/>
    <mergeCell ref="BI192:BI194"/>
    <mergeCell ref="BM189:BM191"/>
    <mergeCell ref="BN189:BN191"/>
    <mergeCell ref="BM192:BM194"/>
    <mergeCell ref="BJ222:BJ224"/>
    <mergeCell ref="BH222:BH224"/>
    <mergeCell ref="BJ212:BJ220"/>
    <mergeCell ref="BK212:BK220"/>
    <mergeCell ref="BH229:BL229"/>
    <mergeCell ref="BJ7:BJ8"/>
    <mergeCell ref="BI107:BI113"/>
    <mergeCell ref="U229:Z229"/>
    <mergeCell ref="AN229:AR229"/>
    <mergeCell ref="Z184:Z188"/>
    <mergeCell ref="Y189:Y190"/>
    <mergeCell ref="Z189:Z190"/>
    <mergeCell ref="Y191:Y194"/>
    <mergeCell ref="Z191:Z194"/>
    <mergeCell ref="Y196:Y198"/>
    <mergeCell ref="Z196:Z198"/>
    <mergeCell ref="Y199:Y201"/>
    <mergeCell ref="Z199:Z201"/>
    <mergeCell ref="Y202:Y205"/>
    <mergeCell ref="Z202:Z205"/>
    <mergeCell ref="Y206:Y211"/>
    <mergeCell ref="Z206:Z211"/>
    <mergeCell ref="Y212:Y220"/>
    <mergeCell ref="Z212:Z220"/>
    <mergeCell ref="V212:V220"/>
    <mergeCell ref="AE196:AE205"/>
    <mergeCell ref="AF196:AF205"/>
    <mergeCell ref="AE178:AE194"/>
    <mergeCell ref="AF178:AF194"/>
    <mergeCell ref="AD9:AD225"/>
    <mergeCell ref="BH151:BK151"/>
    <mergeCell ref="X147:X150"/>
    <mergeCell ref="AQ7:AQ8"/>
    <mergeCell ref="BA7:BA8"/>
    <mergeCell ref="BA32:BA43"/>
    <mergeCell ref="BI114:BI122"/>
    <mergeCell ref="BH221:BK221"/>
    <mergeCell ref="AH222:AH224"/>
    <mergeCell ref="AI222:AI224"/>
    <mergeCell ref="AG196:AG205"/>
    <mergeCell ref="AG206:AG211"/>
    <mergeCell ref="AI44:AI49"/>
    <mergeCell ref="AB147:AB150"/>
    <mergeCell ref="AA155:AA156"/>
    <mergeCell ref="AB155:AB156"/>
    <mergeCell ref="W114:W116"/>
    <mergeCell ref="Y114:Y116"/>
    <mergeCell ref="Z114:Z116"/>
    <mergeCell ref="W117:W122"/>
    <mergeCell ref="Y117:Y122"/>
    <mergeCell ref="Z117:Z122"/>
    <mergeCell ref="Y123:Y129"/>
    <mergeCell ref="Z123:Z129"/>
    <mergeCell ref="K130:Z130"/>
    <mergeCell ref="W131:W133"/>
    <mergeCell ref="Y131:Y133"/>
    <mergeCell ref="Z131:Z133"/>
    <mergeCell ref="W134:W135"/>
    <mergeCell ref="R136:R138"/>
    <mergeCell ref="S136:S138"/>
    <mergeCell ref="T136:T138"/>
    <mergeCell ref="O134:O135"/>
    <mergeCell ref="O136:O138"/>
    <mergeCell ref="W123:W129"/>
    <mergeCell ref="AF9:AF129"/>
    <mergeCell ref="O202:O205"/>
    <mergeCell ref="P202:P205"/>
    <mergeCell ref="R212:R220"/>
    <mergeCell ref="S212:S220"/>
    <mergeCell ref="Y7:Y8"/>
    <mergeCell ref="Z7:Z8"/>
    <mergeCell ref="Y50:Y56"/>
    <mergeCell ref="Z50:Z56"/>
    <mergeCell ref="Y57:Y67"/>
    <mergeCell ref="Z57:Z67"/>
    <mergeCell ref="Y68:Y92"/>
    <mergeCell ref="Z68:Z92"/>
    <mergeCell ref="Y93:Y95"/>
    <mergeCell ref="Z93:Z95"/>
    <mergeCell ref="Y96:Y98"/>
    <mergeCell ref="Z96:Z98"/>
    <mergeCell ref="Y99:Y105"/>
    <mergeCell ref="Z99:Z105"/>
    <mergeCell ref="K106:Z106"/>
    <mergeCell ref="Y107:Y113"/>
    <mergeCell ref="Z107:Z113"/>
    <mergeCell ref="N107:N113"/>
    <mergeCell ref="X7:X8"/>
    <mergeCell ref="N68:N92"/>
    <mergeCell ref="O32:O43"/>
    <mergeCell ref="O44:O49"/>
    <mergeCell ref="O93:O105"/>
    <mergeCell ref="O68:O79"/>
    <mergeCell ref="P68:P79"/>
    <mergeCell ref="Q68:Q92"/>
    <mergeCell ref="O80:O92"/>
    <mergeCell ref="P80:P92"/>
    <mergeCell ref="S107:S113"/>
    <mergeCell ref="V9:V49"/>
    <mergeCell ref="V50:V56"/>
    <mergeCell ref="V57:V67"/>
    <mergeCell ref="BC159:BC161"/>
    <mergeCell ref="BF33:BF35"/>
    <mergeCell ref="BD36:BD37"/>
    <mergeCell ref="BE152:BE158"/>
    <mergeCell ref="BF152:BF158"/>
    <mergeCell ref="BD159:BD161"/>
    <mergeCell ref="BE159:BE161"/>
    <mergeCell ref="BF159:BF161"/>
    <mergeCell ref="AI147:AI150"/>
    <mergeCell ref="BD136:BD140"/>
    <mergeCell ref="BD93:BD95"/>
    <mergeCell ref="BC32:BC43"/>
    <mergeCell ref="BB44:BB49"/>
    <mergeCell ref="BC44:BC49"/>
    <mergeCell ref="Z145:Z146"/>
    <mergeCell ref="BE178:BE183"/>
    <mergeCell ref="BF178:BF183"/>
    <mergeCell ref="AI137:AI140"/>
    <mergeCell ref="AI142:AI146"/>
    <mergeCell ref="BE38:BE43"/>
    <mergeCell ref="BD39:BD40"/>
    <mergeCell ref="BD41:BD42"/>
    <mergeCell ref="BD74:BD76"/>
    <mergeCell ref="BD77:BD79"/>
    <mergeCell ref="BD178:BD181"/>
    <mergeCell ref="BD182:BD183"/>
    <mergeCell ref="AG141:AR141"/>
    <mergeCell ref="AG151:AR151"/>
    <mergeCell ref="AG162:AR162"/>
    <mergeCell ref="AG177:AR177"/>
    <mergeCell ref="BF68:BF79"/>
    <mergeCell ref="AZ32:AZ43"/>
    <mergeCell ref="BP212:BP220"/>
    <mergeCell ref="BO222:BO224"/>
    <mergeCell ref="BI136:BI140"/>
    <mergeCell ref="BO136:BO140"/>
    <mergeCell ref="BO184:BO188"/>
    <mergeCell ref="BG222:BG224"/>
    <mergeCell ref="BG206:BG211"/>
    <mergeCell ref="BH206:BH211"/>
    <mergeCell ref="BD184:BD188"/>
    <mergeCell ref="BH177:BK177"/>
    <mergeCell ref="BH162:BK162"/>
    <mergeCell ref="BE206:BE211"/>
    <mergeCell ref="BF206:BF211"/>
    <mergeCell ref="BE196:BE205"/>
    <mergeCell ref="BF196:BF205"/>
    <mergeCell ref="BG178:BG183"/>
    <mergeCell ref="BK189:BK194"/>
    <mergeCell ref="BK196:BK205"/>
    <mergeCell ref="BK206:BK211"/>
    <mergeCell ref="BF184:BF188"/>
    <mergeCell ref="BI212:BI220"/>
    <mergeCell ref="BO212:BO220"/>
    <mergeCell ref="BP222:BP224"/>
    <mergeCell ref="BF189:BF194"/>
    <mergeCell ref="BI184:BI188"/>
    <mergeCell ref="BG163:BG176"/>
    <mergeCell ref="BH163:BH176"/>
    <mergeCell ref="BG189:BG194"/>
    <mergeCell ref="BH189:BH194"/>
    <mergeCell ref="BG152:BG158"/>
    <mergeCell ref="BH152:BH158"/>
    <mergeCell ref="BJ206:BJ211"/>
    <mergeCell ref="AY222:AY223"/>
    <mergeCell ref="V167:V172"/>
    <mergeCell ref="V173:V174"/>
    <mergeCell ref="BP136:BP140"/>
    <mergeCell ref="BP142:BP146"/>
    <mergeCell ref="BP159:BP161"/>
    <mergeCell ref="BI147:BI150"/>
    <mergeCell ref="AH163:AH176"/>
    <mergeCell ref="AA163:AA166"/>
    <mergeCell ref="AA167:AA172"/>
    <mergeCell ref="AB167:AB172"/>
    <mergeCell ref="AX184:AX188"/>
    <mergeCell ref="AB196:AB198"/>
    <mergeCell ref="AA199:AA201"/>
    <mergeCell ref="BB163:BB176"/>
    <mergeCell ref="BC163:BC176"/>
    <mergeCell ref="BB184:BB188"/>
    <mergeCell ref="BC184:BC188"/>
    <mergeCell ref="BC178:BC183"/>
    <mergeCell ref="AI178:AI183"/>
    <mergeCell ref="AH184:AH188"/>
    <mergeCell ref="AI184:AI188"/>
    <mergeCell ref="BE222:BE224"/>
    <mergeCell ref="BF222:BF224"/>
    <mergeCell ref="BJ196:BJ205"/>
    <mergeCell ref="BI159:BI161"/>
    <mergeCell ref="BG184:BG188"/>
    <mergeCell ref="BH184:BH188"/>
    <mergeCell ref="BG196:BG205"/>
    <mergeCell ref="BH196:BH205"/>
    <mergeCell ref="BE184:BE188"/>
    <mergeCell ref="BE189:BE194"/>
    <mergeCell ref="BC152:BC158"/>
    <mergeCell ref="BC131:BC135"/>
    <mergeCell ref="BB136:BB140"/>
    <mergeCell ref="BC136:BC140"/>
    <mergeCell ref="K189:K190"/>
    <mergeCell ref="L189:L190"/>
    <mergeCell ref="M189:M190"/>
    <mergeCell ref="K175:K176"/>
    <mergeCell ref="L175:L176"/>
    <mergeCell ref="M175:M176"/>
    <mergeCell ref="K178:K182"/>
    <mergeCell ref="L178:L182"/>
    <mergeCell ref="M178:M182"/>
    <mergeCell ref="BC142:BC146"/>
    <mergeCell ref="BB147:BB150"/>
    <mergeCell ref="BB131:BB135"/>
    <mergeCell ref="Y163:Y166"/>
    <mergeCell ref="S145:S146"/>
    <mergeCell ref="R139:R140"/>
    <mergeCell ref="S139:S140"/>
    <mergeCell ref="T139:T140"/>
    <mergeCell ref="S143:S144"/>
    <mergeCell ref="U152:U154"/>
    <mergeCell ref="N178:N182"/>
    <mergeCell ref="Y134:Y135"/>
    <mergeCell ref="Z134:Z135"/>
    <mergeCell ref="P134:P135"/>
    <mergeCell ref="Q134:Q135"/>
    <mergeCell ref="P131:P133"/>
    <mergeCell ref="K151:Z151"/>
    <mergeCell ref="BB159:BB161"/>
    <mergeCell ref="BB178:BB183"/>
    <mergeCell ref="V123:V129"/>
    <mergeCell ref="V131:V133"/>
    <mergeCell ref="V134:V135"/>
    <mergeCell ref="V136:V138"/>
    <mergeCell ref="V139:V140"/>
    <mergeCell ref="BK222:BK224"/>
    <mergeCell ref="V68:V92"/>
    <mergeCell ref="V93:V95"/>
    <mergeCell ref="V96:V98"/>
    <mergeCell ref="V99:V105"/>
    <mergeCell ref="V143:V144"/>
    <mergeCell ref="V145:V146"/>
    <mergeCell ref="V199:V201"/>
    <mergeCell ref="V202:V205"/>
    <mergeCell ref="V206:V211"/>
    <mergeCell ref="W202:W205"/>
    <mergeCell ref="W206:W211"/>
    <mergeCell ref="V191:V194"/>
    <mergeCell ref="V196:V198"/>
    <mergeCell ref="V175:V176"/>
    <mergeCell ref="W96:W98"/>
    <mergeCell ref="W99:W105"/>
    <mergeCell ref="W178:W182"/>
    <mergeCell ref="W189:W190"/>
    <mergeCell ref="W184:W188"/>
    <mergeCell ref="V178:V182"/>
    <mergeCell ref="V184:V188"/>
    <mergeCell ref="V189:V190"/>
    <mergeCell ref="AG106:AR106"/>
    <mergeCell ref="AG130:AR130"/>
    <mergeCell ref="BB189:BB194"/>
    <mergeCell ref="BC189:BC194"/>
    <mergeCell ref="BG212:BG220"/>
    <mergeCell ref="BH212:BH220"/>
    <mergeCell ref="BD222:BD224"/>
    <mergeCell ref="BJ178:BJ183"/>
    <mergeCell ref="BJ163:BJ170"/>
    <mergeCell ref="BJ171:BJ176"/>
    <mergeCell ref="AR222:AR223"/>
    <mergeCell ref="T107:T113"/>
    <mergeCell ref="T68:T92"/>
    <mergeCell ref="R93:R95"/>
    <mergeCell ref="AJ222:AJ223"/>
    <mergeCell ref="AK222:AK223"/>
    <mergeCell ref="BB222:BB224"/>
    <mergeCell ref="BC222:BC224"/>
    <mergeCell ref="BB196:BB205"/>
    <mergeCell ref="BC196:BC205"/>
    <mergeCell ref="BB206:BB211"/>
    <mergeCell ref="BC206:BC211"/>
    <mergeCell ref="BB212:BB220"/>
    <mergeCell ref="BI222:BI224"/>
    <mergeCell ref="AW222:AW223"/>
    <mergeCell ref="AV222:AV223"/>
    <mergeCell ref="BD212:BD220"/>
    <mergeCell ref="BE212:BE220"/>
    <mergeCell ref="BF212:BF220"/>
    <mergeCell ref="BG93:BG95"/>
    <mergeCell ref="BI206:BI211"/>
    <mergeCell ref="BB152:BB158"/>
    <mergeCell ref="BB142:BB146"/>
    <mergeCell ref="BC212:BC220"/>
    <mergeCell ref="V107:V113"/>
    <mergeCell ref="V114:V116"/>
    <mergeCell ref="BQ205:BU205"/>
    <mergeCell ref="BH44:BH49"/>
    <mergeCell ref="BI123:BI129"/>
    <mergeCell ref="BH178:BH183"/>
    <mergeCell ref="BM136:BM140"/>
    <mergeCell ref="BN136:BN140"/>
    <mergeCell ref="BM131:BM132"/>
    <mergeCell ref="BN131:BN132"/>
    <mergeCell ref="BM133:BM135"/>
    <mergeCell ref="BO189:BO191"/>
    <mergeCell ref="BO192:BO194"/>
    <mergeCell ref="BI196:BI205"/>
    <mergeCell ref="BO196:BO205"/>
    <mergeCell ref="BK184:BK188"/>
    <mergeCell ref="BS136:BS140"/>
    <mergeCell ref="BT136:BT140"/>
    <mergeCell ref="BU136:BU140"/>
    <mergeCell ref="BH93:BH95"/>
    <mergeCell ref="BO63:BO67"/>
    <mergeCell ref="BO50:BO56"/>
    <mergeCell ref="BR152:BR153"/>
    <mergeCell ref="BN192:BN194"/>
    <mergeCell ref="BH57:BH67"/>
    <mergeCell ref="BI44:BI46"/>
    <mergeCell ref="BI68:BI73"/>
    <mergeCell ref="BM159:BM161"/>
    <mergeCell ref="BI50:BI56"/>
    <mergeCell ref="BI163:BI170"/>
    <mergeCell ref="BI171:BI176"/>
    <mergeCell ref="BI131:BI132"/>
    <mergeCell ref="BU152:BU153"/>
    <mergeCell ref="BQ159:BQ161"/>
    <mergeCell ref="A9:A220"/>
    <mergeCell ref="C222:C225"/>
    <mergeCell ref="B222:B225"/>
    <mergeCell ref="D222:D225"/>
    <mergeCell ref="E222:E225"/>
    <mergeCell ref="F222:F225"/>
    <mergeCell ref="G222:G225"/>
    <mergeCell ref="H222:H225"/>
    <mergeCell ref="I222:I225"/>
    <mergeCell ref="BG32:BG43"/>
    <mergeCell ref="BG44:BG49"/>
    <mergeCell ref="BG9:BG21"/>
    <mergeCell ref="BH9:BH21"/>
    <mergeCell ref="BE22:BE31"/>
    <mergeCell ref="BF22:BF31"/>
    <mergeCell ref="BH22:BH31"/>
    <mergeCell ref="BG22:BG31"/>
    <mergeCell ref="BH32:BH43"/>
    <mergeCell ref="BD33:BD35"/>
    <mergeCell ref="BE33:BE35"/>
    <mergeCell ref="AG221:AR221"/>
    <mergeCell ref="BE44:BE46"/>
    <mergeCell ref="BF44:BF46"/>
    <mergeCell ref="BF38:BF43"/>
    <mergeCell ref="AN222:AN223"/>
    <mergeCell ref="AM222:AM223"/>
    <mergeCell ref="AL222:AL223"/>
    <mergeCell ref="J222:J223"/>
    <mergeCell ref="BG50:BG56"/>
    <mergeCell ref="BH50:BH56"/>
    <mergeCell ref="BE57:BE62"/>
    <mergeCell ref="BF57:BF62"/>
    <mergeCell ref="BI7:BI8"/>
    <mergeCell ref="BI9:BI14"/>
    <mergeCell ref="U123:U129"/>
    <mergeCell ref="AN7:AN8"/>
    <mergeCell ref="BI33:BI35"/>
    <mergeCell ref="BI36:BI37"/>
    <mergeCell ref="BI38:BI43"/>
    <mergeCell ref="BO9:BO14"/>
    <mergeCell ref="BI22:BI31"/>
    <mergeCell ref="BG96:BG105"/>
    <mergeCell ref="BH96:BH105"/>
    <mergeCell ref="BD107:BD113"/>
    <mergeCell ref="BE107:BE113"/>
    <mergeCell ref="BF107:BF113"/>
    <mergeCell ref="BG107:BG113"/>
    <mergeCell ref="BH107:BH113"/>
    <mergeCell ref="BD114:BD122"/>
    <mergeCell ref="BE114:BE122"/>
    <mergeCell ref="BF114:BF122"/>
    <mergeCell ref="BG114:BG122"/>
    <mergeCell ref="BF96:BF105"/>
    <mergeCell ref="BC123:BC129"/>
    <mergeCell ref="BH68:BH79"/>
    <mergeCell ref="BG68:BG79"/>
    <mergeCell ref="AG114:AG122"/>
    <mergeCell ref="AG107:AG113"/>
    <mergeCell ref="AY7:AY8"/>
    <mergeCell ref="AH57:AH67"/>
    <mergeCell ref="BO114:BO122"/>
    <mergeCell ref="BO123:BO129"/>
    <mergeCell ref="AG80:AG92"/>
    <mergeCell ref="AG68:AG79"/>
    <mergeCell ref="BD9:BD14"/>
    <mergeCell ref="BE9:BE14"/>
    <mergeCell ref="BF9:BF14"/>
    <mergeCell ref="BE15:BE21"/>
    <mergeCell ref="BE47:BE49"/>
    <mergeCell ref="BF47:BF49"/>
    <mergeCell ref="BE93:BE95"/>
    <mergeCell ref="BF93:BF95"/>
    <mergeCell ref="BF142:BF146"/>
    <mergeCell ref="BE147:BE150"/>
    <mergeCell ref="BF147:BF150"/>
    <mergeCell ref="BE96:BE105"/>
    <mergeCell ref="BF63:BF67"/>
    <mergeCell ref="BS152:BS153"/>
    <mergeCell ref="BT152:BT153"/>
    <mergeCell ref="BL44:BL46"/>
    <mergeCell ref="BL47:BL49"/>
    <mergeCell ref="BL9:BL14"/>
    <mergeCell ref="BL15:BL21"/>
    <mergeCell ref="BL22:BL27"/>
    <mergeCell ref="BL50:BL56"/>
    <mergeCell ref="BL28:BL31"/>
    <mergeCell ref="BL57:BL62"/>
    <mergeCell ref="BL63:BL67"/>
    <mergeCell ref="BL123:BL129"/>
    <mergeCell ref="BI74:BI79"/>
    <mergeCell ref="BQ136:BQ140"/>
    <mergeCell ref="BR136:BR140"/>
    <mergeCell ref="BG136:BG140"/>
    <mergeCell ref="BH136:BH140"/>
    <mergeCell ref="BH130:BK130"/>
    <mergeCell ref="BH106:BK106"/>
    <mergeCell ref="BL107:BL113"/>
    <mergeCell ref="BL114:BL122"/>
    <mergeCell ref="C9:C220"/>
    <mergeCell ref="B9:B220"/>
    <mergeCell ref="AW184:AW188"/>
    <mergeCell ref="AG50:AG56"/>
    <mergeCell ref="N50:N56"/>
    <mergeCell ref="M50:M56"/>
    <mergeCell ref="L50:L56"/>
    <mergeCell ref="K50:K56"/>
    <mergeCell ref="AG44:AG49"/>
    <mergeCell ref="AG32:AG43"/>
    <mergeCell ref="AG22:AG31"/>
    <mergeCell ref="AG9:AG21"/>
    <mergeCell ref="S9:S49"/>
    <mergeCell ref="R9:R49"/>
    <mergeCell ref="N9:N49"/>
    <mergeCell ref="M9:M49"/>
    <mergeCell ref="L9:L49"/>
    <mergeCell ref="K9:K49"/>
    <mergeCell ref="M68:M92"/>
    <mergeCell ref="L68:L92"/>
    <mergeCell ref="K68:K92"/>
    <mergeCell ref="AG57:AG67"/>
    <mergeCell ref="N57:N67"/>
    <mergeCell ref="J178:J195"/>
    <mergeCell ref="J9:J106"/>
    <mergeCell ref="AG195:AR195"/>
    <mergeCell ref="J152:J162"/>
    <mergeCell ref="K206:K211"/>
    <mergeCell ref="J107:J129"/>
    <mergeCell ref="S99:S105"/>
    <mergeCell ref="K99:K105"/>
    <mergeCell ref="N96:N98"/>
    <mergeCell ref="M96:M98"/>
    <mergeCell ref="L96:L98"/>
    <mergeCell ref="K96:K98"/>
    <mergeCell ref="AG93:AG105"/>
    <mergeCell ref="N93:N95"/>
    <mergeCell ref="M93:M95"/>
    <mergeCell ref="L93:L95"/>
    <mergeCell ref="K93:K95"/>
    <mergeCell ref="O9:O21"/>
    <mergeCell ref="P9:P21"/>
    <mergeCell ref="Q9:Q21"/>
    <mergeCell ref="O22:O31"/>
    <mergeCell ref="P22:P31"/>
    <mergeCell ref="Q22:Q31"/>
    <mergeCell ref="N99:N105"/>
    <mergeCell ref="W93:W95"/>
    <mergeCell ref="T9:T49"/>
    <mergeCell ref="R50:R56"/>
    <mergeCell ref="S50:S56"/>
    <mergeCell ref="T50:T56"/>
    <mergeCell ref="R57:R67"/>
    <mergeCell ref="S57:S67"/>
    <mergeCell ref="T57:T67"/>
    <mergeCell ref="W68:W92"/>
    <mergeCell ref="W57:W67"/>
    <mergeCell ref="Y9:Y49"/>
    <mergeCell ref="Z9:Z49"/>
    <mergeCell ref="X50:X56"/>
    <mergeCell ref="X57:X67"/>
    <mergeCell ref="V117:V122"/>
    <mergeCell ref="M57:M67"/>
    <mergeCell ref="L57:L67"/>
    <mergeCell ref="K57:K67"/>
    <mergeCell ref="S93:S95"/>
    <mergeCell ref="O114:O116"/>
    <mergeCell ref="L99:L105"/>
    <mergeCell ref="M99:M105"/>
    <mergeCell ref="R114:R116"/>
    <mergeCell ref="S114:S116"/>
    <mergeCell ref="T114:T116"/>
    <mergeCell ref="S117:S122"/>
    <mergeCell ref="R117:R122"/>
    <mergeCell ref="L206:L211"/>
    <mergeCell ref="L167:L172"/>
    <mergeCell ref="Z139:Z140"/>
    <mergeCell ref="AF206:AF211"/>
    <mergeCell ref="AE206:AE211"/>
    <mergeCell ref="K202:K205"/>
    <mergeCell ref="L202:L205"/>
    <mergeCell ref="M202:M205"/>
    <mergeCell ref="P199:P201"/>
    <mergeCell ref="N131:N133"/>
    <mergeCell ref="N134:N135"/>
    <mergeCell ref="N136:N138"/>
    <mergeCell ref="N139:N140"/>
    <mergeCell ref="N143:N144"/>
    <mergeCell ref="O143:O144"/>
    <mergeCell ref="P143:P144"/>
    <mergeCell ref="Q143:Q144"/>
    <mergeCell ref="O145:O146"/>
    <mergeCell ref="P145:P146"/>
    <mergeCell ref="Q145:Q146"/>
    <mergeCell ref="Y152:Y154"/>
    <mergeCell ref="Z152:Z154"/>
    <mergeCell ref="Y155:Y156"/>
    <mergeCell ref="Z155:Z156"/>
    <mergeCell ref="Y157:Y158"/>
    <mergeCell ref="Z157:Z158"/>
    <mergeCell ref="Y159:Y161"/>
    <mergeCell ref="Z159:Z161"/>
    <mergeCell ref="N206:N211"/>
    <mergeCell ref="BZ7:BZ8"/>
    <mergeCell ref="CA7:CA8"/>
    <mergeCell ref="M199:M201"/>
    <mergeCell ref="N114:N116"/>
    <mergeCell ref="N117:N122"/>
    <mergeCell ref="N123:N129"/>
    <mergeCell ref="O50:O56"/>
    <mergeCell ref="P50:P56"/>
    <mergeCell ref="Q50:Q56"/>
    <mergeCell ref="O57:O67"/>
    <mergeCell ref="P57:P67"/>
    <mergeCell ref="Q57:Q67"/>
    <mergeCell ref="O107:O113"/>
    <mergeCell ref="P107:P113"/>
    <mergeCell ref="Q107:Q113"/>
    <mergeCell ref="O123:O129"/>
    <mergeCell ref="P123:P129"/>
    <mergeCell ref="BB107:BB113"/>
    <mergeCell ref="BC107:BC113"/>
    <mergeCell ref="BB114:BB122"/>
    <mergeCell ref="BC114:BC122"/>
    <mergeCell ref="BB123:BB129"/>
    <mergeCell ref="M167:M172"/>
    <mergeCell ref="P32:P43"/>
    <mergeCell ref="Q32:Q43"/>
    <mergeCell ref="P44:P49"/>
    <mergeCell ref="Q44:Q49"/>
    <mergeCell ref="P93:P105"/>
    <mergeCell ref="Q93:Q105"/>
    <mergeCell ref="AY32:AY43"/>
    <mergeCell ref="N199:N201"/>
    <mergeCell ref="J7:J8"/>
    <mergeCell ref="BZ6:CA6"/>
    <mergeCell ref="A7:A8"/>
    <mergeCell ref="AC7:AC8"/>
    <mergeCell ref="AD7:AD8"/>
    <mergeCell ref="A6:T6"/>
    <mergeCell ref="AC6:AF6"/>
    <mergeCell ref="AG6:AV6"/>
    <mergeCell ref="BR7:BR8"/>
    <mergeCell ref="BS7:BS8"/>
    <mergeCell ref="BT7:BT8"/>
    <mergeCell ref="BU7:BU8"/>
    <mergeCell ref="BV7:BV8"/>
    <mergeCell ref="AI7:AI8"/>
    <mergeCell ref="AJ7:AJ8"/>
    <mergeCell ref="AK7:AK8"/>
    <mergeCell ref="AL7:AL8"/>
    <mergeCell ref="AM7:AM8"/>
    <mergeCell ref="AT7:AT8"/>
    <mergeCell ref="Q7:Q8"/>
    <mergeCell ref="R7:R8"/>
    <mergeCell ref="K7:K8"/>
    <mergeCell ref="L7:L8"/>
    <mergeCell ref="M7:M8"/>
    <mergeCell ref="N7:N8"/>
    <mergeCell ref="O7:P7"/>
    <mergeCell ref="H7:H8"/>
    <mergeCell ref="AF7:AF8"/>
    <mergeCell ref="AA7:AA8"/>
    <mergeCell ref="AB7:AB8"/>
    <mergeCell ref="V7:V8"/>
    <mergeCell ref="AO7:AO8"/>
    <mergeCell ref="B5:C5"/>
    <mergeCell ref="D1:BQ1"/>
    <mergeCell ref="D2:BQ2"/>
    <mergeCell ref="D3:BQ3"/>
    <mergeCell ref="D4:BQ4"/>
    <mergeCell ref="B1:C4"/>
    <mergeCell ref="B7:B8"/>
    <mergeCell ref="C7:C8"/>
    <mergeCell ref="D7:D8"/>
    <mergeCell ref="E7:E8"/>
    <mergeCell ref="F7:F8"/>
    <mergeCell ref="BH7:BH8"/>
    <mergeCell ref="BQ7:BQ8"/>
    <mergeCell ref="AU7:AU8"/>
    <mergeCell ref="AV7:AV8"/>
    <mergeCell ref="AW7:AW8"/>
    <mergeCell ref="AX7:AX8"/>
    <mergeCell ref="BB7:BB8"/>
    <mergeCell ref="BC7:BC8"/>
    <mergeCell ref="BD7:BD8"/>
    <mergeCell ref="BE7:BE8"/>
    <mergeCell ref="BF7:BF8"/>
    <mergeCell ref="BG7:BG8"/>
    <mergeCell ref="U7:U8"/>
    <mergeCell ref="S7:S8"/>
    <mergeCell ref="T7:T8"/>
    <mergeCell ref="AG7:AG8"/>
    <mergeCell ref="AE7:AE8"/>
    <mergeCell ref="G7:G8"/>
    <mergeCell ref="I7:I8"/>
    <mergeCell ref="D5:BQ5"/>
    <mergeCell ref="AH7:AH8"/>
    <mergeCell ref="F9:F129"/>
    <mergeCell ref="F131:F176"/>
    <mergeCell ref="F178:F194"/>
    <mergeCell ref="D196:D220"/>
    <mergeCell ref="E196:E220"/>
    <mergeCell ref="F196:F220"/>
    <mergeCell ref="G196:G220"/>
    <mergeCell ref="H196:H220"/>
    <mergeCell ref="I196:I220"/>
    <mergeCell ref="E178:E194"/>
    <mergeCell ref="D178:D194"/>
    <mergeCell ref="E131:E176"/>
    <mergeCell ref="D131:D176"/>
    <mergeCell ref="G9:G105"/>
    <mergeCell ref="H9:H105"/>
    <mergeCell ref="I9:I105"/>
    <mergeCell ref="G107:G129"/>
    <mergeCell ref="H107:H129"/>
    <mergeCell ref="I107:I129"/>
    <mergeCell ref="G178:G194"/>
    <mergeCell ref="H178:H194"/>
    <mergeCell ref="I178:I194"/>
    <mergeCell ref="D9:D129"/>
    <mergeCell ref="H131:H176"/>
    <mergeCell ref="G131:G176"/>
    <mergeCell ref="I131:I176"/>
    <mergeCell ref="E9:E105"/>
    <mergeCell ref="K212:K220"/>
    <mergeCell ref="L199:L201"/>
    <mergeCell ref="K199:K201"/>
    <mergeCell ref="K131:K133"/>
    <mergeCell ref="L131:L133"/>
    <mergeCell ref="M131:M133"/>
    <mergeCell ref="K134:K135"/>
    <mergeCell ref="L134:L135"/>
    <mergeCell ref="M134:M135"/>
    <mergeCell ref="K117:K122"/>
    <mergeCell ref="L117:L122"/>
    <mergeCell ref="M117:M122"/>
    <mergeCell ref="K123:K129"/>
    <mergeCell ref="L123:L129"/>
    <mergeCell ref="M123:M129"/>
    <mergeCell ref="K143:K144"/>
    <mergeCell ref="L143:L144"/>
    <mergeCell ref="M143:M144"/>
    <mergeCell ref="K145:K146"/>
    <mergeCell ref="L145:L146"/>
    <mergeCell ref="M145:M146"/>
    <mergeCell ref="K136:K138"/>
    <mergeCell ref="M212:M220"/>
    <mergeCell ref="L212:L220"/>
    <mergeCell ref="K191:K194"/>
    <mergeCell ref="L191:L194"/>
    <mergeCell ref="M191:M194"/>
    <mergeCell ref="K196:K198"/>
    <mergeCell ref="L196:L198"/>
    <mergeCell ref="M196:M198"/>
    <mergeCell ref="K195:Z195"/>
    <mergeCell ref="U139:U140"/>
    <mergeCell ref="N212:N220"/>
    <mergeCell ref="Q206:Q211"/>
    <mergeCell ref="P206:P211"/>
    <mergeCell ref="M206:M211"/>
    <mergeCell ref="L136:L138"/>
    <mergeCell ref="L152:L154"/>
    <mergeCell ref="O178:O182"/>
    <mergeCell ref="J142:J151"/>
    <mergeCell ref="J224:J225"/>
    <mergeCell ref="K107:K113"/>
    <mergeCell ref="L107:L113"/>
    <mergeCell ref="M107:M113"/>
    <mergeCell ref="K114:K116"/>
    <mergeCell ref="L114:L116"/>
    <mergeCell ref="M114:M116"/>
    <mergeCell ref="J163:J177"/>
    <mergeCell ref="M136:M138"/>
    <mergeCell ref="N167:N172"/>
    <mergeCell ref="N173:N174"/>
    <mergeCell ref="N175:N176"/>
    <mergeCell ref="Q123:Q129"/>
    <mergeCell ref="Q131:Q133"/>
    <mergeCell ref="P114:P116"/>
    <mergeCell ref="Q114:Q116"/>
    <mergeCell ref="O117:O122"/>
    <mergeCell ref="P117:P122"/>
    <mergeCell ref="Q117:Q122"/>
    <mergeCell ref="J196:J220"/>
    <mergeCell ref="J131:J140"/>
    <mergeCell ref="Q212:Q220"/>
    <mergeCell ref="P212:P220"/>
    <mergeCell ref="O212:O220"/>
    <mergeCell ref="N202:N205"/>
    <mergeCell ref="N145:N146"/>
    <mergeCell ref="N147:N150"/>
    <mergeCell ref="N152:N154"/>
    <mergeCell ref="N155:N156"/>
    <mergeCell ref="N157:N158"/>
    <mergeCell ref="P139:P140"/>
    <mergeCell ref="Q139:Q140"/>
    <mergeCell ref="V155:V156"/>
    <mergeCell ref="K139:K140"/>
    <mergeCell ref="L139:L140"/>
    <mergeCell ref="M139:M140"/>
    <mergeCell ref="K155:K156"/>
    <mergeCell ref="L155:L156"/>
    <mergeCell ref="M155:M156"/>
    <mergeCell ref="K157:K158"/>
    <mergeCell ref="L157:L158"/>
    <mergeCell ref="M157:M158"/>
    <mergeCell ref="K147:K150"/>
    <mergeCell ref="L147:L150"/>
    <mergeCell ref="M147:M150"/>
    <mergeCell ref="K152:K154"/>
    <mergeCell ref="M152:M154"/>
    <mergeCell ref="O139:O140"/>
    <mergeCell ref="T145:T146"/>
    <mergeCell ref="V152:V154"/>
    <mergeCell ref="R147:R150"/>
    <mergeCell ref="S147:S150"/>
    <mergeCell ref="T147:T150"/>
    <mergeCell ref="V147:V150"/>
    <mergeCell ref="T157:T158"/>
    <mergeCell ref="R145:R146"/>
    <mergeCell ref="N184:N188"/>
    <mergeCell ref="N189:N190"/>
    <mergeCell ref="N191:N194"/>
    <mergeCell ref="N196:N198"/>
    <mergeCell ref="N159:N161"/>
    <mergeCell ref="N163:N166"/>
    <mergeCell ref="O199:O201"/>
    <mergeCell ref="K167:K172"/>
    <mergeCell ref="K173:K174"/>
    <mergeCell ref="L173:L174"/>
    <mergeCell ref="M173:M174"/>
    <mergeCell ref="K159:K161"/>
    <mergeCell ref="L159:L161"/>
    <mergeCell ref="M159:M161"/>
    <mergeCell ref="K163:K166"/>
    <mergeCell ref="L163:L166"/>
    <mergeCell ref="M163:M166"/>
    <mergeCell ref="K184:K188"/>
    <mergeCell ref="L184:L188"/>
    <mergeCell ref="M184:M188"/>
    <mergeCell ref="O189:O190"/>
    <mergeCell ref="O191:O194"/>
    <mergeCell ref="K162:Z162"/>
    <mergeCell ref="K177:Z177"/>
    <mergeCell ref="X178:X182"/>
    <mergeCell ref="P191:P194"/>
    <mergeCell ref="Q191:Q194"/>
    <mergeCell ref="Q196:Q205"/>
    <mergeCell ref="P196:P198"/>
    <mergeCell ref="O196:O198"/>
    <mergeCell ref="S184:S188"/>
    <mergeCell ref="T184:T188"/>
    <mergeCell ref="O173:O174"/>
    <mergeCell ref="P173:P174"/>
    <mergeCell ref="O175:O176"/>
    <mergeCell ref="P175:P176"/>
    <mergeCell ref="O131:O133"/>
    <mergeCell ref="O157:O158"/>
    <mergeCell ref="O147:O150"/>
    <mergeCell ref="Q136:Q138"/>
    <mergeCell ref="P157:P158"/>
    <mergeCell ref="Q157:Q158"/>
    <mergeCell ref="R175:R176"/>
    <mergeCell ref="P147:P150"/>
    <mergeCell ref="Q147:Q150"/>
    <mergeCell ref="O152:O154"/>
    <mergeCell ref="P152:P154"/>
    <mergeCell ref="R159:R161"/>
    <mergeCell ref="R173:R174"/>
    <mergeCell ref="P136:P138"/>
    <mergeCell ref="K141:Z141"/>
    <mergeCell ref="S134:S135"/>
    <mergeCell ref="R134:R135"/>
    <mergeCell ref="Y136:Y138"/>
    <mergeCell ref="Y147:Y150"/>
    <mergeCell ref="Q155:Q156"/>
    <mergeCell ref="P178:P182"/>
    <mergeCell ref="Q178:Q182"/>
    <mergeCell ref="O184:O188"/>
    <mergeCell ref="P189:P190"/>
    <mergeCell ref="T152:T154"/>
    <mergeCell ref="R155:R156"/>
    <mergeCell ref="S155:S156"/>
    <mergeCell ref="T155:T156"/>
    <mergeCell ref="R152:R154"/>
    <mergeCell ref="P184:P188"/>
    <mergeCell ref="Q184:Q188"/>
    <mergeCell ref="O159:O161"/>
    <mergeCell ref="P159:P161"/>
    <mergeCell ref="Q159:Q161"/>
    <mergeCell ref="O163:O166"/>
    <mergeCell ref="P163:P166"/>
    <mergeCell ref="Q163:Q176"/>
    <mergeCell ref="O167:O172"/>
    <mergeCell ref="P167:P172"/>
    <mergeCell ref="S167:S172"/>
    <mergeCell ref="T167:T172"/>
    <mergeCell ref="R157:R158"/>
    <mergeCell ref="S157:S158"/>
    <mergeCell ref="T117:T122"/>
    <mergeCell ref="R123:R129"/>
    <mergeCell ref="S123:S129"/>
    <mergeCell ref="T123:T129"/>
    <mergeCell ref="R131:R133"/>
    <mergeCell ref="S131:S133"/>
    <mergeCell ref="T131:T133"/>
    <mergeCell ref="T99:T105"/>
    <mergeCell ref="R107:R113"/>
    <mergeCell ref="T93:T95"/>
    <mergeCell ref="R96:R98"/>
    <mergeCell ref="S96:S98"/>
    <mergeCell ref="T96:T98"/>
    <mergeCell ref="S68:S92"/>
    <mergeCell ref="R68:R92"/>
    <mergeCell ref="U57:U67"/>
    <mergeCell ref="U68:U92"/>
    <mergeCell ref="U107:U113"/>
    <mergeCell ref="R99:R105"/>
    <mergeCell ref="Z136:Z138"/>
    <mergeCell ref="Y139:Y140"/>
    <mergeCell ref="AH212:AH220"/>
    <mergeCell ref="AG159:AG161"/>
    <mergeCell ref="AG163:AG176"/>
    <mergeCell ref="AG178:AG183"/>
    <mergeCell ref="AG184:AG188"/>
    <mergeCell ref="AG189:AG194"/>
    <mergeCell ref="T189:T190"/>
    <mergeCell ref="R191:R194"/>
    <mergeCell ref="S191:S194"/>
    <mergeCell ref="T191:T194"/>
    <mergeCell ref="S159:S161"/>
    <mergeCell ref="U145:U146"/>
    <mergeCell ref="AG136:AG140"/>
    <mergeCell ref="AG142:AG146"/>
    <mergeCell ref="AG147:AG150"/>
    <mergeCell ref="AG152:AG158"/>
    <mergeCell ref="AA173:AA174"/>
    <mergeCell ref="AB173:AB174"/>
    <mergeCell ref="AA175:AA176"/>
    <mergeCell ref="AB175:AB176"/>
    <mergeCell ref="AA178:AA182"/>
    <mergeCell ref="S175:S176"/>
    <mergeCell ref="X184:X188"/>
    <mergeCell ref="T175:T176"/>
    <mergeCell ref="R143:R144"/>
    <mergeCell ref="AC9:AC225"/>
    <mergeCell ref="U9:U49"/>
    <mergeCell ref="U50:U56"/>
    <mergeCell ref="Y145:Y146"/>
    <mergeCell ref="R167:R172"/>
    <mergeCell ref="W107:W113"/>
    <mergeCell ref="AB189:AB190"/>
    <mergeCell ref="T212:T220"/>
    <mergeCell ref="R202:R205"/>
    <mergeCell ref="S202:S205"/>
    <mergeCell ref="T202:T205"/>
    <mergeCell ref="R206:R211"/>
    <mergeCell ref="S206:S211"/>
    <mergeCell ref="T206:T211"/>
    <mergeCell ref="R196:R198"/>
    <mergeCell ref="S196:S198"/>
    <mergeCell ref="T196:T198"/>
    <mergeCell ref="R199:R201"/>
    <mergeCell ref="S199:S201"/>
    <mergeCell ref="T199:T201"/>
    <mergeCell ref="R189:R190"/>
    <mergeCell ref="S189:S190"/>
    <mergeCell ref="U147:U150"/>
    <mergeCell ref="AA152:AA154"/>
    <mergeCell ref="X152:X154"/>
    <mergeCell ref="Z163:Z166"/>
    <mergeCell ref="Y167:Y172"/>
    <mergeCell ref="Z167:Z172"/>
    <mergeCell ref="R163:R166"/>
    <mergeCell ref="S163:S166"/>
    <mergeCell ref="T163:T166"/>
    <mergeCell ref="X155:X156"/>
    <mergeCell ref="Y143:Y144"/>
    <mergeCell ref="T134:T135"/>
    <mergeCell ref="U134:U135"/>
    <mergeCell ref="Z143:Z144"/>
    <mergeCell ref="W143:W144"/>
    <mergeCell ref="AG212:AG220"/>
    <mergeCell ref="AG222:AG224"/>
    <mergeCell ref="W191:W194"/>
    <mergeCell ref="X159:X161"/>
    <mergeCell ref="X212:X220"/>
    <mergeCell ref="AB178:AB182"/>
    <mergeCell ref="AA184:AA188"/>
    <mergeCell ref="AB184:AB188"/>
    <mergeCell ref="V157:V158"/>
    <mergeCell ref="V159:V161"/>
    <mergeCell ref="V163:V166"/>
    <mergeCell ref="T143:T144"/>
    <mergeCell ref="Z147:Z150"/>
    <mergeCell ref="Y173:Y174"/>
    <mergeCell ref="U143:U144"/>
    <mergeCell ref="K221:Z221"/>
    <mergeCell ref="K223:Z223"/>
    <mergeCell ref="AE163:AE176"/>
    <mergeCell ref="AF163:AF176"/>
    <mergeCell ref="AA189:AA190"/>
    <mergeCell ref="Q189:Q190"/>
    <mergeCell ref="Q152:Q154"/>
    <mergeCell ref="O155:O156"/>
    <mergeCell ref="P155:P156"/>
    <mergeCell ref="T159:T161"/>
    <mergeCell ref="R178:R182"/>
    <mergeCell ref="S178:S182"/>
    <mergeCell ref="T178:T182"/>
    <mergeCell ref="R184:R188"/>
    <mergeCell ref="S173:S174"/>
    <mergeCell ref="T173:T174"/>
    <mergeCell ref="S152:S154"/>
    <mergeCell ref="AI196:AI205"/>
    <mergeCell ref="AE222:AE224"/>
    <mergeCell ref="AF222:AF224"/>
    <mergeCell ref="AH189:AH194"/>
    <mergeCell ref="AI163:AI176"/>
    <mergeCell ref="AA212:AA220"/>
    <mergeCell ref="AB212:AB220"/>
    <mergeCell ref="AA136:AA138"/>
    <mergeCell ref="AB136:AB138"/>
    <mergeCell ref="AA139:AA140"/>
    <mergeCell ref="AA202:AA205"/>
    <mergeCell ref="AB202:AB205"/>
    <mergeCell ref="AA206:AA211"/>
    <mergeCell ref="AB206:AB211"/>
    <mergeCell ref="AB139:AB140"/>
    <mergeCell ref="AA143:AA144"/>
    <mergeCell ref="AA145:AA146"/>
    <mergeCell ref="AB145:AB146"/>
    <mergeCell ref="AA147:AA150"/>
    <mergeCell ref="AI206:AI211"/>
    <mergeCell ref="AI189:AI194"/>
    <mergeCell ref="AI212:AI220"/>
    <mergeCell ref="AF212:AF220"/>
    <mergeCell ref="AE212:AE220"/>
    <mergeCell ref="AE131:AE161"/>
    <mergeCell ref="AF131:AF161"/>
    <mergeCell ref="AA157:AA158"/>
    <mergeCell ref="AB157:AB158"/>
    <mergeCell ref="AA159:AA161"/>
    <mergeCell ref="AB199:AB201"/>
    <mergeCell ref="AI152:AI158"/>
    <mergeCell ref="AI159:AI161"/>
    <mergeCell ref="X143:X144"/>
    <mergeCell ref="X145:X146"/>
    <mergeCell ref="U131:U133"/>
    <mergeCell ref="U157:U158"/>
    <mergeCell ref="U155:U156"/>
    <mergeCell ref="AH206:AH211"/>
    <mergeCell ref="U199:U201"/>
    <mergeCell ref="U202:U205"/>
    <mergeCell ref="AH196:AH205"/>
    <mergeCell ref="X196:X198"/>
    <mergeCell ref="X199:X201"/>
    <mergeCell ref="X202:X205"/>
    <mergeCell ref="X206:X211"/>
    <mergeCell ref="AG131:AG135"/>
    <mergeCell ref="AH136:AH140"/>
    <mergeCell ref="AH142:AH146"/>
    <mergeCell ref="AH178:AH183"/>
    <mergeCell ref="X157:X158"/>
    <mergeCell ref="AA191:AA194"/>
    <mergeCell ref="AB191:AB194"/>
    <mergeCell ref="AB143:AB144"/>
    <mergeCell ref="AB163:AB166"/>
    <mergeCell ref="AH152:AH158"/>
    <mergeCell ref="AH159:AH161"/>
    <mergeCell ref="AH147:AH150"/>
    <mergeCell ref="Y175:Y176"/>
    <mergeCell ref="U136:U138"/>
    <mergeCell ref="AB159:AB161"/>
    <mergeCell ref="AB152:AB154"/>
    <mergeCell ref="Z175:Z176"/>
    <mergeCell ref="Y178:Y182"/>
    <mergeCell ref="Z178:Z182"/>
    <mergeCell ref="AA134:AA135"/>
    <mergeCell ref="AB134:AB135"/>
    <mergeCell ref="AA57:AA67"/>
    <mergeCell ref="U191:U194"/>
    <mergeCell ref="U206:U211"/>
    <mergeCell ref="AA114:AA116"/>
    <mergeCell ref="AI9:AI21"/>
    <mergeCell ref="AH22:AH31"/>
    <mergeCell ref="AI22:AI31"/>
    <mergeCell ref="AH32:AH43"/>
    <mergeCell ref="AI50:AI56"/>
    <mergeCell ref="AI57:AI67"/>
    <mergeCell ref="AI131:AI135"/>
    <mergeCell ref="AI107:AI113"/>
    <mergeCell ref="AH114:AH122"/>
    <mergeCell ref="AH80:AH92"/>
    <mergeCell ref="AH93:AH105"/>
    <mergeCell ref="AH50:AH56"/>
    <mergeCell ref="AI114:AI122"/>
    <mergeCell ref="AH123:AH129"/>
    <mergeCell ref="AI123:AI129"/>
    <mergeCell ref="AH9:AH21"/>
    <mergeCell ref="AH44:AH49"/>
    <mergeCell ref="AH68:AH79"/>
    <mergeCell ref="AH107:AH113"/>
    <mergeCell ref="AH131:AH135"/>
    <mergeCell ref="AI32:AI43"/>
    <mergeCell ref="AB107:AB113"/>
    <mergeCell ref="X131:X133"/>
    <mergeCell ref="X134:X135"/>
    <mergeCell ref="X136:X138"/>
    <mergeCell ref="X139:X140"/>
    <mergeCell ref="AS22:AS31"/>
    <mergeCell ref="AZ222:AZ223"/>
    <mergeCell ref="AS32:AS43"/>
    <mergeCell ref="AS44:AS49"/>
    <mergeCell ref="AS50:AS56"/>
    <mergeCell ref="AS142:AS146"/>
    <mergeCell ref="AS147:AS150"/>
    <mergeCell ref="U212:U220"/>
    <mergeCell ref="U114:U116"/>
    <mergeCell ref="U117:U122"/>
    <mergeCell ref="U159:U161"/>
    <mergeCell ref="U163:U166"/>
    <mergeCell ref="U167:U172"/>
    <mergeCell ref="AA9:AA49"/>
    <mergeCell ref="AB9:AB49"/>
    <mergeCell ref="AA50:AA56"/>
    <mergeCell ref="AA196:AA198"/>
    <mergeCell ref="U173:U174"/>
    <mergeCell ref="U175:U176"/>
    <mergeCell ref="U93:U95"/>
    <mergeCell ref="U96:U98"/>
    <mergeCell ref="U99:U105"/>
    <mergeCell ref="U196:U198"/>
    <mergeCell ref="U178:U182"/>
    <mergeCell ref="U184:U188"/>
    <mergeCell ref="U189:U190"/>
    <mergeCell ref="AA117:AA122"/>
    <mergeCell ref="AB117:AB122"/>
    <mergeCell ref="AA123:AA129"/>
    <mergeCell ref="AB123:AB129"/>
    <mergeCell ref="AA131:AA133"/>
    <mergeCell ref="AB131:AB133"/>
    <mergeCell ref="BC68:BC79"/>
    <mergeCell ref="BB80:BB92"/>
    <mergeCell ref="BC80:BC92"/>
    <mergeCell ref="BB93:BB105"/>
    <mergeCell ref="BC93:BC105"/>
    <mergeCell ref="BC147:BC150"/>
    <mergeCell ref="BW155:BW156"/>
    <mergeCell ref="BW159:BW161"/>
    <mergeCell ref="AO222:AO223"/>
    <mergeCell ref="BJ189:BJ194"/>
    <mergeCell ref="AS222:AS224"/>
    <mergeCell ref="AW6:BO6"/>
    <mergeCell ref="BO7:BO8"/>
    <mergeCell ref="AS152:AS158"/>
    <mergeCell ref="AS159:AS161"/>
    <mergeCell ref="AS163:AS176"/>
    <mergeCell ref="AS178:AS183"/>
    <mergeCell ref="AS184:AS188"/>
    <mergeCell ref="AS189:AS194"/>
    <mergeCell ref="AS196:AS205"/>
    <mergeCell ref="AS206:AS211"/>
    <mergeCell ref="AS212:AS220"/>
    <mergeCell ref="AS80:AS92"/>
    <mergeCell ref="AS93:AS105"/>
    <mergeCell ref="AS107:AS113"/>
    <mergeCell ref="AS114:AS122"/>
    <mergeCell ref="AS123:AS129"/>
    <mergeCell ref="AS131:AS135"/>
    <mergeCell ref="AS136:AS140"/>
    <mergeCell ref="AR7:AR8"/>
    <mergeCell ref="AS7:AS8"/>
    <mergeCell ref="AS9:AS21"/>
    <mergeCell ref="BK142:BK146"/>
    <mergeCell ref="BK147:BK150"/>
    <mergeCell ref="BK152:BK158"/>
    <mergeCell ref="BK159:BK161"/>
    <mergeCell ref="BK163:BK170"/>
    <mergeCell ref="BK171:BK176"/>
    <mergeCell ref="BK178:BK183"/>
    <mergeCell ref="BJ44:BJ46"/>
    <mergeCell ref="BJ47:BJ49"/>
    <mergeCell ref="BJ15:BJ21"/>
    <mergeCell ref="BJ22:BJ31"/>
    <mergeCell ref="BJ50:BJ56"/>
    <mergeCell ref="BJ63:BJ67"/>
    <mergeCell ref="BJ68:BJ73"/>
    <mergeCell ref="BJ74:BJ79"/>
    <mergeCell ref="BJ80:BJ92"/>
    <mergeCell ref="BJ93:BJ95"/>
    <mergeCell ref="BJ96:BJ105"/>
    <mergeCell ref="BJ107:BJ113"/>
    <mergeCell ref="BJ123:BJ129"/>
    <mergeCell ref="BJ131:BJ132"/>
    <mergeCell ref="BK33:BK35"/>
    <mergeCell ref="BK36:BK37"/>
    <mergeCell ref="BK38:BK43"/>
    <mergeCell ref="W7:W8"/>
    <mergeCell ref="AP7:AP8"/>
    <mergeCell ref="AZ7:AZ8"/>
    <mergeCell ref="BK7:BK8"/>
    <mergeCell ref="BX7:BX8"/>
    <mergeCell ref="AP222:AP223"/>
    <mergeCell ref="BK9:BK14"/>
    <mergeCell ref="BK15:BK21"/>
    <mergeCell ref="BK22:BK31"/>
    <mergeCell ref="BK44:BK46"/>
    <mergeCell ref="BK47:BK49"/>
    <mergeCell ref="BK50:BK56"/>
    <mergeCell ref="BK57:BK62"/>
    <mergeCell ref="BK63:BK67"/>
    <mergeCell ref="BK68:BK73"/>
    <mergeCell ref="BK74:BK79"/>
    <mergeCell ref="BK80:BK92"/>
    <mergeCell ref="BK93:BK95"/>
    <mergeCell ref="BK96:BK105"/>
    <mergeCell ref="BK107:BK113"/>
    <mergeCell ref="BK114:BK122"/>
    <mergeCell ref="BK123:BK129"/>
    <mergeCell ref="BK131:BK132"/>
    <mergeCell ref="BK133:BK135"/>
    <mergeCell ref="BK136:BK140"/>
    <mergeCell ref="X189:X190"/>
    <mergeCell ref="X191:X194"/>
    <mergeCell ref="BL178:BL183"/>
    <mergeCell ref="X9:X49"/>
    <mergeCell ref="W9:W49"/>
    <mergeCell ref="W50:W56"/>
    <mergeCell ref="AA99:AA105"/>
    <mergeCell ref="BY184:BY185"/>
    <mergeCell ref="AQ222:AQ223"/>
    <mergeCell ref="BA222:BA223"/>
    <mergeCell ref="BL196:BL205"/>
    <mergeCell ref="BL212:BL220"/>
    <mergeCell ref="AS57:AS67"/>
    <mergeCell ref="AS68:AS79"/>
    <mergeCell ref="X163:X166"/>
    <mergeCell ref="X167:X172"/>
    <mergeCell ref="X173:X174"/>
    <mergeCell ref="X175:X176"/>
    <mergeCell ref="BL163:BL170"/>
    <mergeCell ref="BL171:BL176"/>
    <mergeCell ref="W212:W220"/>
    <mergeCell ref="W136:W138"/>
    <mergeCell ref="W139:W140"/>
    <mergeCell ref="W145:W146"/>
    <mergeCell ref="W147:W150"/>
    <mergeCell ref="W152:W154"/>
    <mergeCell ref="W155:W156"/>
    <mergeCell ref="W157:W158"/>
    <mergeCell ref="W159:W161"/>
    <mergeCell ref="W163:W166"/>
    <mergeCell ref="W167:W172"/>
    <mergeCell ref="W173:W174"/>
    <mergeCell ref="W175:W176"/>
    <mergeCell ref="W196:W198"/>
    <mergeCell ref="W199:W201"/>
    <mergeCell ref="Z173:Z174"/>
    <mergeCell ref="Y184:Y188"/>
    <mergeCell ref="AA107:AA113"/>
    <mergeCell ref="X96:X98"/>
    <mergeCell ref="X68:X92"/>
    <mergeCell ref="X107:X113"/>
    <mergeCell ref="X114:X116"/>
    <mergeCell ref="X117:X122"/>
    <mergeCell ref="X123:X129"/>
    <mergeCell ref="AX32:AX43"/>
    <mergeCell ref="AB114:AB116"/>
    <mergeCell ref="AB50:AB56"/>
    <mergeCell ref="AG123:AG129"/>
    <mergeCell ref="AB99:AB105"/>
    <mergeCell ref="BB50:BB56"/>
    <mergeCell ref="BC50:BC56"/>
    <mergeCell ref="BB57:BB67"/>
    <mergeCell ref="BC57:BC67"/>
    <mergeCell ref="BB68:BB79"/>
    <mergeCell ref="AI68:AI79"/>
    <mergeCell ref="AI80:AI92"/>
    <mergeCell ref="AI93:AI105"/>
    <mergeCell ref="AE9:AE129"/>
    <mergeCell ref="AW32:AW43"/>
    <mergeCell ref="AB57:AB67"/>
    <mergeCell ref="AA68:AA92"/>
    <mergeCell ref="AB68:AB92"/>
    <mergeCell ref="AA93:AA95"/>
    <mergeCell ref="AB93:AB95"/>
    <mergeCell ref="AA96:AA98"/>
    <mergeCell ref="AB96:AB98"/>
    <mergeCell ref="BB9:BB21"/>
    <mergeCell ref="BC9:BC21"/>
    <mergeCell ref="BB22:BB31"/>
    <mergeCell ref="BC22:BC31"/>
    <mergeCell ref="BB32:BB43"/>
  </mergeCells>
  <phoneticPr fontId="49"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736" t="s">
        <v>1412</v>
      </c>
      <c r="B1" s="1737"/>
      <c r="C1" s="1737"/>
      <c r="D1" s="1737"/>
      <c r="E1" s="1737"/>
      <c r="F1" s="1737"/>
      <c r="G1" s="1738"/>
    </row>
    <row r="2" spans="1:7" s="11" customFormat="1" ht="43.5" customHeight="1" x14ac:dyDescent="0.25">
      <c r="A2" s="26" t="s">
        <v>1413</v>
      </c>
      <c r="B2" s="1739" t="s">
        <v>1414</v>
      </c>
      <c r="C2" s="1739"/>
      <c r="D2" s="1739"/>
      <c r="E2" s="1739"/>
      <c r="F2" s="1739"/>
      <c r="G2" s="13" t="s">
        <v>1415</v>
      </c>
    </row>
    <row r="3" spans="1:7" ht="45" customHeight="1" x14ac:dyDescent="0.25">
      <c r="A3" s="6" t="s">
        <v>1416</v>
      </c>
      <c r="B3" s="1740" t="s">
        <v>1417</v>
      </c>
      <c r="C3" s="1741"/>
      <c r="D3" s="1741"/>
      <c r="E3" s="1741"/>
      <c r="F3" s="1742"/>
      <c r="G3" s="1" t="s">
        <v>1418</v>
      </c>
    </row>
    <row r="4" spans="1:7" ht="45" customHeight="1" x14ac:dyDescent="0.25">
      <c r="A4" s="2"/>
      <c r="B4" s="1743"/>
      <c r="C4" s="1744"/>
      <c r="D4" s="1744"/>
      <c r="E4" s="1744"/>
      <c r="F4" s="1745"/>
      <c r="G4" s="3"/>
    </row>
    <row r="5" spans="1:7" ht="45" customHeight="1" x14ac:dyDescent="0.25">
      <c r="A5" s="2"/>
      <c r="B5" s="1743"/>
      <c r="C5" s="1744"/>
      <c r="D5" s="1744"/>
      <c r="E5" s="1744"/>
      <c r="F5" s="1745"/>
      <c r="G5" s="3"/>
    </row>
    <row r="6" spans="1:7" ht="45" customHeight="1" thickBot="1" x14ac:dyDescent="0.3">
      <c r="A6" s="4"/>
      <c r="B6" s="1747"/>
      <c r="C6" s="1747"/>
      <c r="D6" s="1747"/>
      <c r="E6" s="1747"/>
      <c r="F6" s="1747"/>
      <c r="G6" s="5"/>
    </row>
    <row r="7" spans="1:7" ht="45" customHeight="1" thickBot="1" x14ac:dyDescent="0.3">
      <c r="A7" s="1748"/>
      <c r="B7" s="1748"/>
      <c r="C7" s="1748"/>
      <c r="D7" s="1748"/>
      <c r="E7" s="1748"/>
      <c r="F7" s="1748"/>
      <c r="G7" s="1748"/>
    </row>
    <row r="8" spans="1:7" s="11" customFormat="1" ht="45" customHeight="1" x14ac:dyDescent="0.25">
      <c r="A8" s="9"/>
      <c r="B8" s="1749" t="s">
        <v>1419</v>
      </c>
      <c r="C8" s="1749"/>
      <c r="D8" s="1749" t="s">
        <v>1420</v>
      </c>
      <c r="E8" s="1749"/>
      <c r="F8" s="22" t="s">
        <v>1413</v>
      </c>
      <c r="G8" s="10" t="s">
        <v>1421</v>
      </c>
    </row>
    <row r="9" spans="1:7" ht="45" customHeight="1" x14ac:dyDescent="0.25">
      <c r="A9" s="12" t="s">
        <v>1422</v>
      </c>
      <c r="B9" s="1750" t="s">
        <v>1423</v>
      </c>
      <c r="C9" s="1750"/>
      <c r="D9" s="1746" t="s">
        <v>1424</v>
      </c>
      <c r="E9" s="1746"/>
      <c r="F9" s="6" t="s">
        <v>1416</v>
      </c>
      <c r="G9" s="7"/>
    </row>
    <row r="10" spans="1:7" ht="45" customHeight="1" x14ac:dyDescent="0.25">
      <c r="A10" s="12" t="s">
        <v>1425</v>
      </c>
      <c r="B10" s="1746" t="s">
        <v>1426</v>
      </c>
      <c r="C10" s="1746"/>
      <c r="D10" s="1746" t="s">
        <v>1427</v>
      </c>
      <c r="E10" s="1746"/>
      <c r="F10" s="6" t="s">
        <v>1416</v>
      </c>
      <c r="G10" s="7"/>
    </row>
    <row r="11" spans="1:7" ht="45" customHeight="1" thickBot="1" x14ac:dyDescent="0.3">
      <c r="A11" s="25" t="s">
        <v>1428</v>
      </c>
      <c r="B11" s="1746" t="s">
        <v>1426</v>
      </c>
      <c r="C11" s="1746"/>
      <c r="D11" s="1746" t="s">
        <v>1427</v>
      </c>
      <c r="E11" s="1746"/>
      <c r="F11" s="6" t="s">
        <v>1416</v>
      </c>
      <c r="G11" s="8"/>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36"/>
  <sheetViews>
    <sheetView topLeftCell="L1" workbookViewId="0">
      <selection activeCell="I14" sqref="I14"/>
    </sheetView>
  </sheetViews>
  <sheetFormatPr baseColWidth="10" defaultColWidth="11.42578125" defaultRowHeight="16.5" x14ac:dyDescent="0.3"/>
  <cols>
    <col min="1" max="1" width="11.42578125" style="28"/>
    <col min="2" max="2" width="7.7109375" style="28" customWidth="1"/>
    <col min="3" max="3" width="34.42578125" style="28" customWidth="1"/>
    <col min="4" max="4" width="24.140625" style="28" customWidth="1"/>
    <col min="5" max="5" width="6.140625" style="28" customWidth="1"/>
    <col min="6" max="6" width="64" style="28" bestFit="1" customWidth="1"/>
    <col min="7" max="7" width="19.85546875" style="28" customWidth="1"/>
    <col min="8" max="8" width="11.42578125" style="28"/>
    <col min="9" max="9" width="64.140625" style="28" bestFit="1" customWidth="1"/>
    <col min="10" max="13" width="11.42578125" style="28"/>
    <col min="14" max="14" width="37.140625" style="28" customWidth="1"/>
    <col min="15" max="16384" width="11.42578125" style="28"/>
  </cols>
  <sheetData>
    <row r="3" spans="2:16" x14ac:dyDescent="0.3">
      <c r="C3" s="28" t="s">
        <v>1429</v>
      </c>
      <c r="F3" s="29" t="s">
        <v>1430</v>
      </c>
      <c r="G3" s="29"/>
      <c r="I3" s="28" t="s">
        <v>1431</v>
      </c>
      <c r="N3" s="28" t="s">
        <v>1661</v>
      </c>
    </row>
    <row r="4" spans="2:16" x14ac:dyDescent="0.3">
      <c r="B4" s="30" t="s">
        <v>1432</v>
      </c>
      <c r="C4" s="30" t="s">
        <v>1433</v>
      </c>
      <c r="E4" s="30" t="s">
        <v>1432</v>
      </c>
      <c r="F4" s="30" t="s">
        <v>1433</v>
      </c>
      <c r="G4" s="31"/>
      <c r="I4" s="32" t="s">
        <v>1433</v>
      </c>
      <c r="J4" s="33">
        <v>2021</v>
      </c>
      <c r="K4" s="33">
        <v>2022</v>
      </c>
      <c r="N4" s="32" t="s">
        <v>1433</v>
      </c>
      <c r="O4" s="33">
        <v>2021</v>
      </c>
      <c r="P4" s="33">
        <v>2022</v>
      </c>
    </row>
    <row r="5" spans="2:16" x14ac:dyDescent="0.3">
      <c r="B5" s="34">
        <v>1</v>
      </c>
      <c r="C5" s="35" t="s">
        <v>1434</v>
      </c>
      <c r="E5" s="34">
        <v>1</v>
      </c>
      <c r="F5" s="35" t="s">
        <v>1435</v>
      </c>
      <c r="H5" s="29">
        <v>1</v>
      </c>
      <c r="I5" s="36" t="s">
        <v>1436</v>
      </c>
      <c r="J5" s="37" t="s">
        <v>1437</v>
      </c>
      <c r="K5" s="37" t="s">
        <v>1438</v>
      </c>
      <c r="M5" s="29">
        <v>1</v>
      </c>
      <c r="N5" s="35" t="s">
        <v>1651</v>
      </c>
      <c r="O5" s="34" t="s">
        <v>1438</v>
      </c>
      <c r="P5" s="34" t="s">
        <v>1660</v>
      </c>
    </row>
    <row r="6" spans="2:16" x14ac:dyDescent="0.3">
      <c r="B6" s="34">
        <v>2</v>
      </c>
      <c r="C6" s="35" t="s">
        <v>1439</v>
      </c>
      <c r="E6" s="34">
        <v>2</v>
      </c>
      <c r="F6" s="35" t="s">
        <v>1440</v>
      </c>
      <c r="H6" s="29">
        <v>2</v>
      </c>
      <c r="I6" s="35" t="s">
        <v>1441</v>
      </c>
      <c r="J6" s="37" t="s">
        <v>1442</v>
      </c>
      <c r="K6" s="37" t="s">
        <v>1437</v>
      </c>
      <c r="M6" s="29">
        <v>2</v>
      </c>
      <c r="N6" s="35" t="s">
        <v>1652</v>
      </c>
      <c r="O6" s="34" t="s">
        <v>1438</v>
      </c>
      <c r="P6" s="34" t="s">
        <v>1660</v>
      </c>
    </row>
    <row r="7" spans="2:16" x14ac:dyDescent="0.3">
      <c r="B7" s="34">
        <v>3</v>
      </c>
      <c r="C7" s="35" t="s">
        <v>1443</v>
      </c>
      <c r="E7" s="34">
        <v>3</v>
      </c>
      <c r="F7" s="35" t="s">
        <v>1444</v>
      </c>
      <c r="H7" s="29">
        <v>3</v>
      </c>
      <c r="I7" s="35" t="s">
        <v>1445</v>
      </c>
      <c r="J7" s="37" t="s">
        <v>1442</v>
      </c>
      <c r="K7" s="37" t="s">
        <v>1437</v>
      </c>
      <c r="M7" s="29">
        <v>3</v>
      </c>
      <c r="N7" s="35" t="s">
        <v>1653</v>
      </c>
      <c r="O7" s="34" t="s">
        <v>1437</v>
      </c>
      <c r="P7" s="34" t="s">
        <v>1438</v>
      </c>
    </row>
    <row r="8" spans="2:16" x14ac:dyDescent="0.3">
      <c r="B8" s="34">
        <v>4</v>
      </c>
      <c r="C8" s="38" t="s">
        <v>1446</v>
      </c>
      <c r="E8" s="34">
        <v>4</v>
      </c>
      <c r="F8" s="35" t="s">
        <v>1447</v>
      </c>
      <c r="H8" s="29">
        <v>4</v>
      </c>
      <c r="I8" s="35" t="s">
        <v>1448</v>
      </c>
      <c r="J8" s="37" t="s">
        <v>1442</v>
      </c>
      <c r="K8" s="37" t="s">
        <v>1437</v>
      </c>
      <c r="M8" s="29">
        <v>4</v>
      </c>
      <c r="N8" s="35" t="s">
        <v>1654</v>
      </c>
      <c r="O8" s="34" t="s">
        <v>1437</v>
      </c>
      <c r="P8" s="34" t="s">
        <v>1438</v>
      </c>
    </row>
    <row r="9" spans="2:16" x14ac:dyDescent="0.3">
      <c r="B9" s="34">
        <v>5</v>
      </c>
      <c r="C9" s="35" t="s">
        <v>1449</v>
      </c>
      <c r="E9" s="34">
        <v>5</v>
      </c>
      <c r="F9" s="35" t="s">
        <v>1450</v>
      </c>
      <c r="H9" s="29">
        <v>5</v>
      </c>
      <c r="I9" s="36" t="s">
        <v>1451</v>
      </c>
      <c r="J9" s="37" t="s">
        <v>1442</v>
      </c>
      <c r="K9" s="37" t="s">
        <v>1437</v>
      </c>
      <c r="M9" s="29">
        <v>5</v>
      </c>
      <c r="N9" s="35" t="s">
        <v>1655</v>
      </c>
      <c r="O9" s="34" t="s">
        <v>1437</v>
      </c>
      <c r="P9" s="34" t="s">
        <v>1438</v>
      </c>
    </row>
    <row r="10" spans="2:16" x14ac:dyDescent="0.3">
      <c r="B10" s="34">
        <v>6</v>
      </c>
      <c r="C10" s="38" t="s">
        <v>1452</v>
      </c>
      <c r="E10" s="34">
        <v>6</v>
      </c>
      <c r="F10" s="38" t="s">
        <v>1453</v>
      </c>
      <c r="H10" s="29">
        <v>6</v>
      </c>
      <c r="I10" s="35" t="s">
        <v>1454</v>
      </c>
      <c r="J10" s="37" t="s">
        <v>1442</v>
      </c>
      <c r="K10" s="37" t="s">
        <v>1437</v>
      </c>
      <c r="M10" s="29">
        <v>6</v>
      </c>
      <c r="N10" s="35" t="s">
        <v>1656</v>
      </c>
      <c r="O10" s="34" t="s">
        <v>1442</v>
      </c>
      <c r="P10" s="34" t="s">
        <v>1437</v>
      </c>
    </row>
    <row r="11" spans="2:16" x14ac:dyDescent="0.3">
      <c r="B11" s="34">
        <v>7</v>
      </c>
      <c r="C11" s="38" t="s">
        <v>1455</v>
      </c>
      <c r="E11" s="34">
        <v>7</v>
      </c>
      <c r="F11" s="38" t="s">
        <v>1456</v>
      </c>
      <c r="H11" s="29">
        <v>7</v>
      </c>
      <c r="I11" s="36" t="s">
        <v>1457</v>
      </c>
      <c r="J11" s="39" t="s">
        <v>1442</v>
      </c>
      <c r="K11" s="39" t="s">
        <v>1437</v>
      </c>
      <c r="M11" s="29">
        <v>7</v>
      </c>
      <c r="N11" s="35" t="s">
        <v>1657</v>
      </c>
      <c r="O11" s="34" t="s">
        <v>1442</v>
      </c>
      <c r="P11" s="34" t="s">
        <v>1437</v>
      </c>
    </row>
    <row r="12" spans="2:16" x14ac:dyDescent="0.3">
      <c r="B12" s="34">
        <v>8</v>
      </c>
      <c r="C12" s="38" t="s">
        <v>1458</v>
      </c>
      <c r="E12" s="34">
        <v>8</v>
      </c>
      <c r="F12" s="35" t="s">
        <v>1459</v>
      </c>
      <c r="M12" s="29">
        <v>8</v>
      </c>
      <c r="N12" s="980" t="s">
        <v>1658</v>
      </c>
      <c r="O12" s="981" t="s">
        <v>1442</v>
      </c>
      <c r="P12" s="981" t="s">
        <v>1437</v>
      </c>
    </row>
    <row r="13" spans="2:16" ht="18.75" customHeight="1" x14ac:dyDescent="0.3">
      <c r="B13" s="34">
        <v>9</v>
      </c>
      <c r="C13" s="40" t="s">
        <v>1460</v>
      </c>
      <c r="E13" s="34">
        <v>9</v>
      </c>
      <c r="F13" s="35" t="s">
        <v>1461</v>
      </c>
      <c r="M13" s="29">
        <v>9</v>
      </c>
      <c r="N13" s="980" t="s">
        <v>1659</v>
      </c>
      <c r="O13" s="981" t="s">
        <v>1442</v>
      </c>
      <c r="P13" s="981" t="s">
        <v>1437</v>
      </c>
    </row>
    <row r="14" spans="2:16" ht="33" x14ac:dyDescent="0.3">
      <c r="E14" s="34">
        <v>10</v>
      </c>
      <c r="F14" s="38" t="s">
        <v>1462</v>
      </c>
      <c r="I14" s="41" t="s">
        <v>1463</v>
      </c>
    </row>
    <row r="15" spans="2:16" x14ac:dyDescent="0.3">
      <c r="E15" s="34">
        <v>11</v>
      </c>
      <c r="F15" s="35" t="s">
        <v>1464</v>
      </c>
      <c r="I15" s="28" t="s">
        <v>1465</v>
      </c>
    </row>
    <row r="16" spans="2:16" x14ac:dyDescent="0.3">
      <c r="E16" s="34">
        <v>12</v>
      </c>
      <c r="F16" s="36" t="s">
        <v>1466</v>
      </c>
    </row>
    <row r="17" spans="5:7" x14ac:dyDescent="0.3">
      <c r="E17" s="34">
        <v>13</v>
      </c>
      <c r="F17" s="35" t="s">
        <v>1467</v>
      </c>
    </row>
    <row r="18" spans="5:7" x14ac:dyDescent="0.3">
      <c r="E18" s="34">
        <v>14</v>
      </c>
      <c r="F18" s="38" t="s">
        <v>1468</v>
      </c>
    </row>
    <row r="19" spans="5:7" x14ac:dyDescent="0.3">
      <c r="E19" s="34">
        <v>15</v>
      </c>
      <c r="F19" s="36" t="s">
        <v>1457</v>
      </c>
    </row>
    <row r="20" spans="5:7" x14ac:dyDescent="0.3">
      <c r="E20" s="34">
        <v>16</v>
      </c>
      <c r="F20" s="35" t="s">
        <v>1469</v>
      </c>
    </row>
    <row r="21" spans="5:7" x14ac:dyDescent="0.3">
      <c r="E21" s="34">
        <v>17</v>
      </c>
      <c r="F21" s="38" t="s">
        <v>1470</v>
      </c>
    </row>
    <row r="22" spans="5:7" x14ac:dyDescent="0.3">
      <c r="E22" s="34">
        <v>18</v>
      </c>
      <c r="F22" s="35" t="s">
        <v>1471</v>
      </c>
    </row>
    <row r="24" spans="5:7" x14ac:dyDescent="0.3">
      <c r="F24" s="28">
        <f>18-5</f>
        <v>13</v>
      </c>
    </row>
    <row r="29" spans="5:7" ht="31.5" customHeight="1" x14ac:dyDescent="0.3">
      <c r="E29" s="1751" t="s">
        <v>1472</v>
      </c>
      <c r="F29" s="1751"/>
      <c r="G29" s="42"/>
    </row>
    <row r="30" spans="5:7" ht="34.5" customHeight="1" x14ac:dyDescent="0.3">
      <c r="E30" s="1751" t="s">
        <v>1473</v>
      </c>
      <c r="F30" s="1751"/>
      <c r="G30" s="42"/>
    </row>
    <row r="31" spans="5:7" x14ac:dyDescent="0.3">
      <c r="E31" s="28" t="s">
        <v>1474</v>
      </c>
    </row>
    <row r="33" spans="5:5" x14ac:dyDescent="0.3">
      <c r="E33" s="28" t="s">
        <v>1475</v>
      </c>
    </row>
    <row r="34" spans="5:5" x14ac:dyDescent="0.3">
      <c r="E34" s="28" t="s">
        <v>1476</v>
      </c>
    </row>
    <row r="35" spans="5:5" x14ac:dyDescent="0.3">
      <c r="E35" s="28" t="s">
        <v>1477</v>
      </c>
    </row>
    <row r="36" spans="5:5" x14ac:dyDescent="0.3">
      <c r="E36" s="28" t="s">
        <v>1478</v>
      </c>
    </row>
  </sheetData>
  <mergeCells count="2">
    <mergeCell ref="E29:F29"/>
    <mergeCell ref="E30:F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CONTROL DE CAMBIOS </vt:lpstr>
      <vt:lpstr>LB CALIDAD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Marlene Andrade Hong</cp:lastModifiedBy>
  <cp:revision/>
  <dcterms:created xsi:type="dcterms:W3CDTF">2022-12-26T20:23:47Z</dcterms:created>
  <dcterms:modified xsi:type="dcterms:W3CDTF">2024-01-19T16:21:46Z</dcterms:modified>
  <cp:category/>
  <cp:contentStatus/>
</cp:coreProperties>
</file>