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18"/>
  <workbookPr defaultThemeVersion="166925"/>
  <mc:AlternateContent xmlns:mc="http://schemas.openxmlformats.org/markup-compatibility/2006">
    <mc:Choice Requires="x15">
      <x15ac:absPath xmlns:x15ac="http://schemas.microsoft.com/office/spreadsheetml/2010/11/ac" url="F:\PLANEACION 2023\PLANES DE ACCION 2023\RIESGOS\SEPTIEMBRE 2023\"/>
    </mc:Choice>
  </mc:AlternateContent>
  <xr:revisionPtr revIDLastSave="0" documentId="8_{B6A53AEE-71C1-4DA0-94D6-0A34057714E8}" xr6:coauthVersionLast="47" xr6:coauthVersionMax="47" xr10:uidLastSave="{00000000-0000-0000-0000-000000000000}"/>
  <bookViews>
    <workbookView xWindow="-120" yWindow="-120" windowWidth="20730" windowHeight="11160" xr2:uid="{00000000-000D-0000-FFFF-FFFF00000000}"/>
  </bookViews>
  <sheets>
    <sheet name="2023" sheetId="1" r:id="rId1"/>
    <sheet name="ANEXO 1"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9" i="1" l="1"/>
  <c r="Y39" i="1"/>
  <c r="BC24" i="1" l="1"/>
  <c r="BE36" i="1" l="1"/>
  <c r="BE21" i="1"/>
  <c r="BH29" i="1"/>
  <c r="AM30" i="1" l="1"/>
  <c r="BK29" i="1"/>
  <c r="AY31" i="1"/>
  <c r="BK38" i="1" l="1"/>
  <c r="BH38" i="1"/>
  <c r="BE38" i="1"/>
  <c r="X8" i="1"/>
  <c r="BK23" i="1"/>
  <c r="BH23" i="1"/>
  <c r="BE23" i="1"/>
  <c r="AM8" i="1" l="1"/>
  <c r="BK16" i="1"/>
  <c r="BK39" i="1" s="1"/>
  <c r="BE12" i="1" l="1"/>
  <c r="BE16" i="1" s="1"/>
  <c r="BE39" i="1" s="1"/>
  <c r="BH12" i="1"/>
  <c r="BH16" i="1" s="1"/>
  <c r="BH39" i="1" s="1"/>
  <c r="AY38" i="1" l="1"/>
  <c r="BJ23" i="1"/>
  <c r="BI23" i="1"/>
  <c r="BG23" i="1"/>
  <c r="BF23" i="1"/>
  <c r="BD23" i="1"/>
  <c r="AY23" i="1"/>
  <c r="BJ16" i="1"/>
  <c r="BI16" i="1"/>
  <c r="BF16" i="1"/>
  <c r="BC16" i="1"/>
  <c r="BL23" i="1" l="1"/>
  <c r="AM36" i="1"/>
  <c r="AM35" i="1"/>
  <c r="AM34" i="1"/>
  <c r="AM28" i="1"/>
  <c r="AM26" i="1"/>
  <c r="AM24" i="1"/>
  <c r="AM19" i="1"/>
  <c r="AM21" i="1"/>
  <c r="AM11" i="1"/>
  <c r="X23" i="1"/>
  <c r="AM16" i="1" l="1"/>
  <c r="AM38" i="1"/>
  <c r="AM23" i="1"/>
  <c r="X24" i="1"/>
  <c r="AM39" i="1" l="1"/>
  <c r="Y30" i="1"/>
  <c r="Y26" i="1"/>
  <c r="Y21" i="1"/>
  <c r="Y19" i="1"/>
  <c r="Y11" i="1"/>
  <c r="Y8" i="1"/>
  <c r="Y23" i="1" l="1"/>
  <c r="Y16" i="1"/>
  <c r="Y38" i="1"/>
  <c r="X30" i="1"/>
  <c r="X38" i="1" s="1"/>
  <c r="X14" i="1"/>
  <c r="X16" i="1" s="1"/>
  <c r="BG29" i="1"/>
  <c r="BJ29" i="1" l="1"/>
  <c r="BJ38" i="1" s="1"/>
  <c r="BJ39" i="1" s="1"/>
  <c r="BD24" i="1"/>
  <c r="BD38" i="1" s="1"/>
  <c r="BI24" i="1"/>
  <c r="BG24" i="1"/>
  <c r="BG38" i="1" s="1"/>
  <c r="BG14" i="1"/>
  <c r="BG16" i="1" s="1"/>
  <c r="BD14" i="1"/>
  <c r="BD16" i="1" s="1"/>
  <c r="BD39" i="1" s="1"/>
  <c r="BG39" i="1" l="1"/>
  <c r="AY14" i="1"/>
  <c r="AY16" i="1" s="1"/>
  <c r="BL16" i="1" s="1"/>
  <c r="BC21" i="1"/>
  <c r="BC23" i="1" s="1"/>
  <c r="BC29" i="1"/>
  <c r="BC38" i="1" s="1"/>
  <c r="BF29" i="1"/>
  <c r="BF38" i="1" s="1"/>
  <c r="BF39" i="1" s="1"/>
  <c r="BI29" i="1"/>
  <c r="BI38" i="1" s="1"/>
  <c r="BL38" i="1" s="1"/>
  <c r="AS29" i="1"/>
  <c r="AJ29" i="1"/>
  <c r="BI39" i="1" l="1"/>
  <c r="AY39" i="1"/>
  <c r="BC39" i="1"/>
  <c r="BL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6" authorId="0" shapeId="0" xr:uid="{00000000-0006-0000-0000-000001000000}">
      <text>
        <r>
          <rPr>
            <b/>
            <sz val="9"/>
            <color indexed="81"/>
            <rFont val="Tahoma"/>
            <family val="2"/>
          </rPr>
          <t>USUARIO:
1. BIEN
2. SERVICIO</t>
        </r>
        <r>
          <rPr>
            <sz val="9"/>
            <color indexed="81"/>
            <rFont val="Tahoma"/>
            <family val="2"/>
          </rPr>
          <t xml:space="preserve">
</t>
        </r>
      </text>
    </comment>
    <comment ref="AN6"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Z6" authorId="1" shapeId="0" xr:uid="{00000000-0006-0000-0000-000003000000}">
      <text>
        <r>
          <rPr>
            <b/>
            <sz val="9"/>
            <color indexed="81"/>
            <rFont val="Tahoma"/>
            <family val="2"/>
          </rPr>
          <t>Luz Marlene Andrade:</t>
        </r>
        <r>
          <rPr>
            <sz val="9"/>
            <color indexed="81"/>
            <rFont val="Tahoma"/>
            <family val="2"/>
          </rPr>
          <t xml:space="preserve">
1. Recursos Propios - ICLD
2. SGP
3. Donaciones
</t>
        </r>
      </text>
    </comment>
    <comment ref="BO6" authorId="2" shapeId="0" xr:uid="{00000000-0006-0000-0000-000004000000}">
      <text>
        <r>
          <rPr>
            <sz val="9"/>
            <color indexed="81"/>
            <rFont val="Tahoma"/>
            <family val="2"/>
          </rPr>
          <t xml:space="preserve">VER ANEXO 1
</t>
        </r>
      </text>
    </comment>
    <comment ref="BP6" authorId="2" shapeId="0" xr:uid="{00000000-0006-0000-0000-000005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<sst xmlns="http://schemas.openxmlformats.org/spreadsheetml/2006/main" count="481" uniqueCount="350">
  <si>
    <t xml:space="preserve">NUEVO FORMATO PLAN DE ACCIÓN 2023 
</t>
  </si>
  <si>
    <t>DEPENDENCIA : OFICINA ASESORA PARA LA GESTIÓN DEL RIESGO DE DESASTRES</t>
  </si>
  <si>
    <t xml:space="preserve">MISION : </t>
  </si>
  <si>
    <t xml:space="preserve">VISION : </t>
  </si>
  <si>
    <t>PLANTEAMIENTO ESTRATÉGICO PLAN DE DESARROLLO</t>
  </si>
  <si>
    <t>ARTICULACION</t>
  </si>
  <si>
    <t>PLAN DE ACCIÓN</t>
  </si>
  <si>
    <t>PROGRAMACIÓN PRESUPUESTAL</t>
  </si>
  <si>
    <t>PLAN GENERAL DE COMPRAS</t>
  </si>
  <si>
    <t>POLITICA DE ADMINISTRACIÓN DE RIESGOS</t>
  </si>
  <si>
    <t>OBJETIVO DE DESARROLLO SOSTENIBLE</t>
  </si>
  <si>
    <t>PILAR</t>
  </si>
  <si>
    <t>LINEA ESTRATEGICA</t>
  </si>
  <si>
    <t>INDICADOR DE BIENESTAR</t>
  </si>
  <si>
    <t>LINEA BASE INDICADOR DE BIENESTAR A 2019</t>
  </si>
  <si>
    <t>DESCRIPCION META DE BIENESTAR 2020-2023</t>
  </si>
  <si>
    <t xml:space="preserve"> META DE BIENESTAR 2020-2023</t>
  </si>
  <si>
    <t>UNIDAD DE MEDIDA META DE BIENESTAR</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</si>
  <si>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</si>
  <si>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</si>
  <si>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</si>
  <si>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</si>
  <si>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</si>
  <si>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</si>
  <si>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</si>
  <si>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</si>
  <si>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</si>
  <si>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</si>
  <si>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</si>
  <si>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REPORTE META PRODUCTO EJECUTADA A 31 DE MARZO DE 2023</t>
  </si>
  <si>
    <t>REPORTE META PRODUCTO EJECUTADA A 30 DE JUNIO DE 2023</t>
  </si>
  <si>
    <t>REPORTE META PRODUCTO EJECUTADA A 30 DE SEPTIEMBRE DE 2023</t>
  </si>
  <si>
    <t>AVANCE PORCENTUAL META PRODUCTO SEPTIEMBRE 2023</t>
  </si>
  <si>
    <t>AVANCE PORCENTUAL  META PRODUCTO EN EL CUATRIENIO</t>
  </si>
  <si>
    <t>DIMENSIONES DE MIPG</t>
  </si>
  <si>
    <t>POLITICA DE GESTION Y DESEMPEÑO INSTITUCIONAL</t>
  </si>
  <si>
    <t>PROCESOS ASOCIADOS</t>
  </si>
  <si>
    <t>OBJETIVO INSTITUCIONAL</t>
  </si>
  <si>
    <t>PROYECTO DE INVERSIÓN</t>
  </si>
  <si>
    <t>CÓDIGO DE PROYECTO BPIN</t>
  </si>
  <si>
    <t>OBJETIVO DEL PROYECTO</t>
  </si>
  <si>
    <t>ACTIVIDADES DE PROYECTO DE INVERSION VIABILIZADAS EN SUIFP
( HITOS )</t>
  </si>
  <si>
    <t>ENTREGABLE</t>
  </si>
  <si>
    <t xml:space="preserve">PROGRAMACION NUMERICA DE LA ACTIVIDAD PROYECTO 2023
</t>
  </si>
  <si>
    <t>REPORTE ACTIVIDAD DE PROYECTO EJECUTADA A 31 DE MARZO DE 2023</t>
  </si>
  <si>
    <t>REPORTE ACTIVIDAD DE PROYECTO EJECUTADA A 30 DE JUNIO DE 2023</t>
  </si>
  <si>
    <t>REPORTE ACTIVIDAD DE PROYECTO EJECUTADA A 30 DE SEPTIEMBRE DE 2023</t>
  </si>
  <si>
    <t>AVANCE PORCENTUAL ACTIVIDADES DEL PROYECTO</t>
  </si>
  <si>
    <t>PONDERACION DE LAS ACTIVIDADES (HITOS) DE PROYECTO EN RECURSOS</t>
  </si>
  <si>
    <t>FECHA DE INICIO DE LA ACTIVIDAD O ENTREGABLE</t>
  </si>
  <si>
    <t>FECHA DE TERMINACIÓN DEL ENTREGABLE</t>
  </si>
  <si>
    <t>TIEMPO DE EJECUCIÓN
(número de días)</t>
  </si>
  <si>
    <t>BENEFICIARIOS PROGRAMADOS</t>
  </si>
  <si>
    <t>BENEFICIARIOS CUBIERTOS A 31 DE MARZO 2023</t>
  </si>
  <si>
    <t>BENEFICIARIOS CUBIERTOS A 30 DE JUNIO 2023</t>
  </si>
  <si>
    <t>BENEFICIARIOS CUBIERTOS A 30 DE SEPTIEMBRE 2023</t>
  </si>
  <si>
    <t>DEPENDENCIA RESPONSABLE</t>
  </si>
  <si>
    <t>NOMBRE DEL RESPONSABLE</t>
  </si>
  <si>
    <t>FUENTE DE FINANCIACIÓN</t>
  </si>
  <si>
    <t>APROPIACIÓN INICIAL
(en pesos)</t>
  </si>
  <si>
    <t>FUENTE PRESUPUESTAL</t>
  </si>
  <si>
    <t>RUBRO PRESUPUESTAL</t>
  </si>
  <si>
    <t>CODIGO RUBRO PRESUPUESTAL</t>
  </si>
  <si>
    <t>REPORTE ASIGNACION PRESUPUESTAL
CDP A 31 DE MARZO</t>
  </si>
  <si>
    <t>REPORTE ASIGNACION PRESUPUESTAL
CDP A 30 DE JUNIO</t>
  </si>
  <si>
    <t>REPORTE ASIGNACION PRESUPUESTAL
CDP A 30 DE SEPTIEMBRE</t>
  </si>
  <si>
    <t>REPORTE EJECUCIÓN PRESUPUESTAL RP A 31 DE MARZO 2023</t>
  </si>
  <si>
    <t>REPORTE EJECUCIÓN PRESUPUESTAL RP A 30 DE JUNIO 2023</t>
  </si>
  <si>
    <t>REPORTE EJECUCIÓN PRESUPUESTAL RP A 30 DE SEPTIEMBRE 2023</t>
  </si>
  <si>
    <t>Giros A 31 DE MARZO 2023</t>
  </si>
  <si>
    <t>Giros A 30 DE JUNIO 2023</t>
  </si>
  <si>
    <t>Giros A 30 DE SEPTIEMBRE 2023</t>
  </si>
  <si>
    <t>AVANCE PORCENTUAL EJECUCION PPTAL</t>
  </si>
  <si>
    <t>¿REQUIERE CONTRATACIÓN?</t>
  </si>
  <si>
    <t>DESCRIPCION DE PROCESO DE CONTRATACIÓN</t>
  </si>
  <si>
    <t>MODALIDAD DE SELECCIÓN</t>
  </si>
  <si>
    <t>FUENTE DE RECURSOS</t>
  </si>
  <si>
    <t>FECHA DE INICIO DE CONTRATACIÓN</t>
  </si>
  <si>
    <t>OBSERVACION O RELACIÓN DE EVIDENCIA A 31 DE MARZO DE 2023</t>
  </si>
  <si>
    <t>OBSERVACION O RELACIÓN DE EVIDENCIA A 30 DE JUNIO DE 2023</t>
  </si>
  <si>
    <t>OBSERVACION O RELACIÓN DE EVIDENCIA A 30 DE SEPTIEMBRE DE 2023</t>
  </si>
  <si>
    <t>RIESGOS ASOCIADOS AL PROCESO</t>
  </si>
  <si>
    <t>CONTROLES ESTABLECIDOS PARA LOS RIESGOS</t>
  </si>
  <si>
    <t>1. BIEN</t>
  </si>
  <si>
    <t>2- SERVICIO</t>
  </si>
  <si>
    <t>CIUDADES Y COMUNIDADES SOSTENIBLES</t>
  </si>
  <si>
    <t>RESILIENTE</t>
  </si>
  <si>
    <t>GESTION DEL RIESGO</t>
  </si>
  <si>
    <t>Inversión territorial per cápita en el sector (miles de pesos)</t>
  </si>
  <si>
    <t>ND</t>
  </si>
  <si>
    <t>Inversión promedio per cápita Distrital para la prevención de desastres</t>
  </si>
  <si>
    <t>Pesos</t>
  </si>
  <si>
    <t>CONOCIMIENTO DEL RIESGO</t>
  </si>
  <si>
    <t>Estudio ajustado y actualizado</t>
  </si>
  <si>
    <t>estudio</t>
  </si>
  <si>
    <t>1 Plan Distrital de gestión de riesgo ajustado y actualizado</t>
  </si>
  <si>
    <t>X</t>
  </si>
  <si>
    <t>Documentos de lineamientos técnicos realizados (450303100)</t>
  </si>
  <si>
    <t>GESTION  CON VALORES Y RESULTADOS</t>
  </si>
  <si>
    <r>
      <rPr>
        <b/>
        <sz val="9"/>
        <color theme="1" tint="4.9989318521683403E-2"/>
        <rFont val="Calibri"/>
        <family val="2"/>
        <scheme val="minor"/>
      </rPr>
      <t xml:space="preserve">1- FORTALECIMIENTO INSTITUCIONALY SIMPLIFICACION DE LOS PROCESOS.
2-GESTION PRESUPUESTAL Y EFICIENCIA DEL GASTO PUBLICO.
3-TRANSPARENCIA  ACCSEOS A LA INFORMACION PUBLICA Y LUCHA CONTRA LA CORRUPCION.
</t>
    </r>
    <r>
      <rPr>
        <b/>
        <sz val="11"/>
        <color theme="1" tint="4.9989318521683403E-2"/>
        <rFont val="Calibri"/>
        <family val="2"/>
        <scheme val="minor"/>
      </rPr>
      <t>4- SERVICIO AL CIUDADANO.
5-PARTICIPACION DEL CIUDADANO.
6-RACIONALIZACION DE TRAMITES.
7-CONTRATACION.
8-GOBIERNO DIGITAL.
9-SEGURIDAD DIGITAL.</t>
    </r>
  </si>
  <si>
    <t>CONOCIMIENTO DEL  RIESGO</t>
  </si>
  <si>
    <t>IDENTIFICAR   LOS ESCENARIOS DE RIESGO,ANALIZAR Y EVALUAR  EL RIESGO PARA DISMINUIR LAS CONDICIONES  Y PROMOVEER UNA MAYOR CONCIENCIA DEL  MISMO, EVITANDO NUEVOS RIESGOS ATRAVEZ DE MEDIDAS DE MITIGACION Y PREVENCION DEL RIESGO EN EL DISTRITO DE CARTAGENA.</t>
  </si>
  <si>
    <t>EXTENSION DEL CONOCIMIENTO DEL RIESGO EN NUESTRO TERRITORIO   CARTAGENA DE INDIAS</t>
  </si>
  <si>
    <t>Aumentar el nivel de conocimiento de la comunidad en general sobre la Gestión del Riesgo de Desastre en el Distrito de Cartagena de Indias,</t>
  </si>
  <si>
    <t>Contratar la prestación de servicios profesionales y de apoyo a la gestión para el fortalecimiento institucional para la gestión del riesgo de desastre y demas actividades propias de la gestión del riesgo</t>
  </si>
  <si>
    <t>CONTRATOS</t>
  </si>
  <si>
    <t>OFICINA ASESORA PARA LA GESTION DEL RIESGO DE DESASTRES</t>
  </si>
  <si>
    <t>FERNANDO ANTONIO ABELLO RUBIANO</t>
  </si>
  <si>
    <t>INVERSION</t>
  </si>
  <si>
    <t>Recursos propios</t>
  </si>
  <si>
    <t>EXTENSION DEL CONOCIMIENTO DEL RIESGO EN NUESTRO TERRITORIO CARTAGENA DE INDIAS</t>
  </si>
  <si>
    <t>1.2.2.0.00-001-ICLD</t>
  </si>
  <si>
    <t>SI</t>
  </si>
  <si>
    <t>Contratación directa</t>
  </si>
  <si>
    <t>Se han suscritos 18 contratos de ordenes de prstaciones de servicios entre profesionales y de apoyo a la gestión (Adjunto relación archivo en excel)</t>
  </si>
  <si>
    <t>Se adjuntan RP de OPS pofesionales y de apoyo a la gestión 2023 y adicionales del segundo trimestre</t>
  </si>
  <si>
    <t>Se adjuntan RP de OPS pofesionales y de apoyo a la gestión 2023 y adicionales del tercer trimestre</t>
  </si>
  <si>
    <t>Celebración indebida de contratos en beneficio propio o terceros particulares.</t>
  </si>
  <si>
    <t>El funcionario de la OAGRD y la UAC supervisa cada vez que se inicia un proceso de contratación además ésta última solicita trimestralmente informes con el fín de revisar en las diferentes etapas del proceso la veracidad y legalidad de la documentación allegada por parte de los proponentes con el propósito de que cumplan con los requisitos de tipo técnico, jurídico y financiero, exigidos por los pliegos de condiciones y en los estudios previos según correspondan a la modalidad de contratación.</t>
  </si>
  <si>
    <t>manejo del riesgo</t>
  </si>
  <si>
    <t>Adquisición de elementos tecnológicos, técnicos y de oficina para el fortalecimiento institucional de la oficina asesora  para la gestión del riesgo de desastres</t>
  </si>
  <si>
    <t>EQUIPOS TECNOLOGICOS, MUEBLES Y ENSERES</t>
  </si>
  <si>
    <t xml:space="preserve">Recursos propios       </t>
  </si>
  <si>
    <t>1.2.2.0.00-001-ICLD                                                                    1.3.3.2.00-95-119 RB ICLD 1% FONDO DE RIESGO</t>
  </si>
  <si>
    <t>CONTRATAR LA ADQUISICIÓN DE ELEMENTOS TECNOLÓGICOS PARA EL FORTALECIMIENTO INSTITUCIONAL DE LA OFICINA ASESORA  PARA LA GESTIÓN DEL RIESGO DE DESASTRES</t>
  </si>
  <si>
    <t>Seléccion abreviada - acuerdo marco</t>
  </si>
  <si>
    <t>Programada para el tercer trimestre del 2023</t>
  </si>
  <si>
    <t>En espera que la oficina de informática empiece el proceso de contratación por tener la delegación de los elementos tecnológicos</t>
  </si>
  <si>
    <t>AUSENCIA DE RECUERSOS FINANCIERO PARA LA COMPRA DE EQUIPOS TECNOLOGICOS</t>
  </si>
  <si>
    <t>CUMPLIMIENTO DE PRESUPUESTO DEFINIDO PARA LA EJECUCION DEL PROYECTO</t>
  </si>
  <si>
    <t>Adquisición de insumos de papelería y materiales para fortalecimiento institucional de la oficina asesora para la gestión del riesgo de desastres para desarrollar actividades de actualización y ajuste del Plan Distrital de Gestión del Riesgo</t>
  </si>
  <si>
    <t>MATERIALES Y UTILES DE OFICINA</t>
  </si>
  <si>
    <t>1.2.1.0.00-001 - ICLD</t>
  </si>
  <si>
    <t>CONTRATAR LA ADQUISICIÓN DE INSUMOS DE PAPELERÍA Y MATERIALES PARA FORTALECIMIENTO INSTITUCIONAL DE LA OFICINA ASESORA PARA LA GESTIÓN DEL RIESGO DE DESASTRES , DENTRO DEL MARCO DEL DESARROLLO DEL PROYECTO AMPLIACIÓN DEL CONOCIMIENTO DEL RIESGO EN NUESTRO TERRITORIO CARTAGENA</t>
  </si>
  <si>
    <t>Se expedieron CDP 38 de fecha 3 febrero del 2023 por valor de $14.910.120 para insumos de impresoras tonner y CDP 41 de fecha 06 febrero del 2023 por valor de $13.980.738 para adquisición de papelería, fueron remitidos a apoyo logístico por tener la delegación para su contratación</t>
  </si>
  <si>
    <t>Mediante CRP 556 de fecha 21 abril 2023 por valor de $9.019.712,29 para adquisición de toner. Adjuntamos evidencia</t>
  </si>
  <si>
    <t>Aún por adjudicar. Recursos remitidos a DAAL. El proceso se encuentra en revisión de UAC - responsable: DAAL</t>
  </si>
  <si>
    <t>Inventarios de asentamientos elaborados</t>
  </si>
  <si>
    <t>asentamientos inventariados</t>
  </si>
  <si>
    <t>Inventariar 20 asentamientos en zona de alto riesgo</t>
  </si>
  <si>
    <t>Estudios de riesgo de desastres elaborados (450301700)</t>
  </si>
  <si>
    <t>Realización de inventario y caracterizaciones de los asentamientos en zona de alto riesgo</t>
  </si>
  <si>
    <t>ASENTAMIENTOS INVENTARIADOS Y SISTEMA DE INFORMACIÓN</t>
  </si>
  <si>
    <t>1.2.1.0.00-001 - ICLD            1.3.3.2.00-95-119 RB ICLD 1% FONDO DE RIESGO</t>
  </si>
  <si>
    <t>AUNAR ESFUERZOS TÉCNICOS, ADMINISTRATIVOS Y FINANCIEROS PARA LA REALIZACIÓN DE CARACTERIZACIÓN CON GEORREFERENCIACIÓN DE ASENTAMIENTOS ILEGALES Y PREDIOS UBICADOS EN ZONAS DE ALTO RIESGO DEL DISTRITO DE CARTAGENA DE INDIAS.</t>
  </si>
  <si>
    <t>La OAGRD caracterizó a 34 familias del asentamiento Colina de Betania sector del Henequén, impactando a 154 personas</t>
  </si>
  <si>
    <t>Mediante CDP 81 del 26 abril 2023 por valor de $132.370.280 se expidio RP de fecha 28 junio 2023 por valor de $130.569.725 a nombre de CRUZ ROJA COLOMBIANA SECCIONAL BOLIVAR, adjuntamos evidencias</t>
  </si>
  <si>
    <t>EJECUTADO</t>
  </si>
  <si>
    <t>DATA NO ACTUALIZADA E INFORMACION QUE NO DESCRIBE DETALLADAMENTE CARACTERISTICAS DEL RIESGO ASOCIADO</t>
  </si>
  <si>
    <t>EVALUACION DE LOS INFORMES DE LAS INSPECCIONES REALIZADAS. USOS DE SOFWARE DE GEOREFERENCIACION (MIDAS)</t>
  </si>
  <si>
    <t>Mantenimiento preventivo y reparación del DRON de la OAGRD como elemento fundamental para la evaluación y análisis de riesgo en el Distrito de Cartagena</t>
  </si>
  <si>
    <t>MANTENIMIENTO O COMPRA DE EQUIPO</t>
  </si>
  <si>
    <t>CONTRATAR A TODO COSTO, EL MANTENIMIENTO CORRECTIVO INTEGRAL CON CAMBIO DE PIEZAS Y MANO DE OBRA INCLUIDA PARA EL VEHICULO AÉREO NO TRIPULADO (UAV) QUE HACE PARTE DE LA OFICINA ASESORA PARA LA GESTIÓN DEL RIESGO DE DESASTRES, COMO ELEMENTO DE APOYO FUNDAMENTAL PARA LA EVALUACIÓN Y ANÁLISIS DE RIESGO EN EL DISTRITO DE CARTAGENA</t>
  </si>
  <si>
    <t>Mínima cuantía</t>
  </si>
  <si>
    <t>Se expidio CDP 57 de fecha 3 marzo del 2023 por valor de $20.898.100 para el mantenimiento del vehículo aereo DRON de la OAGRD, se encuentra en proceso de contratación para adjudicación de contrato</t>
  </si>
  <si>
    <t>Se anuló CDP 57 para realizar adquisición de un DRON. Adjunto evidencia y en el tercer trimestre se realizará la adquisición</t>
  </si>
  <si>
    <t>Se adquirio DRONE a la empresa Panamericana Librería yPapelería SA, mediante RP 893 por valor de $5.341.496 y RP 894 por valor de $29.000.000 de fecha 17 de agosto del 2023</t>
  </si>
  <si>
    <t>AUSENCIA DEL PERSONAL CALIFICADO PARA EL MANTENIMIENTO DEL EQUIPO. FALTA DE RECURSOS FINANCIEROS</t>
  </si>
  <si>
    <t>MANTENIMIENTO PREVENTIVO</t>
  </si>
  <si>
    <t>Catálogo de inventario de riesgos tecnológicos realizado</t>
  </si>
  <si>
    <t>catálogo realizado</t>
  </si>
  <si>
    <t>1 Catálogo del inventario de riesgos tecnológicos</t>
  </si>
  <si>
    <t>x</t>
  </si>
  <si>
    <t>NP</t>
  </si>
  <si>
    <t>NA</t>
  </si>
  <si>
    <t>Sistema de alertas tempranas para la gestión del riesgo de desastres diseñados</t>
  </si>
  <si>
    <t>sistema de alerta temprana</t>
  </si>
  <si>
    <t>1  sistema de alertas tempranas para la gestión del riesgo de desastres</t>
  </si>
  <si>
    <t>Sistemas de Alerta Temprana implementados (450301800)</t>
  </si>
  <si>
    <t>Generar 1  servicio de alertas tempranas para la gestión del riesgo de desastres, PREPARACIÓN PARA LA RESPUESTA FRENTE A DESASTRES</t>
  </si>
  <si>
    <t>SISTEMA DE ALERTA TEMPRANA</t>
  </si>
  <si>
    <t>Recursos propios      SGP</t>
  </si>
  <si>
    <t>1.2.1.0.00-001 - ICLD      1.2.4.3.03-070 - SGP LIBRE INVERSION           1.3.3.2.00-95-119 RB ICLD 1% FONDO DE RIESGO</t>
  </si>
  <si>
    <t>ADQUISICIÓN, INSTALACIÓN, CONFIGURACIÓN Y PUESTA EN FUNCIONAMIENTO DE ESTACIONES HIDROMÉTRICAS Y METEOROLÓGICAS AUTÓNOMAS, SALA DE CRISIS Y DEMÁS SERVICIOS NECESARIOS PARA SU OPERACIÓN COMO SISTEMA DE ALERTAS TEMPRANAS DEL DISTRITO DE CARTAGENA CON EL FIN DE FORTALECER LA CAPACIDAD LOCAL DE PREVENCIÓN DEL RIESGO DE DESASTRE EN EL MARCO DEL PROYECTO DE EXTENSIÓN DEL CONOCIMIENTO DEL RIESGO EN NUESTRO TERRITORIO CARTAGENA DE INDIAS</t>
  </si>
  <si>
    <t>Contratación directa (con oferta)</t>
  </si>
  <si>
    <t>Programada para el segundo trimestre del 2023, se encuentra en proceso precontractual</t>
  </si>
  <si>
    <t>Con CDP 79 y 80 se expidieron RP 607 y 608 de fecha 31 de mayo del 2023, se suscribio contrato interadministrativo No. 033-2023 con la Universidad de Cartagena, se adjunta evidencia</t>
  </si>
  <si>
    <t>Se esta trabajando en los estudios previos para poder realizar un adicional y de esta forma obtener los otros puntos sobre las estaciones que hacen falta, para poder tener un control total de las situaciones que se pueden presentar en el distrito de cartagena</t>
  </si>
  <si>
    <t>AUSENCIA DE EQUIPOS IDONEOS PARA LAS EMERGENCIAS,PERSONAL CALIFICADO  INSUFICIENTE</t>
  </si>
  <si>
    <t>CONTRATACION DE PERSONAL CERTIFICADO ACORDE A LOS RIESGOS IDENTIFICADOS Y ASI MISMO DISPONER DE LOS RECURSOS Y EQUIPOS</t>
  </si>
  <si>
    <t>AVANCE DEL PROGRAMA CONOCIMIENTO DEL RIESGO</t>
  </si>
  <si>
    <t>AVANCE PROMEDIO DEL PROYECTO EXTENSION DEL CONOCIMIENTO DEL RIESGO EN NUESTRO TERRITORIO EN EL PROGRAMA CONOCIMIENTO DEL RIESGO</t>
  </si>
  <si>
    <t>AVANCE  PRESUPUESTAL DEL PROGRAMA CONOCIMIEN TO DEL RIESGO</t>
  </si>
  <si>
    <t>REDUCCIÓN DEL RIESGO</t>
  </si>
  <si>
    <t>Número de establecimientos educativos con acciones de gestión del riesgo implementadas</t>
  </si>
  <si>
    <t>establecimientos educativos implementados</t>
  </si>
  <si>
    <t>327 establecimientos educativos en servicio de gestión de riesgos y desastres</t>
  </si>
  <si>
    <t>Servicio de educación informal (4503002)</t>
  </si>
  <si>
    <t>REDUCCION DEL RIESGO</t>
  </si>
  <si>
    <t>DISMINUIR LAS CONDICIONES DEL RIESGO EXISTENTES ATRAVEZ DE ACCIONES DE MITIGACION CON EL PROPOSITO DE DISMINUIR  LAS CONDICIONES DE AMANENAZA POR MEDIO DE ACTIVIDADES DE CAPACITACIONES DE LOS REASENTAMIENTO IRREGULARES, ATENCION PSICOLOGICA Y FORMACION Y CAPACITACION A LA COMUNIDAD CON DIFERENTES ENTIDADES EN EL DISTRITO DE CARTAGENA</t>
  </si>
  <si>
    <t>APORTES PARA MITIGAR EL RIESGO EN LAS COMUNIDADES DEL DISTRITO CARTAGENA  DE  INDIAS</t>
  </si>
  <si>
    <t>DISMINUIR LA VULNERABILIDAD EN LAS ZONAS DE ALTO RIESGO EN EL DISTRITO DE CARTAGENA</t>
  </si>
  <si>
    <t>Capacitaciones e implementación de la gestión del riesgo en planes de contingencia en establecimientos educativos</t>
  </si>
  <si>
    <t>CARTILLAS</t>
  </si>
  <si>
    <t>CONTRATAR LA IMPRESIÓN DE CARTILLAS PARA LA IMPLEMENTACIÓN DE LA GESTIÓN DE RIESGO EN PLANES DE CONTINGENCIA PARA ESTABLECIMIENTOS EDUCATIVOS</t>
  </si>
  <si>
    <t>Se encuentra en  en proceso de contratación según cronograma establecido y se expidio CDP 62 del 16 marzo del 2023 por valor de $31.624.189</t>
  </si>
  <si>
    <t>Se anulo CDP 61 y se generó un nuevo CDP 91  de fecha 02 de junio 2023, se visitaron 55 instituciones educativas, impactando a 110 personas, cuyo fin fue implementar el plan de contingencia escolar, Se adquirieron cartillas y libros mediante RP 728 de fecha 28 junio 2023</t>
  </si>
  <si>
    <t xml:space="preserve">DISPONIBILIDAD DE RECURSOS ECONOMICOS, HUMANOS Y EQUIPOS PARA  EL DESARROLLO DE LAS CAPACITACIONES </t>
  </si>
  <si>
    <t>EJECUCION DEL PROGRAMA DE REDUCCION DEL RIESGO ESTABLECIDO POR LA OAGRD</t>
  </si>
  <si>
    <t>Personas capacitadas en los programas de gestión del riesgo</t>
  </si>
  <si>
    <t xml:space="preserve">Personas capacitadas </t>
  </si>
  <si>
    <t>4000 personas capacitadas en los programas de gestión del riesgo</t>
  </si>
  <si>
    <t xml:space="preserve">Contratar la prestación de servicios profesionales y de apoyo a la gestión para desarrollar procesos de reduccion de riesgos de desastres y de mas actividades propias de la gestión del riesgo </t>
  </si>
  <si>
    <t>CONTRATOS SUSCRITOS</t>
  </si>
  <si>
    <t>Se han suscritos 21 contratos de ordenes de prstaciones de servicios entre profesionales y de apoyo a la gestión (Adjunto relación archivo en excel)</t>
  </si>
  <si>
    <t>Se adjuntan RP de OPS pofesionales y de apoyo a la gestión 2023 más adicionales</t>
  </si>
  <si>
    <t>Se adjuntan RP de adicionales de OPS pofesionales y de apoyo a la gestión 2023 del tercer trimestre</t>
  </si>
  <si>
    <t xml:space="preserve">PRESUPUESTOS LIMITADOS PARA LA EJECUCION DE LOS PROGRAMAS PARA LA REDUCCION DE RIESGO. </t>
  </si>
  <si>
    <t>DESTINACION DE PRESUPUESTO PARA LA EJECUCION DE  ACTIVIDADES  QUE DEN CUMPLIMIENTO A LOS OBJETIVOS DEFINIDOS POR LA OAGRD PARA LA REDUCCION DEL RIESO</t>
  </si>
  <si>
    <t>Número de obras de infraestructura para mitigación y atención a desastres tramitadas</t>
  </si>
  <si>
    <t>Obras de infraestructura para mitigación  tramitadas</t>
  </si>
  <si>
    <t>Tramitar u oficiar ante infraestructura obras para mitigación y atención a desastres</t>
  </si>
  <si>
    <t>Obras de infraestructura para la reducción del riesgo de desastres (4503022)</t>
  </si>
  <si>
    <t>Tramitar u oficiar ante Infraestructura obras para mitigación y atención a desastres de muros de contención en  las zonas priorizadas por Sentencia Judicial y en el Plan Distrital de Gestión del Riesgo</t>
  </si>
  <si>
    <t>OBRAS DE MITIGACION</t>
  </si>
  <si>
    <t>1.2.1.0.00-001 - ICLD      1.2.4.3.03-070 - SGP LIBRE INVERSION           1.3.3.8.03-95-070 RB SGP PROPOSITO GENERAL LIBRE INVERSION             1.3.3.2.00-95-119 RB ICLD 1% FONDO DE RIESGO</t>
  </si>
  <si>
    <t>Selección abreviada menor cuantía</t>
  </si>
  <si>
    <t>Se expidieron CDP 61 del 13 marzo por valor de $400.000.000 para limpieza de cauces pluviales y CDP 63 del 17 marzo del 2023 por valor de $7.425.600 para estudio de suelos en el barrio 9 de abril</t>
  </si>
  <si>
    <t>Con el CDP 61 se generó RP 567 de fecha 5 de mayo 2023 por $400.000.000 a nombre de EDURBE. Se adjunta evidencia</t>
  </si>
  <si>
    <t>Se expidieron dos CDP: 140 por valor de $37.643.829 y 141 por valor de $469.840.001 de fechas 3 de agosto del 2023 para suscribir otrosi No. 11 del convenio interadministrativo  No. 9677-PPAL001-257-2018 para protección costera</t>
  </si>
  <si>
    <t>NO  ENTREGA OPORTUNA DE LA INFORMACION , INFORMACION INCOMPLETA , PLATAFORMA TECNOLOGICA CON FALLAS TECNICAS</t>
  </si>
  <si>
    <t>ESTANDARIZACION DE DOCUMENTACION. PROGRAMA DE MANTENIMIENTOM PREVENTIVO A LAA PLATAFORMAS DIGITALES</t>
  </si>
  <si>
    <t>AVANCE DEL PROGRAMA REDUCCION DEL RIESGO</t>
  </si>
  <si>
    <t>AVANCE PROMEDIO DEL PROYECTO APORTES PARA MITIGAR EL RIESGO EN LAS COMUNIDADES DEL DISTRITO CARTAGENA  DE  INDIAS DEL PROGRAMA REDUCCION DEL RIESGO</t>
  </si>
  <si>
    <t>AVANCE  PRESUPUESTAL DEL PROGRAMA REDUCCION DEL RIESGO</t>
  </si>
  <si>
    <t>MANEJO DE DESASTRES</t>
  </si>
  <si>
    <t>Estrategia actualizada</t>
  </si>
  <si>
    <t>Documento actualizado</t>
  </si>
  <si>
    <t>1 estrategia de respuesta a las emergencias del Distrito actualizada(Post Coronavirus Covid-19 y cualquier otra pandemia presentada en el distrito de Cartagena.)</t>
  </si>
  <si>
    <t>Documentos de planeación (4503023)</t>
  </si>
  <si>
    <t>MANEJO DEL RIESGO</t>
  </si>
  <si>
    <t>PROMOVER Y DESARROLLAR ACCIONES ENCAMINADAS AL CUMPLIMIENTO  DEL  PROCESO DE GESTION DEL RIESGO QUE BUSCA BRINDAR ASISTENCIA HUMANITARIA Y FORTALECER LAS CAPACIDADES DE LAS FAMILIAS AFECTADAS  POR FENOMENOS NATURALES O ANTROPICO EN EL DISTRITO DE CARTAGENA.</t>
  </si>
  <si>
    <t>CONTROL DE LOS RIESGOS EN NUESTRO TERRITORIO CARTAGENA DE INDIAS</t>
  </si>
  <si>
    <t>FORTALECER LA CAPACIDAD DE RESPUESTA FRENTE A LOS DESASTRES Y EMERGENCIAS EN EL DISTRITO DE CARTAGENA</t>
  </si>
  <si>
    <t>Contratar el suministro de ayuda humanitaria alimentaria y no alimentaria</t>
  </si>
  <si>
    <t>AYUDAS HUMANITARIAS</t>
  </si>
  <si>
    <t>Se expidio CDP 51 del 15 de febrero del 2023 y RP 541 del 29 marzo del 2023 por valor de $142.000.000 para el suministro de 1041 kits de alimentos para ayudas humanitarias alimentarias.                                             De igual forma se expidio CDP 66 del 21 marzo del 2023 por valor de $24.291.936 para adquisición de colchonetas (se anulo)</t>
  </si>
  <si>
    <t>Con CDP 82 del 05 mayo 2023 se expidio RP 729 del 28 junio por valor de $33.801.511,32 para kits de cocina.  Con CDP 87 del 23 de mayo 2023 se expidio RP 604 por valor de $35.078.400 para compra de colchonetas.  Se solicito CDP 92 de fecha 02 junio 2023 por valor de $59.178.907 para kits de aseo. Adjunto evidencias</t>
  </si>
  <si>
    <t>Se atendieron a 913 personas afectadas por diferentes eventos (adjunto informe entregado por el área encargada)</t>
  </si>
  <si>
    <t>NO TENER LA CANTIDAD DE AYUDAS PARA SUPLIR LA NECESIDADES Y PODER CUBRIR TODA LAS POBLACION AFECTADAS</t>
  </si>
  <si>
    <t xml:space="preserve">CONTA CON LAS CANTIDADE NECESARIAS PARA CUBRIR LA DEMANDA DE AYUDAS HUMANITARIAS ANTE CUALQUIER EVENTO QUE SE PRESENTE EN EL DISTRITO DE CARTAGENA </t>
  </si>
  <si>
    <t>Comités barriales de emergencias creados y dotados</t>
  </si>
  <si>
    <t>Combas creados y dotados</t>
  </si>
  <si>
    <t>120 Comités barriales de emergencias creados y dotados</t>
  </si>
  <si>
    <t>Servicio de asistencia técnica (4503003)</t>
  </si>
  <si>
    <t>Adquisición de indumentaria y dotación para COMBAS</t>
  </si>
  <si>
    <t>DOTACIONES</t>
  </si>
  <si>
    <t>SGP</t>
  </si>
  <si>
    <t xml:space="preserve">1.2.4.3.03-070 - SGP LIBRE INVERSION </t>
  </si>
  <si>
    <t>ADQUISICION DE ELEMENTOS DE IDENTIFICACIÓN Y APOYO PARA LOS INTEGRANTES DE LOS COMITÉ DE EMERGENCIA BARRIAL (COMBAS), NECESARIOS PARA LA ATENCIÓN PRIMARIA DE EMERGENCIAS Y PARA APOYAR EN LAS ACTIVIDADES INHERENTES A SU LABOR EN EL DISTRITO DE CARTAGENA DENTRO DEL MARCO DEL PROYECTO “CONTROL DE LOS RIESGOS EN NUESTRO TERRITORIO CARTAGENA DE INDIAS”.</t>
  </si>
  <si>
    <t>Se encuentra en proceso de solicitud ante secretaria de planeación para CDP y posterior tramite precontractual</t>
  </si>
  <si>
    <t>Mediante CDP 78 del 11 de abril 2023 se expidio RP 566 del 5 mayo 2023 por valor de $11.627.305,23 para recarga de extintores con la empresa impleseg sas</t>
  </si>
  <si>
    <t>Adjunto informe del área de contratación (se adquirieron 1400 botas, 1400 impermeables a la firma de Ferricentros)</t>
  </si>
  <si>
    <t>INEXISTENCIA DE LOS  RECURSOS  NESESARIOS PARA  PODER LLEVAR ACABO EL OBJETIVO  PLANTEADO POR LA OAGRD</t>
  </si>
  <si>
    <t>TENER DISPONIBILIDAD DE DOTACIONES PARA LOS COMBAS  Y ASI  LLEVAR ACAVO EL RESULTADO ESPERADO</t>
  </si>
  <si>
    <t>Contratación de logisticas para cine combas</t>
  </si>
  <si>
    <t>LOGISTICA</t>
  </si>
  <si>
    <t>CONTRATACION CON LOGISTICA SUFICIENTE PARA CINE COMBAS EN LOS BARRIOS DE CARTAGENA</t>
  </si>
  <si>
    <t>Se solicito CDP 67 del 23 marzo 2023 para logistica de refrigerios en las capacitaciones  y cine Combas</t>
  </si>
  <si>
    <t>Programado para el cuarto trimestre</t>
  </si>
  <si>
    <t>LA NO ESTIMULACION  E INCENTIVACION HACE QUE LOS COMBAS SE DESANIMEN Y NO HAGAN PARTE DE ESTA LABOR IMPORTANTE EN LA SOCIEDAD DEL DISTRITO DE CARTAGENA QUE ES OBJETIVO  CLAVE PARA LA OAGRD</t>
  </si>
  <si>
    <t xml:space="preserve"> LA ESTIMULACION  ANIMA A LOS COMBAS HACER PARTE DE ESTA GRAN LABOR ANTE LA SOCIEDAD Y AYUDA A MINIMIZAR Y CONTROLAR LOS RIESGOS DE DISTINTOS EVENTOS QUE SE PuEDAN PRESENTAR EN EL DISTRITO DE CARTAGENA DE INDIAS, E INFOMANDO A LA OAGRD POR MEDIO DE  CHAT SOBRE LO QUE ESTA OCURRIENDO EN TIEMPO REAL DONDE ESTEN UBICADOS</t>
  </si>
  <si>
    <t>Beneficios económicos a las familias afectadas en los distintos eventos reducidos</t>
  </si>
  <si>
    <t>Beneficios económicos reducidos</t>
  </si>
  <si>
    <t>1620 beneficios económicos otorgados a las familias afectadas de los distintos eventos manejados por la OAGRD reducidos</t>
  </si>
  <si>
    <t>Servicios de apoyo para atención de  población afectada por situaciones de emergencia, desastre o declaratorias de calamidad pública (4503028)</t>
  </si>
  <si>
    <t>Cancelación de subsidios de arriendos a damnificados de las diferentes olas invernales acaecidas en el distrito de Cartagena y eventos naturales o antrópicos</t>
  </si>
  <si>
    <t>PAGO SUBSIDIOS</t>
  </si>
  <si>
    <t>NO</t>
  </si>
  <si>
    <t>Se canceló el primer trimestre del 2023 a 968 damnificados mediante Resoluciones 2249 del 21 de marzo 2023 y cancelación de enero y febrero del 2023 a 7 familias del barrio el rodeo como cumplimiento del fallo de tutela T-149 del 2017 mediante Resolución 0685 del 03 de febrero de 2023</t>
  </si>
  <si>
    <t>Adjunto evidencias con sus respectivos soportes</t>
  </si>
  <si>
    <t>Adjunto evidencias con sus respectivos soportes entregados por el área encargada</t>
  </si>
  <si>
    <t>LA POBLACION  AFECTADAS NO CUENTA CON LOS RECURSOS ECONOMICOS PARA OBTENER UNA VIVIENDA</t>
  </si>
  <si>
    <t xml:space="preserve">BRINDAR SUBSIDIOS DE ARRIENDO PARA MITIGAR  LA POBLACION AFECTADAS Y BRINDARLES  RESPALDO POR PARTE DE LA OAGRD ANTE LA CITUACION PRESENTADA </t>
  </si>
  <si>
    <t>Manual de respuesta ante riesgos tecnológicos elaborado</t>
  </si>
  <si>
    <t>Manual elaborado</t>
  </si>
  <si>
    <t>1 manual de respuestas elaborado e implementado ante riesgos tecnológicos</t>
  </si>
  <si>
    <t>Documentos normativos (4503024)</t>
  </si>
  <si>
    <t>Elaboración y Socialización del manual de respuestas ante riesgos tecnológicos</t>
  </si>
  <si>
    <t>DOCUMENTO</t>
  </si>
  <si>
    <t>CONTRATAR LA IMPRESIÓN DE CARTILLAS PARA LA IMPLEMENTACIÓN DE LA GESTIÓN DE RIESGO MEDIANTE MANUAL DE RESPUESTA A EMERGENCIAS</t>
  </si>
  <si>
    <t>Se adjunta informe de gestión con sus evidencias correspondiente al I trimestre del 2023 del área de reducción del riesgo y manejo de desatres</t>
  </si>
  <si>
    <t>Adjunto archivo soporte suministrado por el área encargada del II semestre 2023</t>
  </si>
  <si>
    <t>Se esta ajustando el componente operacional derivado de la información y aceptación de los coordinadores de protocolos I y II (Dimar y Bomberos), con este último proceso se determinaria los roles, responsabilidades y servicios de respuestas frente a emergencias tecnológicas</t>
  </si>
  <si>
    <t>NO SABER  ACTUAR Y DAR RESPUESTA ANTE UN EVENTO TECNOLOGICO QUE SE PUEDSA PRESENTAR EN EL DISTRITO DE CARTAGENA .</t>
  </si>
  <si>
    <t>DAR  A CONOCER EL MANUAL E IMPLEMENTARLO Y SOCIALIZARLO ANTE LAS ENTIDADES QUE LE COMPETEN PARA PREPARSE Y ACTUAR ANTE UN POSIBLE EVENTO TECNOLOGICO</t>
  </si>
  <si>
    <t>Emergencia de riesgos asesoradas</t>
  </si>
  <si>
    <t>Emergencias asesoradas</t>
  </si>
  <si>
    <t>100% de las emergencias de riesgos reguladas</t>
  </si>
  <si>
    <t>Servicio de atención a emergencias y desastres (4503004)</t>
  </si>
  <si>
    <t>Atención de las emergencias de riesgos en el distrito de Cartagena</t>
  </si>
  <si>
    <t>EQUIPOS E IMPLEMENTOS</t>
  </si>
  <si>
    <t>1.2.1.0.00-001 - ICLD      1.2.4.3.03-070 - SGP LIBRE INVERSION           1.3.3.8.03-95-070 RB SGP PROPOSITO GENERAL LIBRE INVERSION             1.3.3.2.00-95-119 RB ICLD 1% FONDO DE RIESGO                                                 1.3.3.11.01-93-193 R.B. VENTA DE ACTIVOS        1.3.3.1.00-95-009 RB RECURSOS PROVISIONADOS          1.3.3.8.03-95070 RB SGP PROPOSITO GENERAL LIBRE INVERSIÓN                   1.3.3.2.00-95-119 RB ICLD 1% FONDO DE RIESGO                  1.3.3.2.00-93-119 RB ICLD 1% FONDO DE RIESGO</t>
  </si>
  <si>
    <t>ADQUISICIÓN DE ELEMENTOS PARA EL APOYO DE LOS ORGANISMOS DE SOCORRO DEL DISTRITO PARA LA ATENCIÓN OPORTUNA DE RIESGOS</t>
  </si>
  <si>
    <t>Programada para el segundo trimestre del 2023</t>
  </si>
  <si>
    <t>Mediante oficio AMC-OFI-0113100-2023 de fecha 27 julio/2023 la dirección del DADIS nos solicita apoyo para enfrentar la epidemia del dengue en el distrito de Cartagena, a través de Decreto 1130 del 24 agosto del 2023 se realizó traslado presupuestal para coadyuvar esta solicitud, a la fecha nos encontramos en espera por parte del DADIS de los estudios previos para dar inicio a la contratación respectiva</t>
  </si>
  <si>
    <t>NO DISPONER DE UN EQUIPO CAPACITADOP POR LA OAGRD PARA LA RESPUESTA ANTE UN EVENTO DE RIESGO.</t>
  </si>
  <si>
    <t>CAPACITAR   Y DOTAR A  GRUPOS DE PERSONAS DE CADA SECTOR DEL DISTRITO DE CARTAGENA PARA DAR RESPUESTA INMEDIATA A LOS POSIBLES EVENTOS QUE SE PRESENTEN.</t>
  </si>
  <si>
    <t>Adquisición de Poliza protección financiera por emergencia</t>
  </si>
  <si>
    <t>POLIZA</t>
  </si>
  <si>
    <t>ADQUISICION DE POLIZA PARA EMERGENCIAS EN EL DISTRITO DE CARTAGENA</t>
  </si>
  <si>
    <t>El proceso de selección por medio de cual se iba adquirir la poliza, demanda tener mínimo tres meses para surtir el proceso correcto</t>
  </si>
  <si>
    <t>INFRAESTRUSTURAS PUBLICAS Y PRIVADAS QUE NO CUENTAN CON POLIZA DE SEGURO</t>
  </si>
  <si>
    <t>VGIGILAR Y CONTYROLAR TODAS AQUELLAS  INSTICUTIONES PUBLICAS PRIVADAS PARA  DAR CUMPLIMIENTO CON LA POLIZA DE SEGURO DECAUARDO A LA LEY 1523 DEL 2012.</t>
  </si>
  <si>
    <t>Contratar el arrendamiento de un bien inmueble como bodega de almacenamiento de las ayudas humanitarias alimentarias y no alimentarias  de la OAGRD</t>
  </si>
  <si>
    <t>BODEGA</t>
  </si>
  <si>
    <t>Por razones de ley de garantia hasta el momento no podemos suscribir contratación alguna directa</t>
  </si>
  <si>
    <t>CONTRATACION DE UN INMBLUE QUE NO CUMPLA CON LOS REQUISITOS PARA EL ALMACENAMIENTO DE LAS AYUDAS OMANITARIAS Y NO HUMANITARIAS</t>
  </si>
  <si>
    <t>CONTRATACION DEL INMUEBLE APTO PARA EL ALMACENAMIENTO DE LAS AYUDAS QUE HACEN PARTE DE LA OAGRD</t>
  </si>
  <si>
    <t>Contratar el mantenimiento de un bien inmueble en el cual se instalará la OAGRD</t>
  </si>
  <si>
    <t>INMUEBLE</t>
  </si>
  <si>
    <t>Recursos propios       SGP</t>
  </si>
  <si>
    <t>1.2.1.0.00-001 - ICLD          1.2.4.3.03-070 - SGP LIBRE INVERSION       1.3.1.1.06-086 - DONACIONES</t>
  </si>
  <si>
    <t>Se encuentra en estado precontractual, fue necesario cambiar la modalidad de contratación</t>
  </si>
  <si>
    <t>El inmueble fue devuelto mediante oficio AMC-OFI-0149828-2023 de fecha 26 septiembre, debido a que el termino para la ejecución del proceso contractual y precontractual superaban el tiempo para su ejecución</t>
  </si>
  <si>
    <t>FALTA DE RECURSOS FINANCIEROS. NO DISPONIBILIDAD DEL PROGRAMA</t>
  </si>
  <si>
    <t xml:space="preserve"> PLANEACION PRESUPUESTAL</t>
  </si>
  <si>
    <t>Contratar la prestación de servicios profesionales y de apoyo a la gestión para desarrollar procesos de Manejo de Desastres y demas actividades propias de la Gestión del Riesgo</t>
  </si>
  <si>
    <t>Se han suscritos 23 contratos de ordenes de prstaciones de servicios entre profesionales y de apoyo a la gestión (Adjunto relación archivo en excel)</t>
  </si>
  <si>
    <t>FALTA DE RECURSOS FINANCIEROS PARA LA CONTRATACION DEL PERSONAL REQUQRIDO</t>
  </si>
  <si>
    <t>AVANCE DEL PROGRAMA MANEJO DE DESASTRE</t>
  </si>
  <si>
    <t>AVANCE PROMEDIO DEL PROYECTO CONTROL DE LOS RIESGOS EN NUESTRO TERRITORIO CARTAGENA DE INDIAS DEL PROGRAMA MANEJO DEL DESASTRE</t>
  </si>
  <si>
    <t>AVANCE  PRESUPUESTAL DEL PROGRAMA MANEJO DEL DESASTRE</t>
  </si>
  <si>
    <t>AVANCE PROMEDIO PROGRAMAS A SEPTIEMBRE 2023</t>
  </si>
  <si>
    <t>AVANCE PLAN DE ACCIÓN OAGRD A SEPTIEMBRE 30 DE 2023</t>
  </si>
  <si>
    <t>EJECUCION PPTAL A SEPTIEMBRE 30</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</si>
  <si>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</si>
  <si>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</si>
  <si>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</si>
  <si>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</si>
  <si>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</si>
  <si>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</si>
  <si>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</si>
  <si>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</si>
  <si>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</si>
  <si>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</si>
  <si>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</si>
  <si>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</si>
  <si>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 xml:space="preserve">Contratación directa (con ofertas) </t>
  </si>
  <si>
    <t>No Aplica</t>
  </si>
  <si>
    <t>Selección Abreviada de Menor Cuantia sin Manifestacion de Interés</t>
  </si>
  <si>
    <t>Selección abreviada subasta inversa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</si>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</sst>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 #,##0_-;\-&quot;$&quot;\ * #,##0_-;_-&quot;$&quot;\ * &quot;-&quot;_-;_-@_-"/>
    <numFmt numFmtId="165" formatCode="_-* #,##0.00_-;\-* #,##0.00_-;_-* &quot;-&quot;??_-;_-@_-"/>
    <numFmt numFmtId="166" formatCode="0;[Red]0"/>
    <numFmt numFmtId="167" formatCode="_-* #,##0_-;\-* #,##0_-;_-* &quot;-&quot;??_-;_-@_-"/>
    <numFmt numFmtId="168" formatCode="0.00000"/>
    <numFmt numFmtId="169" formatCode="0.0%"/>
  </numFmts>
  <fonts count="38">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1"/>
      <color theme="1"/>
      <name val="Calibri"/>
      <family val="2"/>
      <scheme val="minor"/>
    </font>
    <font>
      <sz val="10"/>
      <color theme="1"/>
      <name val="Arial"/>
      <family val="2"/>
    </font>
    <font>
      <b/>
      <sz val="11"/>
      <color theme="1"/>
      <name val="Calibri"/>
      <family val="2"/>
      <scheme val="minor"/>
    </font>
    <font>
      <b/>
      <sz val="11"/>
      <color theme="1" tint="4.9989318521683403E-2"/>
      <name val="Calibri"/>
      <family val="2"/>
      <scheme val="minor"/>
    </font>
    <font>
      <b/>
      <sz val="9"/>
      <color theme="1"/>
      <name val="Calibri"/>
      <family val="2"/>
      <scheme val="minor"/>
    </font>
    <font>
      <b/>
      <sz val="12"/>
      <name val="Arial"/>
      <family val="2"/>
    </font>
    <font>
      <b/>
      <sz val="9"/>
      <name val="Arial"/>
      <family val="2"/>
    </font>
    <font>
      <b/>
      <sz val="12"/>
      <color theme="1" tint="4.9989318521683403E-2"/>
      <name val="Calibri"/>
      <family val="2"/>
      <scheme val="minor"/>
    </font>
    <font>
      <sz val="9"/>
      <color theme="1" tint="4.9989318521683403E-2"/>
      <name val="Calibri"/>
      <family val="2"/>
      <scheme val="minor"/>
    </font>
    <font>
      <b/>
      <sz val="9"/>
      <color theme="1" tint="4.9989318521683403E-2"/>
      <name val="Calibri"/>
      <family val="2"/>
      <scheme val="minor"/>
    </font>
    <font>
      <b/>
      <sz val="16"/>
      <color theme="1" tint="4.9989318521683403E-2"/>
      <name val="Calibri"/>
      <family val="2"/>
      <scheme val="minor"/>
    </font>
    <font>
      <sz val="10"/>
      <name val="Calibri"/>
      <family val="2"/>
      <scheme val="minor"/>
    </font>
    <font>
      <sz val="10"/>
      <color theme="1"/>
      <name val="Calibri"/>
      <family val="2"/>
      <scheme val="minor"/>
    </font>
    <font>
      <sz val="11"/>
      <color rgb="FFFF0000"/>
      <name val="Calibri"/>
      <family val="2"/>
      <scheme val="minor"/>
    </font>
    <font>
      <b/>
      <sz val="18"/>
      <color rgb="FFFF0000"/>
      <name val="Calibri"/>
      <family val="2"/>
      <scheme val="minor"/>
    </font>
    <font>
      <b/>
      <sz val="20"/>
      <color rgb="FFFF0000"/>
      <name val="Calibri"/>
      <family val="2"/>
      <scheme val="minor"/>
    </font>
    <font>
      <b/>
      <sz val="11"/>
      <color rgb="FFFF0000"/>
      <name val="Calibri"/>
      <family val="2"/>
      <scheme val="minor"/>
    </font>
    <font>
      <b/>
      <sz val="12"/>
      <color rgb="FFFF0000"/>
      <name val="Calibri"/>
      <family val="2"/>
      <scheme val="minor"/>
    </font>
    <font>
      <b/>
      <sz val="11"/>
      <color rgb="FFFF0000"/>
      <name val="Arial"/>
      <family val="2"/>
    </font>
    <font>
      <b/>
      <sz val="12"/>
      <color rgb="FFFF0000"/>
      <name val="Arial"/>
      <family val="2"/>
    </font>
    <font>
      <b/>
      <sz val="16"/>
      <color rgb="FFFF0000"/>
      <name val="Arial"/>
      <family val="2"/>
    </font>
    <font>
      <b/>
      <sz val="22"/>
      <color rgb="FFFF0000"/>
      <name val="Calibri"/>
      <family val="2"/>
      <scheme val="minor"/>
    </font>
  </fonts>
  <fills count="9">
    <fill>
      <patternFill patternType="none"/>
    </fill>
    <fill>
      <patternFill patternType="gray125"/>
    </fill>
    <fill>
      <patternFill patternType="solid">
        <fgColor rgb="FF00B0F0"/>
        <bgColor indexed="64"/>
      </patternFill>
    </fill>
    <fill>
      <patternFill patternType="solid">
        <fgColor rgb="FFDBE5F1"/>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rgb="FFFFFF66"/>
        <bgColor indexed="64"/>
      </patternFill>
    </fill>
    <fill>
      <patternFill patternType="solid">
        <fgColor theme="7" tint="0.59999389629810485"/>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s>
  <cellStyleXfs count="6">
    <xf numFmtId="0" fontId="0" fillId="0" borderId="0"/>
    <xf numFmtId="0" fontId="14" fillId="3"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165" fontId="16" fillId="0" borderId="0" applyFont="0" applyFill="0" applyBorder="0" applyAlignment="0" applyProtection="0"/>
    <xf numFmtId="9" fontId="16" fillId="0" borderId="0" applyFont="0" applyFill="0" applyBorder="0" applyAlignment="0" applyProtection="0"/>
  </cellStyleXfs>
  <cellXfs count="412">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6"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14" fillId="3" borderId="5" xfId="1" applyBorder="1" applyProtection="1">
      <alignment horizontal="center" vertical="center"/>
    </xf>
    <xf numFmtId="3" fontId="15" fillId="0" borderId="5" xfId="3" applyBorder="1" applyAlignment="1" applyProtection="1">
      <alignment horizontal="center" vertical="center"/>
    </xf>
    <xf numFmtId="49" fontId="15" fillId="0" borderId="5" xfId="2" applyBorder="1" applyProtection="1">
      <alignment horizontal="left" vertical="center"/>
    </xf>
    <xf numFmtId="0" fontId="0" fillId="0" borderId="5" xfId="0" applyBorder="1" applyAlignment="1">
      <alignment wrapText="1"/>
    </xf>
    <xf numFmtId="0" fontId="3" fillId="2" borderId="4" xfId="0" applyFont="1" applyFill="1" applyBorder="1" applyAlignment="1">
      <alignment horizontal="center" vertical="center" wrapText="1"/>
    </xf>
    <xf numFmtId="0" fontId="0" fillId="0" borderId="5" xfId="0" applyBorder="1"/>
    <xf numFmtId="0" fontId="0" fillId="0" borderId="5" xfId="0" applyBorder="1" applyAlignment="1">
      <alignment horizontal="center" vertical="center"/>
    </xf>
    <xf numFmtId="0" fontId="7" fillId="0" borderId="5" xfId="0" applyFont="1" applyBorder="1" applyAlignment="1">
      <alignment horizontal="center" vertical="center"/>
    </xf>
    <xf numFmtId="0" fontId="11" fillId="0" borderId="5" xfId="0" applyFont="1" applyBorder="1" applyAlignment="1">
      <alignment horizontal="center" vertical="center"/>
    </xf>
    <xf numFmtId="0" fontId="0" fillId="0" borderId="5" xfId="0" applyBorder="1" applyAlignment="1">
      <alignment horizontal="center" vertical="center" wrapText="1"/>
    </xf>
    <xf numFmtId="164" fontId="0" fillId="0" borderId="5" xfId="0" applyNumberFormat="1" applyBorder="1" applyAlignment="1">
      <alignment horizontal="center" vertical="center" wrapText="1"/>
    </xf>
    <xf numFmtId="0" fontId="0" fillId="0" borderId="5" xfId="0" applyBorder="1" applyAlignment="1">
      <alignment horizontal="center"/>
    </xf>
    <xf numFmtId="1" fontId="0" fillId="0" borderId="5" xfId="0" applyNumberFormat="1" applyBorder="1" applyAlignment="1">
      <alignment horizontal="center" vertical="center"/>
    </xf>
    <xf numFmtId="0" fontId="0" fillId="0" borderId="5" xfId="0" applyBorder="1" applyAlignment="1">
      <alignment vertical="center" wrapText="1"/>
    </xf>
    <xf numFmtId="0" fontId="0" fillId="0" borderId="5" xfId="0" applyBorder="1" applyAlignment="1">
      <alignment vertical="center"/>
    </xf>
    <xf numFmtId="0" fontId="11" fillId="0" borderId="5" xfId="0" applyFont="1" applyBorder="1" applyAlignment="1">
      <alignment horizontal="left" vertical="center" wrapText="1"/>
    </xf>
    <xf numFmtId="0" fontId="11" fillId="0" borderId="5" xfId="0" applyFont="1" applyBorder="1" applyAlignment="1">
      <alignment horizontal="center" vertical="center" wrapText="1"/>
    </xf>
    <xf numFmtId="14" fontId="0" fillId="0" borderId="5" xfId="0" applyNumberFormat="1" applyBorder="1" applyAlignment="1">
      <alignment vertical="center"/>
    </xf>
    <xf numFmtId="165" fontId="0" fillId="0" borderId="5" xfId="4" applyFont="1" applyBorder="1" applyAlignment="1">
      <alignment vertical="center"/>
    </xf>
    <xf numFmtId="165" fontId="0" fillId="0" borderId="0" xfId="4" applyFont="1" applyAlignment="1">
      <alignment vertical="center"/>
    </xf>
    <xf numFmtId="0" fontId="17" fillId="0" borderId="5" xfId="0" applyFont="1" applyBorder="1" applyAlignment="1">
      <alignment horizontal="center" vertical="center" wrapText="1"/>
    </xf>
    <xf numFmtId="0" fontId="8" fillId="0" borderId="5" xfId="0" applyFont="1" applyBorder="1" applyAlignment="1">
      <alignment horizontal="center" vertical="center"/>
    </xf>
    <xf numFmtId="2" fontId="0" fillId="0" borderId="5" xfId="0" applyNumberFormat="1" applyBorder="1" applyAlignment="1">
      <alignment horizontal="center" vertical="center"/>
    </xf>
    <xf numFmtId="0" fontId="0" fillId="0" borderId="5" xfId="0" applyBorder="1" applyAlignment="1">
      <alignment horizontal="center" wrapText="1"/>
    </xf>
    <xf numFmtId="167" fontId="0" fillId="0" borderId="5" xfId="4" applyNumberFormat="1" applyFont="1" applyBorder="1" applyAlignment="1">
      <alignment horizontal="right" vertical="center" wrapText="1"/>
    </xf>
    <xf numFmtId="0" fontId="0" fillId="0" borderId="5" xfId="0" applyBorder="1" applyAlignment="1">
      <alignment horizontal="right" vertical="center" wrapText="1"/>
    </xf>
    <xf numFmtId="14" fontId="0" fillId="0" borderId="5" xfId="0" applyNumberFormat="1" applyBorder="1" applyAlignment="1">
      <alignment horizontal="center" vertical="center"/>
    </xf>
    <xf numFmtId="0" fontId="3" fillId="0" borderId="0" xfId="0" applyFont="1" applyAlignment="1">
      <alignment horizontal="center" vertical="center" wrapText="1"/>
    </xf>
    <xf numFmtId="1" fontId="0" fillId="0" borderId="11" xfId="0" applyNumberFormat="1" applyBorder="1" applyAlignment="1">
      <alignment horizontal="center" vertical="center"/>
    </xf>
    <xf numFmtId="0" fontId="2" fillId="0" borderId="0" xfId="0" applyFont="1" applyAlignment="1">
      <alignment horizontal="center" vertical="center"/>
    </xf>
    <xf numFmtId="0" fontId="2" fillId="0" borderId="32" xfId="0" applyFont="1" applyBorder="1" applyAlignment="1">
      <alignment horizontal="center" vertical="center"/>
    </xf>
    <xf numFmtId="165" fontId="0" fillId="0" borderId="5" xfId="4" applyFont="1" applyBorder="1" applyAlignment="1">
      <alignment horizontal="center" vertical="center"/>
    </xf>
    <xf numFmtId="0" fontId="0" fillId="0" borderId="33" xfId="0" applyBorder="1" applyAlignment="1">
      <alignment horizontal="center" vertical="center"/>
    </xf>
    <xf numFmtId="9" fontId="0" fillId="0" borderId="5" xfId="5" applyFont="1" applyBorder="1" applyAlignment="1">
      <alignment horizontal="center" vertical="center"/>
    </xf>
    <xf numFmtId="165" fontId="0" fillId="0" borderId="5" xfId="4" applyFont="1" applyBorder="1" applyAlignment="1">
      <alignment vertical="center" wrapText="1"/>
    </xf>
    <xf numFmtId="2" fontId="11" fillId="0" borderId="5" xfId="0" applyNumberFormat="1" applyFont="1" applyBorder="1" applyAlignment="1">
      <alignment horizontal="center" vertical="center"/>
    </xf>
    <xf numFmtId="165" fontId="0" fillId="0" borderId="0" xfId="0" applyNumberFormat="1"/>
    <xf numFmtId="168" fontId="0" fillId="0" borderId="5" xfId="0" applyNumberFormat="1" applyBorder="1" applyAlignment="1">
      <alignment vertical="center" wrapText="1"/>
    </xf>
    <xf numFmtId="0" fontId="0" fillId="0" borderId="5" xfId="0" applyBorder="1" applyAlignment="1">
      <alignment horizontal="left" vertical="center" wrapText="1"/>
    </xf>
    <xf numFmtId="164" fontId="0" fillId="0" borderId="12" xfId="0" applyNumberFormat="1" applyBorder="1" applyAlignment="1">
      <alignment horizontal="center" vertical="center" wrapText="1"/>
    </xf>
    <xf numFmtId="1" fontId="0" fillId="0" borderId="34" xfId="0" applyNumberFormat="1" applyBorder="1" applyAlignment="1">
      <alignment horizontal="center" vertical="center"/>
    </xf>
    <xf numFmtId="9" fontId="0" fillId="0" borderId="34" xfId="5" applyFont="1" applyBorder="1" applyAlignment="1">
      <alignment horizontal="center" vertical="center"/>
    </xf>
    <xf numFmtId="0" fontId="27" fillId="0" borderId="5" xfId="0" applyFont="1" applyBorder="1" applyAlignment="1">
      <alignment horizontal="left" vertical="center" wrapText="1"/>
    </xf>
    <xf numFmtId="0" fontId="28" fillId="0" borderId="5" xfId="0" applyFont="1" applyBorder="1" applyAlignment="1">
      <alignment vertical="center" wrapText="1"/>
    </xf>
    <xf numFmtId="0" fontId="28" fillId="0" borderId="5" xfId="0" applyFont="1" applyBorder="1" applyAlignment="1">
      <alignment wrapText="1"/>
    </xf>
    <xf numFmtId="165" fontId="0" fillId="0" borderId="5" xfId="0" applyNumberFormat="1" applyBorder="1" applyAlignment="1">
      <alignment vertical="center" wrapText="1"/>
    </xf>
    <xf numFmtId="165" fontId="0" fillId="0" borderId="5" xfId="0" applyNumberFormat="1" applyBorder="1" applyAlignment="1">
      <alignment horizontal="center" vertical="center"/>
    </xf>
    <xf numFmtId="165" fontId="0" fillId="0" borderId="5" xfId="0" applyNumberFormat="1" applyBorder="1" applyAlignment="1">
      <alignment vertical="center"/>
    </xf>
    <xf numFmtId="0" fontId="0" fillId="0" borderId="12" xfId="0" applyBorder="1" applyAlignment="1">
      <alignment horizontal="center" vertical="center"/>
    </xf>
    <xf numFmtId="0" fontId="0" fillId="0" borderId="12" xfId="0" applyBorder="1" applyAlignment="1">
      <alignment horizontal="center" vertical="center" wrapText="1"/>
    </xf>
    <xf numFmtId="14" fontId="0" fillId="0" borderId="12" xfId="0" applyNumberFormat="1" applyBorder="1" applyAlignment="1">
      <alignment horizontal="center" vertical="center"/>
    </xf>
    <xf numFmtId="0" fontId="11" fillId="0" borderId="12" xfId="0" applyFont="1" applyBorder="1" applyAlignment="1">
      <alignment horizontal="center" vertical="center" wrapText="1"/>
    </xf>
    <xf numFmtId="0" fontId="11" fillId="0" borderId="12" xfId="0" applyFont="1" applyBorder="1" applyAlignment="1">
      <alignment horizontal="center" vertical="center"/>
    </xf>
    <xf numFmtId="0" fontId="19" fillId="4" borderId="12" xfId="0" applyFont="1" applyFill="1" applyBorder="1" applyAlignment="1">
      <alignment horizontal="center" vertical="center" wrapText="1"/>
    </xf>
    <xf numFmtId="1" fontId="18" fillId="4" borderId="12" xfId="0" applyNumberFormat="1" applyFont="1" applyFill="1" applyBorder="1" applyAlignment="1">
      <alignment horizontal="center" vertical="center" wrapText="1"/>
    </xf>
    <xf numFmtId="0" fontId="8" fillId="7" borderId="12" xfId="0" applyFont="1" applyFill="1" applyBorder="1" applyAlignment="1">
      <alignment horizontal="center" vertical="center" wrapText="1"/>
    </xf>
    <xf numFmtId="0" fontId="24" fillId="7" borderId="12" xfId="0" applyFont="1" applyFill="1" applyBorder="1" applyAlignment="1">
      <alignment horizontal="center" vertical="center" wrapText="1"/>
    </xf>
    <xf numFmtId="9" fontId="0" fillId="0" borderId="13" xfId="5" applyFont="1" applyBorder="1" applyAlignment="1">
      <alignment horizontal="center" vertical="center"/>
    </xf>
    <xf numFmtId="9" fontId="11" fillId="0" borderId="5" xfId="5" applyFont="1" applyBorder="1" applyAlignment="1">
      <alignment horizontal="center" vertical="center"/>
    </xf>
    <xf numFmtId="9" fontId="11" fillId="0" borderId="5" xfId="0" applyNumberFormat="1" applyFont="1" applyBorder="1" applyAlignment="1">
      <alignment horizontal="center" vertical="center"/>
    </xf>
    <xf numFmtId="9" fontId="11" fillId="0" borderId="11" xfId="5" applyFont="1"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xf>
    <xf numFmtId="165" fontId="0" fillId="0" borderId="4" xfId="4" applyFont="1" applyBorder="1" applyAlignment="1">
      <alignment vertical="center"/>
    </xf>
    <xf numFmtId="0" fontId="0" fillId="0" borderId="4" xfId="0" applyBorder="1" applyAlignment="1">
      <alignment vertical="center"/>
    </xf>
    <xf numFmtId="2" fontId="11" fillId="0" borderId="12" xfId="0" applyNumberFormat="1" applyFont="1" applyBorder="1" applyAlignment="1">
      <alignment horizontal="center" vertical="center"/>
    </xf>
    <xf numFmtId="14" fontId="0" fillId="0" borderId="12" xfId="0" applyNumberFormat="1" applyBorder="1" applyAlignment="1">
      <alignment vertical="center"/>
    </xf>
    <xf numFmtId="0" fontId="0" fillId="0" borderId="12" xfId="0" applyBorder="1" applyAlignment="1">
      <alignment vertical="center"/>
    </xf>
    <xf numFmtId="167" fontId="0" fillId="0" borderId="12" xfId="4" applyNumberFormat="1" applyFont="1" applyBorder="1" applyAlignment="1">
      <alignment horizontal="right" vertical="center" wrapText="1"/>
    </xf>
    <xf numFmtId="0" fontId="28" fillId="0" borderId="12" xfId="0" applyFont="1" applyBorder="1" applyAlignment="1">
      <alignment vertical="center" wrapText="1"/>
    </xf>
    <xf numFmtId="9" fontId="32" fillId="0" borderId="12" xfId="0" applyNumberFormat="1" applyFont="1" applyBorder="1" applyAlignment="1">
      <alignment horizontal="center" vertical="center"/>
    </xf>
    <xf numFmtId="9" fontId="32" fillId="0" borderId="5" xfId="0" applyNumberFormat="1" applyFont="1" applyBorder="1" applyAlignment="1">
      <alignment horizontal="center" vertical="center"/>
    </xf>
    <xf numFmtId="0" fontId="32" fillId="0" borderId="12" xfId="0" applyFont="1" applyBorder="1" applyAlignment="1">
      <alignment horizontal="center" vertical="center" wrapText="1"/>
    </xf>
    <xf numFmtId="165" fontId="32" fillId="0" borderId="12" xfId="4" applyFont="1" applyBorder="1" applyAlignment="1">
      <alignment vertical="center"/>
    </xf>
    <xf numFmtId="9" fontId="32" fillId="0" borderId="5" xfId="5" applyFont="1" applyBorder="1" applyAlignment="1">
      <alignment horizontal="center" vertical="center"/>
    </xf>
    <xf numFmtId="0" fontId="0" fillId="0" borderId="13" xfId="0" applyBorder="1" applyAlignment="1">
      <alignment horizontal="center" vertical="center" wrapText="1"/>
    </xf>
    <xf numFmtId="0" fontId="0" fillId="0" borderId="18" xfId="0" applyBorder="1" applyAlignment="1">
      <alignment horizontal="center" vertical="center"/>
    </xf>
    <xf numFmtId="10" fontId="32" fillId="0" borderId="39" xfId="5" applyNumberFormat="1" applyFont="1" applyBorder="1" applyAlignment="1">
      <alignment vertical="center"/>
    </xf>
    <xf numFmtId="0" fontId="29" fillId="0" borderId="37" xfId="0" applyFont="1" applyBorder="1" applyAlignment="1">
      <alignment vertical="center" wrapText="1"/>
    </xf>
    <xf numFmtId="165" fontId="29" fillId="0" borderId="38" xfId="4" applyFont="1" applyBorder="1" applyAlignment="1">
      <alignment vertical="center"/>
    </xf>
    <xf numFmtId="0" fontId="32" fillId="0" borderId="37" xfId="0" applyFont="1" applyBorder="1" applyAlignment="1">
      <alignment horizontal="center" vertical="center" wrapText="1"/>
    </xf>
    <xf numFmtId="165" fontId="32" fillId="0" borderId="38" xfId="4" applyFont="1" applyBorder="1" applyAlignment="1">
      <alignment vertical="center"/>
    </xf>
    <xf numFmtId="0" fontId="0" fillId="0" borderId="38" xfId="0" applyBorder="1" applyAlignment="1">
      <alignment horizontal="center" vertical="center" wrapText="1"/>
    </xf>
    <xf numFmtId="0" fontId="0" fillId="0" borderId="38" xfId="0" applyBorder="1" applyAlignment="1">
      <alignment horizontal="center" wrapText="1"/>
    </xf>
    <xf numFmtId="0" fontId="0" fillId="0" borderId="38" xfId="0" applyBorder="1" applyAlignment="1">
      <alignment vertical="center" wrapText="1"/>
    </xf>
    <xf numFmtId="9" fontId="32" fillId="0" borderId="39" xfId="5" applyFont="1" applyBorder="1" applyAlignment="1">
      <alignment vertical="center"/>
    </xf>
    <xf numFmtId="0" fontId="0" fillId="0" borderId="34" xfId="0" applyBorder="1"/>
    <xf numFmtId="0" fontId="0" fillId="0" borderId="36" xfId="0" applyBorder="1"/>
    <xf numFmtId="0" fontId="32" fillId="0" borderId="11" xfId="0" applyFont="1" applyBorder="1" applyAlignment="1">
      <alignment horizontal="center" vertical="center" wrapText="1"/>
    </xf>
    <xf numFmtId="165" fontId="0" fillId="0" borderId="11" xfId="4" applyFont="1" applyBorder="1" applyAlignment="1">
      <alignment vertical="center"/>
    </xf>
    <xf numFmtId="9" fontId="33" fillId="0" borderId="11" xfId="5" applyFont="1" applyBorder="1" applyAlignment="1">
      <alignment horizontal="center" vertical="center" wrapText="1"/>
    </xf>
    <xf numFmtId="0" fontId="32" fillId="0" borderId="37" xfId="0" applyFont="1" applyBorder="1" applyAlignment="1">
      <alignment wrapText="1"/>
    </xf>
    <xf numFmtId="9" fontId="32" fillId="0" borderId="39" xfId="5" applyFont="1" applyBorder="1" applyAlignment="1">
      <alignment horizontal="center" vertical="center"/>
    </xf>
    <xf numFmtId="0" fontId="29" fillId="0" borderId="38" xfId="0" applyFont="1" applyBorder="1"/>
    <xf numFmtId="165" fontId="0" fillId="0" borderId="0" xfId="4" applyFont="1"/>
    <xf numFmtId="0" fontId="11" fillId="0" borderId="11" xfId="0" applyFont="1" applyBorder="1" applyAlignment="1">
      <alignment horizontal="center" vertical="center"/>
    </xf>
    <xf numFmtId="0" fontId="32" fillId="0" borderId="36" xfId="0" applyFont="1" applyBorder="1" applyAlignment="1">
      <alignment horizontal="center" vertical="center" wrapText="1"/>
    </xf>
    <xf numFmtId="1" fontId="36" fillId="0" borderId="18" xfId="0" applyNumberFormat="1" applyFont="1" applyBorder="1" applyAlignment="1">
      <alignment horizontal="center" vertical="center" wrapText="1"/>
    </xf>
    <xf numFmtId="1" fontId="35" fillId="0" borderId="18" xfId="0" applyNumberFormat="1" applyFont="1" applyBorder="1" applyAlignment="1">
      <alignment horizontal="center" vertical="center" wrapText="1"/>
    </xf>
    <xf numFmtId="0" fontId="34" fillId="0" borderId="36" xfId="0" applyFont="1" applyBorder="1" applyAlignment="1">
      <alignment horizontal="center" vertical="center" wrapText="1"/>
    </xf>
    <xf numFmtId="0" fontId="30" fillId="0" borderId="36" xfId="0" applyFont="1" applyBorder="1" applyAlignment="1">
      <alignment horizontal="center" vertical="center" wrapText="1"/>
    </xf>
    <xf numFmtId="0" fontId="31" fillId="0" borderId="36" xfId="0" applyFont="1" applyBorder="1" applyAlignment="1">
      <alignment horizontal="center" vertical="center" wrapText="1"/>
    </xf>
    <xf numFmtId="167" fontId="0" fillId="0" borderId="20" xfId="4" applyNumberFormat="1" applyFont="1" applyBorder="1" applyAlignment="1">
      <alignment horizontal="right" vertical="center" wrapText="1"/>
    </xf>
    <xf numFmtId="0" fontId="0" fillId="0" borderId="37" xfId="0" applyBorder="1" applyAlignment="1">
      <alignment horizontal="center" vertical="center"/>
    </xf>
    <xf numFmtId="0" fontId="0" fillId="0" borderId="38" xfId="0" applyBorder="1" applyAlignment="1">
      <alignment horizontal="left" wrapText="1"/>
    </xf>
    <xf numFmtId="0" fontId="0" fillId="0" borderId="38" xfId="0" applyBorder="1" applyAlignment="1">
      <alignment horizontal="center" vertical="center"/>
    </xf>
    <xf numFmtId="14" fontId="0" fillId="0" borderId="38" xfId="0" applyNumberFormat="1" applyBorder="1" applyAlignment="1">
      <alignment horizontal="center" vertical="center"/>
    </xf>
    <xf numFmtId="0" fontId="28" fillId="0" borderId="38" xfId="0" applyFont="1" applyBorder="1" applyAlignment="1">
      <alignment horizontal="center" vertical="center" wrapText="1"/>
    </xf>
    <xf numFmtId="0" fontId="31" fillId="0" borderId="40" xfId="0" applyFont="1" applyBorder="1" applyAlignment="1">
      <alignment horizontal="center" vertical="center"/>
    </xf>
    <xf numFmtId="167" fontId="0" fillId="0" borderId="38" xfId="4" applyNumberFormat="1" applyFont="1" applyBorder="1" applyAlignment="1">
      <alignment horizontal="center" vertical="center" wrapText="1"/>
    </xf>
    <xf numFmtId="0" fontId="0" fillId="0" borderId="4" xfId="0" applyBorder="1" applyAlignment="1">
      <alignment vertical="center" wrapText="1"/>
    </xf>
    <xf numFmtId="167" fontId="0" fillId="0" borderId="4" xfId="4" applyNumberFormat="1" applyFont="1" applyBorder="1" applyAlignment="1">
      <alignment horizontal="right" vertical="center" wrapText="1"/>
    </xf>
    <xf numFmtId="14" fontId="0" fillId="0" borderId="4" xfId="0" applyNumberFormat="1" applyBorder="1" applyAlignment="1">
      <alignment horizontal="center" vertical="center"/>
    </xf>
    <xf numFmtId="14" fontId="0" fillId="0" borderId="4" xfId="0" applyNumberFormat="1" applyBorder="1" applyAlignment="1">
      <alignment vertical="center"/>
    </xf>
    <xf numFmtId="9" fontId="11" fillId="0" borderId="4" xfId="5" applyFont="1" applyBorder="1" applyAlignment="1">
      <alignment horizontal="center" vertical="center"/>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164" fontId="0" fillId="0" borderId="4" xfId="0" applyNumberFormat="1" applyBorder="1" applyAlignment="1">
      <alignment horizontal="center" vertical="center" wrapText="1"/>
    </xf>
    <xf numFmtId="0" fontId="7" fillId="0" borderId="12" xfId="0" applyFont="1" applyBorder="1" applyAlignment="1">
      <alignment horizontal="center" vertical="center"/>
    </xf>
    <xf numFmtId="0" fontId="8" fillId="0" borderId="12" xfId="0" applyFont="1" applyBorder="1" applyAlignment="1">
      <alignment horizontal="center" vertical="center"/>
    </xf>
    <xf numFmtId="1" fontId="0" fillId="0" borderId="12" xfId="0" applyNumberFormat="1" applyBorder="1" applyAlignment="1">
      <alignment horizontal="center" vertical="center"/>
    </xf>
    <xf numFmtId="2" fontId="11" fillId="0" borderId="4" xfId="0" applyNumberFormat="1" applyFont="1" applyBorder="1" applyAlignment="1">
      <alignment horizontal="center" vertical="center"/>
    </xf>
    <xf numFmtId="0" fontId="11" fillId="0" borderId="4" xfId="0" applyFont="1" applyBorder="1" applyAlignment="1">
      <alignment horizontal="left" vertical="center" wrapText="1"/>
    </xf>
    <xf numFmtId="165" fontId="0" fillId="0" borderId="4" xfId="4" applyFont="1" applyBorder="1" applyAlignment="1">
      <alignment vertical="center" wrapText="1"/>
    </xf>
    <xf numFmtId="0" fontId="0" fillId="0" borderId="4" xfId="0" applyBorder="1" applyAlignment="1">
      <alignment wrapText="1"/>
    </xf>
    <xf numFmtId="0" fontId="28" fillId="0" borderId="4" xfId="0" applyFont="1" applyBorder="1" applyAlignment="1">
      <alignment vertical="center" wrapText="1"/>
    </xf>
    <xf numFmtId="0" fontId="17" fillId="0" borderId="36" xfId="0" applyFont="1" applyBorder="1" applyAlignment="1">
      <alignment horizontal="center" vertical="center" wrapText="1"/>
    </xf>
    <xf numFmtId="0" fontId="17" fillId="0" borderId="5" xfId="0" applyFont="1" applyBorder="1" applyAlignment="1">
      <alignment horizontal="center" vertical="center"/>
    </xf>
    <xf numFmtId="9" fontId="0" fillId="0" borderId="11" xfId="5" applyFont="1" applyFill="1" applyBorder="1" applyAlignment="1">
      <alignment horizontal="center" vertical="center"/>
    </xf>
    <xf numFmtId="169" fontId="32" fillId="0" borderId="5" xfId="5" applyNumberFormat="1" applyFont="1" applyBorder="1" applyAlignment="1">
      <alignment horizontal="center" vertical="center"/>
    </xf>
    <xf numFmtId="169" fontId="32" fillId="0" borderId="11" xfId="5" applyNumberFormat="1" applyFont="1" applyBorder="1" applyAlignment="1">
      <alignment horizontal="center" vertical="center"/>
    </xf>
    <xf numFmtId="10" fontId="29" fillId="0" borderId="5" xfId="5" applyNumberFormat="1" applyFont="1" applyBorder="1" applyAlignment="1">
      <alignment horizontal="center" vertical="center"/>
    </xf>
    <xf numFmtId="169" fontId="32" fillId="0" borderId="36" xfId="0" applyNumberFormat="1" applyFont="1" applyBorder="1" applyAlignment="1">
      <alignment horizontal="center" vertical="center"/>
    </xf>
    <xf numFmtId="0" fontId="37" fillId="0" borderId="5" xfId="0" applyFont="1" applyBorder="1" applyAlignment="1">
      <alignment horizontal="center" vertical="center"/>
    </xf>
    <xf numFmtId="1" fontId="0" fillId="0" borderId="4" xfId="0" applyNumberFormat="1" applyBorder="1" applyAlignment="1">
      <alignment horizontal="center" vertical="center"/>
    </xf>
    <xf numFmtId="1" fontId="0" fillId="0" borderId="11" xfId="0" applyNumberFormat="1" applyBorder="1" applyAlignment="1">
      <alignment horizontal="center" vertical="center"/>
    </xf>
    <xf numFmtId="1" fontId="0" fillId="0" borderId="12" xfId="0" applyNumberFormat="1" applyBorder="1" applyAlignment="1">
      <alignment horizontal="center" vertical="center"/>
    </xf>
    <xf numFmtId="1" fontId="0" fillId="0" borderId="5" xfId="0" applyNumberFormat="1" applyBorder="1" applyAlignment="1">
      <alignment horizontal="center" vertical="center"/>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11" fillId="0" borderId="5" xfId="0" applyFont="1" applyBorder="1" applyAlignment="1">
      <alignment horizontal="center" vertical="center"/>
    </xf>
    <xf numFmtId="0" fontId="19" fillId="8" borderId="4" xfId="0" applyFont="1" applyFill="1" applyBorder="1" applyAlignment="1">
      <alignment vertical="center" wrapText="1"/>
    </xf>
    <xf numFmtId="0" fontId="19" fillId="8" borderId="12" xfId="0" applyFont="1" applyFill="1" applyBorder="1" applyAlignment="1">
      <alignment vertical="center" wrapText="1"/>
    </xf>
    <xf numFmtId="0" fontId="19" fillId="8" borderId="11" xfId="0" applyFont="1" applyFill="1" applyBorder="1" applyAlignment="1">
      <alignment vertical="center" wrapText="1"/>
    </xf>
    <xf numFmtId="166" fontId="6" fillId="0" borderId="4" xfId="0" applyNumberFormat="1" applyFont="1" applyBorder="1" applyAlignment="1">
      <alignment horizontal="center" vertical="top" wrapText="1"/>
    </xf>
    <xf numFmtId="166" fontId="6" fillId="0" borderId="12" xfId="0" applyNumberFormat="1" applyFont="1" applyBorder="1" applyAlignment="1">
      <alignment horizontal="center" vertical="top" wrapText="1"/>
    </xf>
    <xf numFmtId="166" fontId="6" fillId="0" borderId="11" xfId="0" applyNumberFormat="1" applyFont="1" applyBorder="1" applyAlignment="1">
      <alignment horizontal="center" vertical="top" wrapText="1"/>
    </xf>
    <xf numFmtId="1" fontId="10" fillId="0" borderId="4" xfId="0" applyNumberFormat="1" applyFont="1" applyBorder="1" applyAlignment="1">
      <alignment horizontal="center" vertical="top" wrapText="1"/>
    </xf>
    <xf numFmtId="1" fontId="10" fillId="0" borderId="12" xfId="0" applyNumberFormat="1" applyFont="1" applyBorder="1" applyAlignment="1">
      <alignment horizontal="center" vertical="top" wrapText="1"/>
    </xf>
    <xf numFmtId="1" fontId="10" fillId="0" borderId="11" xfId="0" applyNumberFormat="1" applyFont="1" applyBorder="1" applyAlignment="1">
      <alignment horizontal="center" vertical="top" wrapText="1"/>
    </xf>
    <xf numFmtId="1" fontId="20" fillId="8" borderId="4" xfId="0" applyNumberFormat="1" applyFont="1" applyFill="1" applyBorder="1" applyAlignment="1">
      <alignment vertical="center" wrapText="1"/>
    </xf>
    <xf numFmtId="1" fontId="20" fillId="8" borderId="12" xfId="0" applyNumberFormat="1" applyFont="1" applyFill="1" applyBorder="1" applyAlignment="1">
      <alignment vertical="center" wrapText="1"/>
    </xf>
    <xf numFmtId="1" fontId="20" fillId="8" borderId="11" xfId="0" applyNumberFormat="1" applyFont="1" applyFill="1" applyBorder="1" applyAlignment="1">
      <alignment vertical="center" wrapText="1"/>
    </xf>
    <xf numFmtId="0" fontId="11" fillId="0" borderId="4"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4" xfId="0" applyFont="1" applyBorder="1" applyAlignment="1">
      <alignment horizontal="center" vertical="center"/>
    </xf>
    <xf numFmtId="0" fontId="11" fillId="0" borderId="20" xfId="0" applyFont="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8" fillId="0" borderId="12" xfId="0" applyFont="1" applyBorder="1" applyAlignment="1">
      <alignment horizontal="center" vertical="center"/>
    </xf>
    <xf numFmtId="9" fontId="8" fillId="0" borderId="4" xfId="0" applyNumberFormat="1" applyFont="1" applyBorder="1" applyAlignment="1">
      <alignment horizontal="center" vertical="center" wrapText="1"/>
    </xf>
    <xf numFmtId="9" fontId="8" fillId="0" borderId="12" xfId="0" applyNumberFormat="1" applyFont="1" applyBorder="1" applyAlignment="1">
      <alignment horizontal="center" vertical="center" wrapText="1"/>
    </xf>
    <xf numFmtId="9" fontId="0" fillId="0" borderId="4" xfId="5" applyFont="1" applyBorder="1" applyAlignment="1">
      <alignment horizontal="center" vertical="center"/>
    </xf>
    <xf numFmtId="9" fontId="0" fillId="0" borderId="12" xfId="5" applyFont="1" applyBorder="1" applyAlignment="1">
      <alignment horizontal="center" vertical="center"/>
    </xf>
    <xf numFmtId="9" fontId="0" fillId="0" borderId="11" xfId="5" applyFont="1" applyBorder="1" applyAlignment="1">
      <alignment horizontal="center" vertical="center"/>
    </xf>
    <xf numFmtId="0" fontId="32" fillId="0" borderId="34" xfId="0" applyFont="1" applyBorder="1" applyAlignment="1">
      <alignment horizontal="center" vertical="center" wrapText="1"/>
    </xf>
    <xf numFmtId="0" fontId="32" fillId="0" borderId="35" xfId="0" applyFont="1" applyBorder="1" applyAlignment="1">
      <alignment horizontal="center" vertical="center" wrapText="1"/>
    </xf>
    <xf numFmtId="0" fontId="32" fillId="0" borderId="36" xfId="0" applyFont="1" applyBorder="1" applyAlignment="1">
      <alignment horizontal="center" vertical="center" wrapText="1"/>
    </xf>
    <xf numFmtId="0" fontId="5" fillId="5" borderId="5"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0" borderId="20" xfId="0" applyBorder="1" applyAlignment="1">
      <alignment horizontal="center" vertical="center" wrapText="1"/>
    </xf>
    <xf numFmtId="0" fontId="30" fillId="0" borderId="34"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0" fillId="0" borderId="27" xfId="0"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0" fillId="0" borderId="11" xfId="0" applyBorder="1" applyAlignment="1">
      <alignment horizontal="center" vertical="center" wrapText="1"/>
    </xf>
    <xf numFmtId="0" fontId="31" fillId="0" borderId="34" xfId="0" applyFont="1" applyBorder="1" applyAlignment="1">
      <alignment horizontal="center" vertical="center"/>
    </xf>
    <xf numFmtId="0" fontId="31" fillId="0" borderId="35" xfId="0" applyFont="1" applyBorder="1" applyAlignment="1">
      <alignment horizontal="center" vertical="center"/>
    </xf>
    <xf numFmtId="0" fontId="31" fillId="0" borderId="36" xfId="0" applyFont="1" applyBorder="1" applyAlignment="1">
      <alignment horizontal="center" vertical="center"/>
    </xf>
    <xf numFmtId="0" fontId="23" fillId="0" borderId="4"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1" xfId="0" applyFont="1" applyBorder="1" applyAlignment="1">
      <alignment horizontal="center" vertical="center" wrapText="1"/>
    </xf>
    <xf numFmtId="1" fontId="36" fillId="0" borderId="13" xfId="0" applyNumberFormat="1" applyFont="1" applyBorder="1" applyAlignment="1">
      <alignment horizontal="center" vertical="center" wrapText="1"/>
    </xf>
    <xf numFmtId="1" fontId="36" fillId="0" borderId="0" xfId="0" applyNumberFormat="1" applyFont="1" applyAlignment="1">
      <alignment horizontal="center" vertical="center" wrapText="1"/>
    </xf>
    <xf numFmtId="1" fontId="36" fillId="0" borderId="18" xfId="0" applyNumberFormat="1" applyFont="1" applyBorder="1" applyAlignment="1">
      <alignment horizontal="center" vertical="center" wrapText="1"/>
    </xf>
    <xf numFmtId="1" fontId="35" fillId="0" borderId="13" xfId="0" applyNumberFormat="1" applyFont="1" applyBorder="1" applyAlignment="1">
      <alignment horizontal="center" vertical="center" wrapText="1"/>
    </xf>
    <xf numFmtId="1" fontId="35" fillId="0" borderId="0" xfId="0" applyNumberFormat="1" applyFont="1" applyAlignment="1">
      <alignment horizontal="center" vertical="center" wrapText="1"/>
    </xf>
    <xf numFmtId="1" fontId="35" fillId="0" borderId="18" xfId="0" applyNumberFormat="1" applyFont="1" applyBorder="1" applyAlignment="1">
      <alignment horizontal="center" vertical="center" wrapText="1"/>
    </xf>
    <xf numFmtId="0" fontId="34" fillId="0" borderId="34"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36" xfId="0" applyFont="1" applyBorder="1" applyAlignment="1">
      <alignment horizontal="center" vertical="center" wrapText="1"/>
    </xf>
    <xf numFmtId="0" fontId="0" fillId="0" borderId="4" xfId="0" applyBorder="1" applyAlignment="1">
      <alignment horizontal="center" vertical="center"/>
    </xf>
    <xf numFmtId="0" fontId="0" fillId="0" borderId="12" xfId="0" applyBorder="1" applyAlignment="1">
      <alignment horizontal="center" vertical="center"/>
    </xf>
    <xf numFmtId="0" fontId="8"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0" fillId="0" borderId="27" xfId="0" applyBorder="1" applyAlignment="1">
      <alignment horizontal="center" vertical="center"/>
    </xf>
    <xf numFmtId="0" fontId="0" fillId="0" borderId="11" xfId="0" applyBorder="1" applyAlignment="1">
      <alignment horizontal="center" vertical="center"/>
    </xf>
    <xf numFmtId="0" fontId="28" fillId="0" borderId="12" xfId="0" applyFont="1" applyBorder="1" applyAlignment="1">
      <alignment horizontal="center" vertical="center" wrapText="1"/>
    </xf>
    <xf numFmtId="0" fontId="28" fillId="0" borderId="20" xfId="0" applyFont="1" applyBorder="1" applyAlignment="1">
      <alignment horizontal="center" vertical="center" wrapText="1"/>
    </xf>
    <xf numFmtId="14" fontId="0" fillId="0" borderId="4" xfId="0" applyNumberFormat="1" applyBorder="1" applyAlignment="1">
      <alignment horizontal="center" vertical="center"/>
    </xf>
    <xf numFmtId="14" fontId="0" fillId="0" borderId="12" xfId="0" applyNumberFormat="1" applyBorder="1" applyAlignment="1">
      <alignment horizontal="center" vertical="center"/>
    </xf>
    <xf numFmtId="14" fontId="0" fillId="0" borderId="11" xfId="0" applyNumberFormat="1" applyBorder="1" applyAlignment="1">
      <alignment horizontal="center" vertical="center"/>
    </xf>
    <xf numFmtId="0" fontId="28" fillId="0" borderId="4" xfId="0" applyFont="1" applyBorder="1" applyAlignment="1">
      <alignment horizontal="center" vertical="center" wrapText="1"/>
    </xf>
    <xf numFmtId="0" fontId="28" fillId="0" borderId="11" xfId="0" applyFont="1" applyBorder="1" applyAlignment="1">
      <alignment horizontal="center" vertical="center" wrapText="1"/>
    </xf>
    <xf numFmtId="0" fontId="0" fillId="0" borderId="4" xfId="0"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165" fontId="0" fillId="0" borderId="4" xfId="4" applyFont="1" applyBorder="1" applyAlignment="1">
      <alignment horizontal="center" vertical="center"/>
    </xf>
    <xf numFmtId="165" fontId="0" fillId="0" borderId="11" xfId="4" applyFont="1" applyBorder="1" applyAlignment="1">
      <alignment horizontal="center" vertical="center"/>
    </xf>
    <xf numFmtId="0" fontId="11" fillId="0" borderId="11" xfId="0" applyFont="1" applyBorder="1" applyAlignment="1">
      <alignment horizontal="center" vertical="center"/>
    </xf>
    <xf numFmtId="167" fontId="0" fillId="0" borderId="4" xfId="4" applyNumberFormat="1" applyFont="1" applyBorder="1" applyAlignment="1">
      <alignment horizontal="right" vertical="center" wrapText="1"/>
    </xf>
    <xf numFmtId="167" fontId="0" fillId="0" borderId="20" xfId="4" applyNumberFormat="1" applyFont="1" applyBorder="1" applyAlignment="1">
      <alignment horizontal="right" vertical="center" wrapText="1"/>
    </xf>
    <xf numFmtId="0" fontId="0" fillId="0" borderId="4" xfId="0" applyBorder="1" applyAlignment="1">
      <alignment vertical="center" wrapText="1"/>
    </xf>
    <xf numFmtId="0" fontId="0" fillId="0" borderId="12" xfId="0" applyBorder="1" applyAlignment="1">
      <alignment vertical="center" wrapText="1"/>
    </xf>
    <xf numFmtId="0" fontId="28" fillId="0" borderId="4" xfId="0" applyFont="1" applyBorder="1" applyAlignment="1">
      <alignment horizontal="left" vertical="center" wrapText="1"/>
    </xf>
    <xf numFmtId="0" fontId="28" fillId="0" borderId="11" xfId="0" applyFont="1" applyBorder="1" applyAlignment="1">
      <alignment horizontal="left" vertical="center" wrapText="1"/>
    </xf>
    <xf numFmtId="0" fontId="11" fillId="0" borderId="12" xfId="0" applyFont="1" applyBorder="1" applyAlignment="1">
      <alignment horizontal="center" vertical="center" wrapText="1"/>
    </xf>
    <xf numFmtId="0" fontId="11" fillId="0" borderId="11" xfId="0" applyFont="1" applyBorder="1" applyAlignment="1">
      <alignment horizontal="center" vertical="center" wrapText="1"/>
    </xf>
    <xf numFmtId="1" fontId="11" fillId="0" borderId="4" xfId="0" applyNumberFormat="1" applyFont="1" applyBorder="1" applyAlignment="1">
      <alignment horizontal="center" vertical="center"/>
    </xf>
    <xf numFmtId="1" fontId="11" fillId="0" borderId="12" xfId="0" applyNumberFormat="1" applyFont="1" applyBorder="1" applyAlignment="1">
      <alignment horizontal="center" vertical="center"/>
    </xf>
    <xf numFmtId="1" fontId="11" fillId="0" borderId="11" xfId="0" applyNumberFormat="1" applyFont="1" applyBorder="1" applyAlignment="1">
      <alignment horizontal="center" vertical="center"/>
    </xf>
    <xf numFmtId="0" fontId="11" fillId="0" borderId="12" xfId="0" applyFont="1" applyBorder="1" applyAlignment="1">
      <alignment horizontal="center" vertical="center"/>
    </xf>
    <xf numFmtId="167" fontId="0" fillId="0" borderId="4" xfId="4" applyNumberFormat="1" applyFont="1" applyBorder="1" applyAlignment="1">
      <alignment horizontal="center" vertical="center" wrapText="1"/>
    </xf>
    <xf numFmtId="167" fontId="0" fillId="0" borderId="12" xfId="4" applyNumberFormat="1" applyFont="1" applyBorder="1" applyAlignment="1">
      <alignment horizontal="center" vertical="center" wrapText="1"/>
    </xf>
    <xf numFmtId="167" fontId="0" fillId="0" borderId="11" xfId="4" applyNumberFormat="1" applyFont="1" applyBorder="1" applyAlignment="1">
      <alignment horizontal="center" vertical="center" wrapText="1"/>
    </xf>
    <xf numFmtId="0" fontId="0" fillId="0" borderId="4" xfId="0" applyBorder="1" applyAlignment="1">
      <alignment horizontal="center" wrapText="1"/>
    </xf>
    <xf numFmtId="0" fontId="0" fillId="0" borderId="11" xfId="0" applyBorder="1" applyAlignment="1">
      <alignment horizontal="center" wrapText="1"/>
    </xf>
    <xf numFmtId="165" fontId="0" fillId="0" borderId="12" xfId="4" applyFont="1" applyBorder="1" applyAlignment="1">
      <alignment horizontal="center" vertical="center"/>
    </xf>
    <xf numFmtId="0" fontId="0" fillId="0" borderId="5" xfId="0" applyBorder="1" applyAlignment="1">
      <alignment horizontal="center" vertical="center" wrapText="1"/>
    </xf>
    <xf numFmtId="165" fontId="0" fillId="0" borderId="4" xfId="0" applyNumberFormat="1" applyBorder="1" applyAlignment="1">
      <alignment horizontal="center" vertical="center"/>
    </xf>
    <xf numFmtId="165" fontId="0" fillId="0" borderId="11" xfId="0" applyNumberFormat="1" applyBorder="1" applyAlignment="1">
      <alignment horizontal="center" vertical="center"/>
    </xf>
    <xf numFmtId="165" fontId="16" fillId="0" borderId="4" xfId="4" applyFont="1" applyBorder="1" applyAlignment="1">
      <alignment horizontal="center" vertical="center"/>
    </xf>
    <xf numFmtId="165" fontId="16" fillId="0" borderId="11" xfId="4" applyFont="1" applyBorder="1" applyAlignment="1">
      <alignment horizontal="center" vertical="center"/>
    </xf>
    <xf numFmtId="167" fontId="0" fillId="0" borderId="5" xfId="4" applyNumberFormat="1" applyFont="1" applyBorder="1" applyAlignment="1">
      <alignment horizontal="center" vertical="center" wrapText="1"/>
    </xf>
    <xf numFmtId="167" fontId="0" fillId="0" borderId="33" xfId="4" applyNumberFormat="1" applyFont="1" applyBorder="1" applyAlignment="1">
      <alignment horizontal="center" vertical="center" wrapText="1"/>
    </xf>
    <xf numFmtId="165" fontId="0" fillId="0" borderId="12" xfId="4" applyFont="1" applyBorder="1" applyAlignment="1">
      <alignment horizontal="right" vertical="center"/>
    </xf>
    <xf numFmtId="165" fontId="0" fillId="0" borderId="11" xfId="4" applyFont="1" applyBorder="1" applyAlignment="1">
      <alignment horizontal="right" vertical="center"/>
    </xf>
    <xf numFmtId="167" fontId="0" fillId="0" borderId="12" xfId="4" applyNumberFormat="1" applyFont="1" applyBorder="1" applyAlignment="1">
      <alignment horizontal="right" vertical="center" wrapText="1"/>
    </xf>
    <xf numFmtId="14" fontId="0" fillId="0" borderId="4" xfId="0" applyNumberFormat="1" applyBorder="1" applyAlignment="1">
      <alignment vertical="center"/>
    </xf>
    <xf numFmtId="14" fontId="0" fillId="0" borderId="20" xfId="0" applyNumberFormat="1" applyBorder="1" applyAlignment="1">
      <alignment vertical="center"/>
    </xf>
    <xf numFmtId="165" fontId="0" fillId="0" borderId="4" xfId="4" applyFont="1" applyBorder="1" applyAlignment="1">
      <alignment horizontal="center" vertical="center" wrapText="1"/>
    </xf>
    <xf numFmtId="165" fontId="0" fillId="0" borderId="12" xfId="4" applyFont="1" applyBorder="1" applyAlignment="1">
      <alignment horizontal="center" vertical="center" wrapText="1"/>
    </xf>
    <xf numFmtId="165" fontId="0" fillId="0" borderId="27" xfId="4" applyFont="1" applyBorder="1" applyAlignment="1">
      <alignment horizontal="center" vertical="center"/>
    </xf>
    <xf numFmtId="165" fontId="0" fillId="0" borderId="4" xfId="4" applyFont="1" applyBorder="1" applyAlignment="1">
      <alignment vertical="center" wrapText="1"/>
    </xf>
    <xf numFmtId="165" fontId="0" fillId="0" borderId="12" xfId="4" applyFont="1" applyBorder="1" applyAlignment="1">
      <alignment vertical="center" wrapText="1"/>
    </xf>
    <xf numFmtId="0" fontId="0" fillId="0" borderId="4" xfId="0" applyBorder="1" applyAlignment="1">
      <alignment vertical="center"/>
    </xf>
    <xf numFmtId="0" fontId="0" fillId="0" borderId="12" xfId="0" applyBorder="1" applyAlignment="1">
      <alignment vertical="center"/>
    </xf>
    <xf numFmtId="9" fontId="0" fillId="0" borderId="5" xfId="5" applyFont="1" applyBorder="1" applyAlignment="1">
      <alignment horizontal="center" vertical="center"/>
    </xf>
    <xf numFmtId="2" fontId="11" fillId="0" borderId="4" xfId="0" applyNumberFormat="1" applyFont="1" applyBorder="1" applyAlignment="1">
      <alignment horizontal="center" vertical="center"/>
    </xf>
    <xf numFmtId="2" fontId="11" fillId="0" borderId="20" xfId="0" applyNumberFormat="1" applyFont="1" applyBorder="1" applyAlignment="1">
      <alignment horizontal="center" vertical="center"/>
    </xf>
    <xf numFmtId="0" fontId="11" fillId="0" borderId="4" xfId="0" applyFont="1" applyBorder="1" applyAlignment="1">
      <alignment horizontal="left" vertical="center" wrapText="1"/>
    </xf>
    <xf numFmtId="0" fontId="11" fillId="0" borderId="20" xfId="0" applyFont="1" applyBorder="1" applyAlignment="1">
      <alignment horizontal="left" vertical="center" wrapText="1"/>
    </xf>
    <xf numFmtId="0" fontId="26" fillId="6" borderId="4" xfId="0" applyFont="1" applyFill="1" applyBorder="1" applyAlignment="1">
      <alignment horizontal="center" vertical="center" textRotation="255" wrapText="1"/>
    </xf>
    <xf numFmtId="0" fontId="19" fillId="6" borderId="12" xfId="0" applyFont="1" applyFill="1" applyBorder="1" applyAlignment="1">
      <alignment horizontal="center" vertical="center" textRotation="255" wrapText="1"/>
    </xf>
    <xf numFmtId="0" fontId="19" fillId="6" borderId="11" xfId="0" applyFont="1" applyFill="1" applyBorder="1" applyAlignment="1">
      <alignment horizontal="center" vertical="center" textRotation="255" wrapText="1"/>
    </xf>
    <xf numFmtId="0" fontId="19" fillId="6" borderId="4" xfId="0" applyFont="1" applyFill="1" applyBorder="1" applyAlignment="1">
      <alignment horizontal="left" vertical="center" wrapText="1"/>
    </xf>
    <xf numFmtId="0" fontId="19" fillId="6" borderId="12" xfId="0" applyFont="1" applyFill="1" applyBorder="1" applyAlignment="1">
      <alignment horizontal="left" vertical="center" wrapText="1"/>
    </xf>
    <xf numFmtId="0" fontId="19" fillId="6" borderId="11" xfId="0" applyFont="1" applyFill="1" applyBorder="1" applyAlignment="1">
      <alignment horizontal="left" vertical="center" wrapText="1"/>
    </xf>
    <xf numFmtId="0" fontId="11" fillId="0" borderId="27" xfId="0" applyFont="1" applyBorder="1" applyAlignment="1">
      <alignment horizontal="center" vertical="center" wrapText="1"/>
    </xf>
    <xf numFmtId="0" fontId="11" fillId="0" borderId="27" xfId="0" applyFont="1" applyBorder="1" applyAlignment="1">
      <alignment horizontal="center" vertical="center"/>
    </xf>
    <xf numFmtId="9" fontId="8" fillId="0" borderId="4" xfId="0" applyNumberFormat="1" applyFont="1" applyBorder="1" applyAlignment="1">
      <alignment horizontal="center" vertical="center"/>
    </xf>
    <xf numFmtId="9" fontId="8" fillId="0" borderId="12" xfId="0" applyNumberFormat="1" applyFont="1" applyBorder="1" applyAlignment="1">
      <alignment horizontal="center" vertical="center"/>
    </xf>
    <xf numFmtId="9" fontId="8" fillId="0" borderId="11" xfId="0" applyNumberFormat="1" applyFont="1" applyBorder="1" applyAlignment="1">
      <alignment horizontal="center" vertical="center"/>
    </xf>
    <xf numFmtId="9" fontId="7" fillId="0" borderId="4" xfId="0" applyNumberFormat="1" applyFont="1" applyBorder="1" applyAlignment="1">
      <alignment horizontal="center" vertical="center"/>
    </xf>
    <xf numFmtId="9" fontId="7" fillId="0" borderId="12" xfId="0" applyNumberFormat="1" applyFont="1" applyBorder="1" applyAlignment="1">
      <alignment horizontal="center" vertical="center"/>
    </xf>
    <xf numFmtId="9" fontId="7" fillId="0" borderId="1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5" fillId="0" borderId="12" xfId="0" applyFont="1" applyBorder="1" applyAlignment="1">
      <alignment horizontal="center" vertical="center" wrapText="1"/>
    </xf>
    <xf numFmtId="165" fontId="5" fillId="0" borderId="12" xfId="4" applyFont="1" applyBorder="1" applyAlignment="1">
      <alignment horizontal="center" vertical="center" wrapText="1"/>
    </xf>
    <xf numFmtId="0" fontId="3" fillId="0" borderId="12" xfId="0" applyFont="1" applyBorder="1" applyAlignment="1">
      <alignment horizontal="center" vertical="center" wrapText="1"/>
    </xf>
    <xf numFmtId="0" fontId="4" fillId="2" borderId="12" xfId="0" applyFont="1" applyFill="1" applyBorder="1" applyAlignment="1">
      <alignment horizontal="center" vertical="center" wrapText="1"/>
    </xf>
    <xf numFmtId="0" fontId="0" fillId="0" borderId="18" xfId="0" applyBorder="1" applyAlignment="1">
      <alignment vertical="top"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4" fontId="0" fillId="0" borderId="20" xfId="0" applyNumberFormat="1" applyBorder="1" applyAlignment="1">
      <alignment horizontal="center" vertical="center"/>
    </xf>
    <xf numFmtId="0" fontId="28" fillId="0" borderId="5"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5" xfId="0" applyFont="1" applyBorder="1" applyAlignment="1">
      <alignment vertical="center" wrapText="1"/>
    </xf>
    <xf numFmtId="0" fontId="28" fillId="0" borderId="33" xfId="0" applyFont="1" applyBorder="1" applyAlignment="1">
      <alignment vertical="center" wrapText="1"/>
    </xf>
    <xf numFmtId="2" fontId="0" fillId="0" borderId="12" xfId="0" applyNumberFormat="1" applyBorder="1" applyAlignment="1">
      <alignment horizontal="center" vertical="center"/>
    </xf>
    <xf numFmtId="2" fontId="0" fillId="0" borderId="11" xfId="0" applyNumberFormat="1" applyBorder="1" applyAlignment="1">
      <alignment horizontal="center" vertical="center"/>
    </xf>
    <xf numFmtId="0" fontId="3" fillId="2" borderId="9"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5" fillId="5" borderId="1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5" fillId="0" borderId="13" xfId="0" applyFont="1" applyBorder="1" applyAlignment="1">
      <alignment horizontal="center" vertical="center" wrapText="1"/>
    </xf>
    <xf numFmtId="0" fontId="3" fillId="2" borderId="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2" borderId="11" xfId="0" applyFont="1" applyFill="1" applyBorder="1" applyAlignment="1">
      <alignment horizontal="center" vertical="center" wrapText="1"/>
    </xf>
    <xf numFmtId="0" fontId="3" fillId="0" borderId="13" xfId="0" applyFont="1" applyBorder="1" applyAlignment="1">
      <alignment horizontal="center" vertical="center" wrapText="1"/>
    </xf>
    <xf numFmtId="0" fontId="0" fillId="0" borderId="20" xfId="0" applyBorder="1" applyAlignment="1">
      <alignment vertical="center"/>
    </xf>
    <xf numFmtId="165" fontId="0" fillId="0" borderId="4" xfId="4" applyFont="1" applyBorder="1" applyAlignment="1">
      <alignment vertical="center"/>
    </xf>
    <xf numFmtId="165" fontId="0" fillId="0" borderId="20" xfId="4" applyFont="1" applyBorder="1" applyAlignment="1">
      <alignment vertical="center"/>
    </xf>
    <xf numFmtId="9" fontId="11" fillId="0" borderId="4" xfId="5" applyFont="1" applyBorder="1" applyAlignment="1">
      <alignment horizontal="center" vertical="center"/>
    </xf>
    <xf numFmtId="9" fontId="11" fillId="0" borderId="20" xfId="5" applyFont="1" applyBorder="1" applyAlignment="1">
      <alignment horizontal="center" vertical="center"/>
    </xf>
    <xf numFmtId="165" fontId="0" fillId="0" borderId="5" xfId="4" applyFont="1" applyBorder="1" applyAlignment="1">
      <alignment horizontal="center" vertical="center" wrapText="1"/>
    </xf>
    <xf numFmtId="167" fontId="0" fillId="0" borderId="20" xfId="4" applyNumberFormat="1" applyFont="1" applyBorder="1" applyAlignment="1">
      <alignment horizontal="center" vertical="center" wrapText="1"/>
    </xf>
    <xf numFmtId="0" fontId="0" fillId="0" borderId="4" xfId="0" applyBorder="1" applyAlignment="1">
      <alignment vertical="top"/>
    </xf>
    <xf numFmtId="0" fontId="0" fillId="0" borderId="12" xfId="0" applyBorder="1" applyAlignment="1">
      <alignment vertical="top"/>
    </xf>
    <xf numFmtId="0" fontId="0" fillId="0" borderId="11" xfId="0" applyBorder="1" applyAlignment="1">
      <alignment vertical="top"/>
    </xf>
    <xf numFmtId="167" fontId="0" fillId="0" borderId="4" xfId="4" applyNumberFormat="1" applyFont="1" applyBorder="1" applyAlignment="1">
      <alignment vertical="top"/>
    </xf>
    <xf numFmtId="167" fontId="0" fillId="0" borderId="12" xfId="4" applyNumberFormat="1" applyFont="1" applyBorder="1" applyAlignment="1">
      <alignment vertical="top"/>
    </xf>
    <xf numFmtId="167" fontId="0" fillId="0" borderId="11" xfId="4" applyNumberFormat="1" applyFont="1" applyBorder="1" applyAlignment="1">
      <alignment vertical="top"/>
    </xf>
    <xf numFmtId="0" fontId="0" fillId="0" borderId="4" xfId="0" applyBorder="1" applyAlignment="1">
      <alignment horizontal="center" vertical="top"/>
    </xf>
    <xf numFmtId="0" fontId="0" fillId="0" borderId="12" xfId="0" applyBorder="1" applyAlignment="1">
      <alignment horizontal="center" vertical="top"/>
    </xf>
    <xf numFmtId="0" fontId="0" fillId="0" borderId="11" xfId="0" applyBorder="1" applyAlignment="1">
      <alignment horizontal="center" vertical="top"/>
    </xf>
    <xf numFmtId="0" fontId="0" fillId="0" borderId="4" xfId="0" applyBorder="1" applyAlignment="1">
      <alignment vertical="top" wrapText="1"/>
    </xf>
    <xf numFmtId="0" fontId="0" fillId="0" borderId="12" xfId="0" applyBorder="1" applyAlignment="1">
      <alignment vertical="top" wrapText="1"/>
    </xf>
    <xf numFmtId="0" fontId="0" fillId="0" borderId="11" xfId="0" applyBorder="1" applyAlignment="1">
      <alignment vertical="top" wrapText="1"/>
    </xf>
    <xf numFmtId="167" fontId="0" fillId="0" borderId="4" xfId="4" applyNumberFormat="1" applyFont="1" applyBorder="1" applyAlignment="1">
      <alignment horizontal="center" vertical="top"/>
    </xf>
    <xf numFmtId="167" fontId="0" fillId="0" borderId="12" xfId="4" applyNumberFormat="1" applyFont="1" applyBorder="1" applyAlignment="1">
      <alignment horizontal="center" vertical="top"/>
    </xf>
    <xf numFmtId="167" fontId="0" fillId="0" borderId="11" xfId="4" applyNumberFormat="1" applyFont="1" applyBorder="1" applyAlignment="1">
      <alignment horizontal="center" vertical="top"/>
    </xf>
    <xf numFmtId="0" fontId="0" fillId="0" borderId="4" xfId="0" applyBorder="1" applyAlignment="1">
      <alignment horizontal="left" vertical="center" wrapText="1"/>
    </xf>
    <xf numFmtId="0" fontId="0" fillId="0" borderId="12" xfId="0" applyBorder="1" applyAlignment="1">
      <alignment horizontal="left" vertical="center" wrapText="1"/>
    </xf>
    <xf numFmtId="167" fontId="0" fillId="0" borderId="27" xfId="4" applyNumberFormat="1" applyFont="1" applyBorder="1" applyAlignment="1">
      <alignment horizontal="center" vertical="center" wrapText="1"/>
    </xf>
    <xf numFmtId="0" fontId="0" fillId="0" borderId="13" xfId="0" applyBorder="1" applyAlignment="1">
      <alignment vertical="top" wrapText="1"/>
    </xf>
    <xf numFmtId="0" fontId="0" fillId="0" borderId="4" xfId="0" applyBorder="1" applyAlignment="1">
      <alignment horizontal="center" vertical="top" wrapText="1"/>
    </xf>
    <xf numFmtId="0" fontId="0" fillId="0" borderId="12" xfId="0" applyBorder="1" applyAlignment="1">
      <alignment horizontal="center" vertical="top" wrapText="1"/>
    </xf>
    <xf numFmtId="0" fontId="0" fillId="0" borderId="11" xfId="0" applyBorder="1" applyAlignment="1">
      <alignment horizontal="center" vertical="top" wrapText="1"/>
    </xf>
    <xf numFmtId="0" fontId="0" fillId="0" borderId="20" xfId="0" applyBorder="1" applyAlignment="1">
      <alignment horizontal="center" vertical="center"/>
    </xf>
    <xf numFmtId="164" fontId="0" fillId="0" borderId="4" xfId="0" applyNumberFormat="1" applyBorder="1" applyAlignment="1">
      <alignment horizontal="center" vertical="center" wrapText="1"/>
    </xf>
    <xf numFmtId="164" fontId="0" fillId="0" borderId="20" xfId="0" applyNumberFormat="1" applyBorder="1" applyAlignment="1">
      <alignment horizontal="center" vertical="center" wrapText="1"/>
    </xf>
    <xf numFmtId="165" fontId="0" fillId="0" borderId="12" xfId="4" applyFont="1" applyBorder="1" applyAlignment="1">
      <alignment vertical="center"/>
    </xf>
    <xf numFmtId="9" fontId="11" fillId="0" borderId="27" xfId="5" applyFont="1" applyBorder="1" applyAlignment="1">
      <alignment horizontal="center" vertical="center"/>
    </xf>
    <xf numFmtId="9" fontId="11" fillId="0" borderId="11" xfId="5" applyFont="1" applyBorder="1" applyAlignment="1">
      <alignment horizontal="center" vertical="center"/>
    </xf>
    <xf numFmtId="0" fontId="19" fillId="4" borderId="4"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11" xfId="0" applyFont="1" applyFill="1" applyBorder="1" applyAlignment="1">
      <alignment horizontal="center" vertical="center" wrapText="1"/>
    </xf>
    <xf numFmtId="1" fontId="18" fillId="4" borderId="4" xfId="0" applyNumberFormat="1" applyFont="1" applyFill="1" applyBorder="1" applyAlignment="1">
      <alignment horizontal="center" vertical="center" wrapText="1"/>
    </xf>
    <xf numFmtId="1" fontId="18" fillId="4" borderId="12" xfId="0" applyNumberFormat="1" applyFont="1" applyFill="1" applyBorder="1" applyAlignment="1">
      <alignment horizontal="center" vertical="center" wrapText="1"/>
    </xf>
    <xf numFmtId="1" fontId="18" fillId="4" borderId="11" xfId="0" applyNumberFormat="1" applyFont="1" applyFill="1" applyBorder="1" applyAlignment="1">
      <alignment horizontal="center" vertical="center" wrapText="1"/>
    </xf>
    <xf numFmtId="165" fontId="0" fillId="0" borderId="5" xfId="4" applyFont="1" applyBorder="1" applyAlignment="1">
      <alignment vertical="center"/>
    </xf>
    <xf numFmtId="0" fontId="0" fillId="0" borderId="11" xfId="0" applyBorder="1" applyAlignment="1">
      <alignment horizontal="left"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wrapText="1"/>
    </xf>
    <xf numFmtId="14" fontId="0" fillId="0" borderId="27" xfId="0" applyNumberFormat="1" applyBorder="1" applyAlignment="1">
      <alignment horizontal="center" vertical="center"/>
    </xf>
    <xf numFmtId="9" fontId="11" fillId="0" borderId="12" xfId="5" applyFont="1" applyBorder="1" applyAlignment="1">
      <alignment horizontal="center" vertical="center"/>
    </xf>
    <xf numFmtId="9" fontId="11" fillId="0" borderId="4" xfId="5" applyFont="1" applyFill="1" applyBorder="1" applyAlignment="1">
      <alignment horizontal="center" vertical="center"/>
    </xf>
    <xf numFmtId="9" fontId="11" fillId="0" borderId="12" xfId="5" applyFont="1" applyFill="1" applyBorder="1" applyAlignment="1">
      <alignment horizontal="center" vertical="center"/>
    </xf>
    <xf numFmtId="9" fontId="11" fillId="0" borderId="11" xfId="5" applyFont="1" applyFill="1" applyBorder="1" applyAlignment="1">
      <alignment horizontal="center" vertical="center"/>
    </xf>
    <xf numFmtId="0" fontId="19" fillId="7" borderId="4"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24" fillId="7" borderId="4" xfId="0" applyFont="1" applyFill="1" applyBorder="1" applyAlignment="1">
      <alignment horizontal="center" vertical="center" wrapText="1"/>
    </xf>
    <xf numFmtId="0" fontId="24" fillId="7" borderId="12" xfId="0" applyFont="1" applyFill="1" applyBorder="1" applyAlignment="1">
      <alignment horizontal="center" vertical="center" wrapText="1"/>
    </xf>
    <xf numFmtId="0" fontId="24" fillId="7" borderId="11" xfId="0" applyFont="1" applyFill="1" applyBorder="1" applyAlignment="1">
      <alignment horizontal="center" vertical="center" wrapText="1"/>
    </xf>
    <xf numFmtId="164" fontId="0" fillId="0" borderId="27" xfId="0" applyNumberFormat="1" applyBorder="1" applyAlignment="1">
      <alignment horizontal="center" vertical="center" wrapText="1"/>
    </xf>
    <xf numFmtId="164" fontId="0" fillId="0" borderId="11" xfId="0" applyNumberFormat="1" applyBorder="1" applyAlignment="1">
      <alignment horizontal="center" vertical="center" wrapText="1"/>
    </xf>
    <xf numFmtId="0" fontId="0" fillId="0" borderId="33" xfId="0" applyBorder="1" applyAlignment="1">
      <alignment horizontal="center" vertical="center" wrapText="1"/>
    </xf>
    <xf numFmtId="165" fontId="0" fillId="0" borderId="5" xfId="4" applyFont="1" applyBorder="1" applyAlignment="1">
      <alignment horizontal="center" vertical="center"/>
    </xf>
    <xf numFmtId="0" fontId="0" fillId="0" borderId="4" xfId="0" applyBorder="1" applyAlignment="1">
      <alignment horizontal="left" wrapText="1"/>
    </xf>
    <xf numFmtId="0" fontId="0" fillId="0" borderId="20" xfId="0" applyBorder="1" applyAlignment="1">
      <alignment horizontal="left" wrapText="1"/>
    </xf>
    <xf numFmtId="165" fontId="0" fillId="0" borderId="4" xfId="4" applyFont="1" applyBorder="1" applyAlignment="1">
      <alignment horizontal="right" vertical="center" wrapText="1"/>
    </xf>
    <xf numFmtId="165" fontId="0" fillId="0" borderId="20" xfId="4" applyFont="1" applyBorder="1" applyAlignment="1">
      <alignment horizontal="right" vertical="center" wrapText="1"/>
    </xf>
    <xf numFmtId="165" fontId="0" fillId="0" borderId="20" xfId="4" applyFont="1" applyBorder="1" applyAlignment="1">
      <alignment horizontal="center" vertical="center"/>
    </xf>
    <xf numFmtId="49" fontId="15" fillId="0" borderId="5" xfId="2" applyBorder="1" applyAlignment="1" applyProtection="1">
      <alignment horizontal="left" vertical="center" wrapText="1"/>
    </xf>
    <xf numFmtId="0" fontId="14" fillId="3" borderId="5" xfId="1" applyBorder="1" applyAlignment="1" applyProtection="1">
      <alignment horizontal="center" vertical="center"/>
    </xf>
  </cellXfs>
  <cellStyles count="6">
    <cellStyle name="BodyStyle" xfId="2" xr:uid="{00000000-0005-0000-0000-000000000000}"/>
    <cellStyle name="HeaderStyle" xfId="1" xr:uid="{00000000-0005-0000-0000-000001000000}"/>
    <cellStyle name="Millares" xfId="4" builtinId="3"/>
    <cellStyle name="Normal" xfId="0" builtinId="0"/>
    <cellStyle name="Numeric" xfId="3" xr:uid="{00000000-0005-0000-0000-000004000000}"/>
    <cellStyle name="Porcentaje" xfId="5" builtinId="5"/>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43"/>
  <sheetViews>
    <sheetView tabSelected="1" topLeftCell="AH3" zoomScale="70" zoomScaleNormal="70" workbookViewId="0">
      <pane ySplit="4" topLeftCell="A37" activePane="bottomLeft" state="frozen"/>
      <selection pane="bottomLeft" activeCell="AM39" sqref="AM39"/>
      <selection activeCell="H6" sqref="H6"/>
    </sheetView>
  </sheetViews>
  <sheetFormatPr defaultColWidth="18.28515625" defaultRowHeight="18.75"/>
  <cols>
    <col min="10" max="10" width="28.7109375" customWidth="1"/>
    <col min="13" max="13" width="18.28515625" style="2"/>
    <col min="14" max="14" width="23.7109375" style="2" customWidth="1"/>
    <col min="15" max="17" width="18.28515625" style="2"/>
    <col min="18" max="18" width="27" style="3" customWidth="1"/>
    <col min="19" max="19" width="25.85546875" style="4" customWidth="1"/>
    <col min="20" max="20" width="24.140625" style="5" customWidth="1"/>
    <col min="21" max="21" width="25.42578125" style="5" customWidth="1"/>
    <col min="22" max="23" width="23.140625" style="5" customWidth="1"/>
    <col min="24" max="25" width="24.5703125" style="5" customWidth="1"/>
    <col min="26" max="26" width="28.28515625" style="5" customWidth="1"/>
    <col min="27" max="27" width="24.140625" style="5" customWidth="1"/>
    <col min="28" max="28" width="23.140625" style="5" customWidth="1"/>
    <col min="29" max="29" width="23.5703125" style="5" customWidth="1"/>
    <col min="30" max="30" width="18.28515625" style="6"/>
    <col min="31" max="31" width="21.5703125" style="7" customWidth="1"/>
    <col min="32" max="32" width="18.28515625" style="8"/>
    <col min="33" max="33" width="29.85546875" style="9" customWidth="1"/>
    <col min="34" max="34" width="18.42578125" style="9" customWidth="1"/>
    <col min="35" max="35" width="33" style="10" customWidth="1"/>
    <col min="36" max="36" width="41.85546875" style="10" customWidth="1"/>
    <col min="37" max="37" width="38" style="10" customWidth="1"/>
    <col min="38" max="38" width="32.7109375" style="10" customWidth="1"/>
    <col min="39" max="39" width="40.140625" style="10" customWidth="1"/>
    <col min="40" max="40" width="40.5703125" style="10" customWidth="1"/>
    <col min="41" max="41" width="37.5703125" customWidth="1"/>
    <col min="42" max="42" width="40.140625" customWidth="1"/>
    <col min="43" max="43" width="41.5703125" customWidth="1"/>
    <col min="44" max="44" width="37.28515625" style="11" customWidth="1"/>
    <col min="45" max="45" width="36.7109375" style="12" customWidth="1"/>
    <col min="46" max="46" width="37.28515625" style="12" customWidth="1"/>
    <col min="47" max="47" width="36.5703125" style="12" customWidth="1"/>
    <col min="48" max="48" width="41.5703125" style="13" customWidth="1"/>
    <col min="49" max="49" width="49" customWidth="1"/>
    <col min="50" max="50" width="52.42578125" customWidth="1"/>
    <col min="51" max="51" width="30.42578125" style="33" customWidth="1"/>
    <col min="52" max="52" width="28.42578125" customWidth="1"/>
    <col min="53" max="53" width="32.42578125" customWidth="1"/>
    <col min="54" max="54" width="25.5703125" customWidth="1"/>
    <col min="55" max="55" width="35.42578125" customWidth="1"/>
    <col min="56" max="57" width="33.5703125" customWidth="1"/>
    <col min="58" max="58" width="30.5703125" customWidth="1"/>
    <col min="59" max="60" width="33.7109375" customWidth="1"/>
    <col min="61" max="61" width="28.42578125" customWidth="1"/>
    <col min="62" max="64" width="32" customWidth="1"/>
    <col min="65" max="65" width="31.140625" customWidth="1"/>
    <col min="66" max="66" width="29.140625" customWidth="1"/>
    <col min="70" max="70" width="35.42578125" customWidth="1"/>
    <col min="71" max="72" width="37.5703125" customWidth="1"/>
    <col min="73" max="73" width="33" customWidth="1"/>
    <col min="74" max="74" width="31.7109375" customWidth="1"/>
  </cols>
  <sheetData>
    <row r="1" spans="1:74" ht="48.75" hidden="1" customHeight="1" thickBot="1">
      <c r="A1" s="286" t="s">
        <v>0</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c r="AH1" s="287"/>
      <c r="AI1" s="287"/>
      <c r="AJ1" s="287"/>
      <c r="AK1" s="287"/>
      <c r="AL1" s="287"/>
      <c r="AM1" s="287"/>
      <c r="AN1" s="287"/>
      <c r="AO1" s="287"/>
      <c r="AP1" s="287"/>
      <c r="AQ1" s="287"/>
      <c r="AR1" s="287"/>
      <c r="AS1" s="287"/>
      <c r="AT1" s="287"/>
      <c r="AU1" s="287"/>
      <c r="AV1" s="287"/>
      <c r="AW1" s="287"/>
      <c r="AX1" s="287"/>
      <c r="AY1" s="287"/>
      <c r="AZ1" s="287"/>
      <c r="BA1" s="287"/>
      <c r="BB1" s="287"/>
      <c r="BC1" s="287"/>
      <c r="BD1" s="287"/>
      <c r="BE1" s="287"/>
      <c r="BF1" s="287"/>
      <c r="BG1" s="287"/>
      <c r="BH1" s="287"/>
      <c r="BI1" s="287"/>
      <c r="BJ1" s="287"/>
      <c r="BK1" s="287"/>
      <c r="BL1" s="287"/>
      <c r="BM1" s="287"/>
      <c r="BN1" s="287"/>
      <c r="BO1" s="287"/>
      <c r="BP1" s="287"/>
      <c r="BQ1" s="287"/>
      <c r="BR1" s="287"/>
      <c r="BS1" s="287"/>
      <c r="BT1" s="287"/>
      <c r="BU1" s="287"/>
      <c r="BV1" s="288"/>
    </row>
    <row r="2" spans="1:74" ht="39.75" hidden="1" customHeight="1" thickBot="1">
      <c r="A2" s="286" t="s">
        <v>1</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287"/>
      <c r="AO2" s="287"/>
      <c r="AP2" s="287"/>
      <c r="AQ2" s="287"/>
      <c r="AR2" s="287"/>
      <c r="AS2" s="287"/>
      <c r="AT2" s="287"/>
      <c r="AU2" s="287"/>
      <c r="AV2" s="287"/>
      <c r="AW2" s="287"/>
      <c r="AX2" s="287"/>
      <c r="AY2" s="287"/>
      <c r="AZ2" s="287"/>
      <c r="BA2" s="287"/>
      <c r="BB2" s="287"/>
      <c r="BC2" s="287"/>
      <c r="BD2" s="287"/>
      <c r="BE2" s="287"/>
      <c r="BF2" s="287"/>
      <c r="BG2" s="287"/>
      <c r="BH2" s="287"/>
      <c r="BI2" s="287"/>
      <c r="BJ2" s="287"/>
      <c r="BK2" s="287"/>
      <c r="BL2" s="287"/>
      <c r="BM2" s="287"/>
      <c r="BN2" s="287"/>
      <c r="BO2" s="287"/>
      <c r="BP2" s="287"/>
      <c r="BQ2" s="287"/>
      <c r="BR2" s="287"/>
      <c r="BS2" s="287"/>
      <c r="BT2" s="287"/>
      <c r="BU2" s="287"/>
      <c r="BV2" s="288"/>
    </row>
    <row r="3" spans="1:74" ht="1.5" customHeight="1" thickBot="1">
      <c r="A3" s="286" t="s">
        <v>2</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c r="AO3" s="287"/>
      <c r="AP3" s="287"/>
      <c r="AQ3" s="287"/>
      <c r="AR3" s="287"/>
      <c r="AS3" s="287"/>
      <c r="AT3" s="287"/>
      <c r="AU3" s="287"/>
      <c r="AV3" s="287"/>
      <c r="AW3" s="287"/>
      <c r="AX3" s="287"/>
      <c r="AY3" s="287"/>
      <c r="AZ3" s="287"/>
      <c r="BA3" s="287"/>
      <c r="BB3" s="287"/>
      <c r="BC3" s="287"/>
      <c r="BD3" s="287"/>
      <c r="BE3" s="287"/>
      <c r="BF3" s="287"/>
      <c r="BG3" s="287"/>
      <c r="BH3" s="287"/>
      <c r="BI3" s="287"/>
      <c r="BJ3" s="287"/>
      <c r="BK3" s="287"/>
      <c r="BL3" s="287"/>
      <c r="BM3" s="287"/>
      <c r="BN3" s="287"/>
      <c r="BO3" s="287"/>
      <c r="BP3" s="287"/>
      <c r="BQ3" s="287"/>
      <c r="BR3" s="287"/>
      <c r="BS3" s="287"/>
      <c r="BT3" s="287"/>
      <c r="BU3" s="287"/>
      <c r="BV3" s="288"/>
    </row>
    <row r="4" spans="1:74" ht="64.5" hidden="1" customHeight="1" thickBot="1">
      <c r="A4" s="286" t="s">
        <v>3</v>
      </c>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c r="AO4" s="287"/>
      <c r="AP4" s="287"/>
      <c r="AQ4" s="287"/>
      <c r="AR4" s="287"/>
      <c r="AS4" s="287"/>
      <c r="AT4" s="287"/>
      <c r="AU4" s="287"/>
      <c r="AV4" s="287"/>
      <c r="AW4" s="287"/>
      <c r="AX4" s="287"/>
      <c r="AY4" s="287"/>
      <c r="AZ4" s="287"/>
      <c r="BA4" s="287"/>
      <c r="BB4" s="287"/>
      <c r="BC4" s="287"/>
      <c r="BD4" s="287"/>
      <c r="BE4" s="287"/>
      <c r="BF4" s="287"/>
      <c r="BG4" s="287"/>
      <c r="BH4" s="287"/>
      <c r="BI4" s="287"/>
      <c r="BJ4" s="287"/>
      <c r="BK4" s="287"/>
      <c r="BL4" s="287"/>
      <c r="BM4" s="287"/>
      <c r="BN4" s="287"/>
      <c r="BO4" s="287"/>
      <c r="BP4" s="287"/>
      <c r="BQ4" s="287"/>
      <c r="BR4" s="287"/>
      <c r="BS4" s="287"/>
      <c r="BT4" s="287"/>
      <c r="BU4" s="287"/>
      <c r="BV4" s="288"/>
    </row>
    <row r="5" spans="1:74" ht="97.5" hidden="1" customHeight="1" thickBot="1">
      <c r="A5" s="314" t="s">
        <v>4</v>
      </c>
      <c r="B5" s="315"/>
      <c r="C5" s="315"/>
      <c r="D5" s="315"/>
      <c r="E5" s="315"/>
      <c r="F5" s="315"/>
      <c r="G5" s="315"/>
      <c r="H5" s="315"/>
      <c r="I5" s="315"/>
      <c r="J5" s="315"/>
      <c r="K5" s="315"/>
      <c r="L5" s="315"/>
      <c r="M5" s="315"/>
      <c r="N5" s="315"/>
      <c r="O5" s="315"/>
      <c r="P5" s="315"/>
      <c r="Q5" s="315"/>
      <c r="R5" s="315"/>
      <c r="S5" s="315"/>
      <c r="T5" s="316"/>
      <c r="U5" s="44"/>
      <c r="V5" s="44"/>
      <c r="W5" s="44"/>
      <c r="X5" s="44"/>
      <c r="Y5" s="44"/>
      <c r="Z5" s="289" t="s">
        <v>5</v>
      </c>
      <c r="AA5" s="290"/>
      <c r="AB5" s="290"/>
      <c r="AC5" s="291"/>
      <c r="AD5" s="328" t="s">
        <v>6</v>
      </c>
      <c r="AE5" s="329"/>
      <c r="AF5" s="329"/>
      <c r="AG5" s="329"/>
      <c r="AH5" s="329"/>
      <c r="AI5" s="329"/>
      <c r="AJ5" s="329"/>
      <c r="AK5" s="329"/>
      <c r="AL5" s="329"/>
      <c r="AM5" s="329"/>
      <c r="AN5" s="329"/>
      <c r="AO5" s="329"/>
      <c r="AP5" s="329"/>
      <c r="AQ5" s="329"/>
      <c r="AR5" s="329"/>
      <c r="AS5" s="329"/>
      <c r="AT5" s="329"/>
      <c r="AU5" s="329"/>
      <c r="AV5" s="329"/>
      <c r="AW5" s="330"/>
      <c r="AX5" s="331" t="s">
        <v>7</v>
      </c>
      <c r="AY5" s="332"/>
      <c r="AZ5" s="332"/>
      <c r="BA5" s="332"/>
      <c r="BB5" s="333"/>
      <c r="BC5" s="43"/>
      <c r="BD5" s="43"/>
      <c r="BE5" s="43"/>
      <c r="BF5" s="43"/>
      <c r="BG5" s="43"/>
      <c r="BH5" s="43"/>
      <c r="BI5" s="43"/>
      <c r="BJ5" s="43"/>
      <c r="BK5" s="43"/>
      <c r="BL5" s="43"/>
      <c r="BM5" s="335" t="s">
        <v>8</v>
      </c>
      <c r="BN5" s="336"/>
      <c r="BO5" s="336"/>
      <c r="BP5" s="336"/>
      <c r="BQ5" s="337"/>
      <c r="BR5" s="41"/>
      <c r="BS5" s="41"/>
      <c r="BT5" s="41"/>
      <c r="BU5" s="302" t="s">
        <v>9</v>
      </c>
      <c r="BV5" s="303"/>
    </row>
    <row r="6" spans="1:74" s="1" customFormat="1" ht="180" customHeight="1">
      <c r="A6" s="312" t="s">
        <v>10</v>
      </c>
      <c r="B6" s="342" t="s">
        <v>11</v>
      </c>
      <c r="C6" s="309" t="s">
        <v>12</v>
      </c>
      <c r="D6" s="309" t="s">
        <v>13</v>
      </c>
      <c r="E6" s="309" t="s">
        <v>14</v>
      </c>
      <c r="F6" s="309" t="s">
        <v>15</v>
      </c>
      <c r="G6" s="295" t="s">
        <v>16</v>
      </c>
      <c r="H6" s="295" t="s">
        <v>17</v>
      </c>
      <c r="I6" s="295" t="s">
        <v>18</v>
      </c>
      <c r="J6" s="309" t="s">
        <v>19</v>
      </c>
      <c r="K6" s="309" t="s">
        <v>20</v>
      </c>
      <c r="L6" s="309" t="s">
        <v>21</v>
      </c>
      <c r="M6" s="309" t="s">
        <v>22</v>
      </c>
      <c r="N6" s="309" t="s">
        <v>23</v>
      </c>
      <c r="O6" s="343" t="s">
        <v>24</v>
      </c>
      <c r="P6" s="343"/>
      <c r="Q6" s="295" t="s">
        <v>25</v>
      </c>
      <c r="R6" s="309" t="s">
        <v>26</v>
      </c>
      <c r="S6" s="309" t="s">
        <v>27</v>
      </c>
      <c r="T6" s="344" t="s">
        <v>28</v>
      </c>
      <c r="U6" s="186" t="s">
        <v>29</v>
      </c>
      <c r="V6" s="186" t="s">
        <v>30</v>
      </c>
      <c r="W6" s="186" t="s">
        <v>31</v>
      </c>
      <c r="X6" s="186" t="s">
        <v>32</v>
      </c>
      <c r="Y6" s="186" t="s">
        <v>33</v>
      </c>
      <c r="Z6" s="292" t="s">
        <v>34</v>
      </c>
      <c r="AA6" s="294" t="s">
        <v>35</v>
      </c>
      <c r="AB6" s="294" t="s">
        <v>36</v>
      </c>
      <c r="AC6" s="296" t="s">
        <v>37</v>
      </c>
      <c r="AD6" s="342" t="s">
        <v>38</v>
      </c>
      <c r="AE6" s="309" t="s">
        <v>39</v>
      </c>
      <c r="AF6" s="309" t="s">
        <v>40</v>
      </c>
      <c r="AG6" s="310" t="s">
        <v>41</v>
      </c>
      <c r="AH6" s="310" t="s">
        <v>42</v>
      </c>
      <c r="AI6" s="310" t="s">
        <v>43</v>
      </c>
      <c r="AJ6" s="341" t="s">
        <v>44</v>
      </c>
      <c r="AK6" s="341" t="s">
        <v>45</v>
      </c>
      <c r="AL6" s="341" t="s">
        <v>46</v>
      </c>
      <c r="AM6" s="341" t="s">
        <v>47</v>
      </c>
      <c r="AN6" s="310" t="s">
        <v>48</v>
      </c>
      <c r="AO6" s="310" t="s">
        <v>49</v>
      </c>
      <c r="AP6" s="310" t="s">
        <v>50</v>
      </c>
      <c r="AQ6" s="307" t="s">
        <v>51</v>
      </c>
      <c r="AR6" s="307" t="s">
        <v>52</v>
      </c>
      <c r="AS6" s="304" t="s">
        <v>53</v>
      </c>
      <c r="AT6" s="304" t="s">
        <v>54</v>
      </c>
      <c r="AU6" s="304" t="s">
        <v>55</v>
      </c>
      <c r="AV6" s="307" t="s">
        <v>56</v>
      </c>
      <c r="AW6" s="307" t="s">
        <v>57</v>
      </c>
      <c r="AX6" s="307" t="s">
        <v>58</v>
      </c>
      <c r="AY6" s="308" t="s">
        <v>59</v>
      </c>
      <c r="AZ6" s="307" t="s">
        <v>60</v>
      </c>
      <c r="BA6" s="307" t="s">
        <v>61</v>
      </c>
      <c r="BB6" s="338" t="s">
        <v>62</v>
      </c>
      <c r="BC6" s="305" t="s">
        <v>63</v>
      </c>
      <c r="BD6" s="305" t="s">
        <v>64</v>
      </c>
      <c r="BE6" s="305" t="s">
        <v>65</v>
      </c>
      <c r="BF6" s="305" t="s">
        <v>66</v>
      </c>
      <c r="BG6" s="305" t="s">
        <v>67</v>
      </c>
      <c r="BH6" s="305" t="s">
        <v>68</v>
      </c>
      <c r="BI6" s="185" t="s">
        <v>69</v>
      </c>
      <c r="BJ6" s="185" t="s">
        <v>70</v>
      </c>
      <c r="BK6" s="185" t="s">
        <v>71</v>
      </c>
      <c r="BL6" s="185" t="s">
        <v>72</v>
      </c>
      <c r="BM6" s="339" t="s">
        <v>73</v>
      </c>
      <c r="BN6" s="326" t="s">
        <v>74</v>
      </c>
      <c r="BO6" s="339" t="s">
        <v>75</v>
      </c>
      <c r="BP6" s="326" t="s">
        <v>76</v>
      </c>
      <c r="BQ6" s="324" t="s">
        <v>77</v>
      </c>
      <c r="BR6" s="298" t="s">
        <v>78</v>
      </c>
      <c r="BS6" s="298" t="s">
        <v>79</v>
      </c>
      <c r="BT6" s="298" t="s">
        <v>80</v>
      </c>
      <c r="BU6" s="300" t="s">
        <v>81</v>
      </c>
      <c r="BV6" s="326" t="s">
        <v>82</v>
      </c>
    </row>
    <row r="7" spans="1:74" s="1" customFormat="1" ht="78.75" customHeight="1" thickBot="1">
      <c r="A7" s="313"/>
      <c r="B7" s="342"/>
      <c r="C7" s="309"/>
      <c r="D7" s="309"/>
      <c r="E7" s="309"/>
      <c r="F7" s="309"/>
      <c r="G7" s="295"/>
      <c r="H7" s="295"/>
      <c r="I7" s="295"/>
      <c r="J7" s="309"/>
      <c r="K7" s="309"/>
      <c r="L7" s="309"/>
      <c r="M7" s="309"/>
      <c r="N7" s="309"/>
      <c r="O7" s="18" t="s">
        <v>83</v>
      </c>
      <c r="P7" s="18" t="s">
        <v>84</v>
      </c>
      <c r="Q7" s="295"/>
      <c r="R7" s="309"/>
      <c r="S7" s="309"/>
      <c r="T7" s="344"/>
      <c r="U7" s="334"/>
      <c r="V7" s="334"/>
      <c r="W7" s="334"/>
      <c r="X7" s="334"/>
      <c r="Y7" s="334"/>
      <c r="Z7" s="293"/>
      <c r="AA7" s="295"/>
      <c r="AB7" s="295"/>
      <c r="AC7" s="297"/>
      <c r="AD7" s="342"/>
      <c r="AE7" s="309"/>
      <c r="AF7" s="309"/>
      <c r="AG7" s="310"/>
      <c r="AH7" s="310"/>
      <c r="AI7" s="310"/>
      <c r="AJ7" s="341"/>
      <c r="AK7" s="341"/>
      <c r="AL7" s="341"/>
      <c r="AM7" s="341"/>
      <c r="AN7" s="310"/>
      <c r="AO7" s="310"/>
      <c r="AP7" s="310"/>
      <c r="AQ7" s="307"/>
      <c r="AR7" s="307"/>
      <c r="AS7" s="304"/>
      <c r="AT7" s="304"/>
      <c r="AU7" s="304"/>
      <c r="AV7" s="307"/>
      <c r="AW7" s="307"/>
      <c r="AX7" s="307"/>
      <c r="AY7" s="308"/>
      <c r="AZ7" s="307"/>
      <c r="BA7" s="307"/>
      <c r="BB7" s="338"/>
      <c r="BC7" s="306"/>
      <c r="BD7" s="306"/>
      <c r="BE7" s="306"/>
      <c r="BF7" s="306"/>
      <c r="BG7" s="306"/>
      <c r="BH7" s="306"/>
      <c r="BI7" s="185"/>
      <c r="BJ7" s="185"/>
      <c r="BK7" s="185"/>
      <c r="BL7" s="186"/>
      <c r="BM7" s="340"/>
      <c r="BN7" s="327"/>
      <c r="BO7" s="340"/>
      <c r="BP7" s="327"/>
      <c r="BQ7" s="325"/>
      <c r="BR7" s="299"/>
      <c r="BS7" s="299"/>
      <c r="BT7" s="299"/>
      <c r="BU7" s="301"/>
      <c r="BV7" s="327"/>
    </row>
    <row r="8" spans="1:74" ht="195" customHeight="1">
      <c r="A8" s="311" t="s">
        <v>85</v>
      </c>
      <c r="B8" s="352" t="s">
        <v>86</v>
      </c>
      <c r="C8" s="361" t="s">
        <v>87</v>
      </c>
      <c r="D8" s="361" t="s">
        <v>88</v>
      </c>
      <c r="E8" s="358" t="s">
        <v>89</v>
      </c>
      <c r="F8" s="364">
        <v>28289</v>
      </c>
      <c r="G8" s="361" t="s">
        <v>90</v>
      </c>
      <c r="H8" s="358" t="s">
        <v>91</v>
      </c>
      <c r="I8" s="355">
        <v>10732</v>
      </c>
      <c r="J8" s="152" t="s">
        <v>92</v>
      </c>
      <c r="K8" s="152" t="s">
        <v>93</v>
      </c>
      <c r="L8" s="211" t="s">
        <v>94</v>
      </c>
      <c r="M8" s="211">
        <v>1</v>
      </c>
      <c r="N8" s="152" t="s">
        <v>95</v>
      </c>
      <c r="O8" s="211" t="s">
        <v>96</v>
      </c>
      <c r="P8" s="211"/>
      <c r="Q8" s="152" t="s">
        <v>97</v>
      </c>
      <c r="R8" s="173">
        <v>1</v>
      </c>
      <c r="S8" s="213">
        <v>0.25</v>
      </c>
      <c r="T8" s="213">
        <v>0.75</v>
      </c>
      <c r="U8" s="177">
        <v>0.02</v>
      </c>
      <c r="V8" s="177">
        <v>0.08</v>
      </c>
      <c r="W8" s="177">
        <v>0.01</v>
      </c>
      <c r="X8" s="177">
        <f>SUM(U8:W10)</f>
        <v>0.11</v>
      </c>
      <c r="Y8" s="177">
        <f>+T8+X8</f>
        <v>0.86</v>
      </c>
      <c r="Z8" s="272" t="s">
        <v>98</v>
      </c>
      <c r="AA8" s="275" t="s">
        <v>99</v>
      </c>
      <c r="AB8" s="395" t="s">
        <v>100</v>
      </c>
      <c r="AC8" s="398" t="s">
        <v>101</v>
      </c>
      <c r="AD8" s="199" t="s">
        <v>102</v>
      </c>
      <c r="AE8" s="161">
        <v>2021130010147</v>
      </c>
      <c r="AF8" s="158" t="s">
        <v>103</v>
      </c>
      <c r="AG8" s="29" t="s">
        <v>104</v>
      </c>
      <c r="AH8" s="22" t="s">
        <v>105</v>
      </c>
      <c r="AI8" s="22">
        <v>23</v>
      </c>
      <c r="AJ8" s="22">
        <v>18</v>
      </c>
      <c r="AK8" s="22">
        <v>1</v>
      </c>
      <c r="AL8" s="22">
        <v>2</v>
      </c>
      <c r="AM8" s="72">
        <f>SUM(AJ8:AL8)/AI8</f>
        <v>0.91304347826086951</v>
      </c>
      <c r="AN8" s="49">
        <v>0.35</v>
      </c>
      <c r="AO8" s="31">
        <v>44942</v>
      </c>
      <c r="AP8" s="31">
        <v>45291</v>
      </c>
      <c r="AQ8" s="28">
        <v>349</v>
      </c>
      <c r="AR8" s="39">
        <v>23</v>
      </c>
      <c r="AS8" s="39">
        <v>18</v>
      </c>
      <c r="AT8" s="39">
        <v>1</v>
      </c>
      <c r="AU8" s="39">
        <v>2</v>
      </c>
      <c r="AV8" s="371" t="s">
        <v>106</v>
      </c>
      <c r="AW8" s="361" t="s">
        <v>107</v>
      </c>
      <c r="AX8" s="23" t="s">
        <v>108</v>
      </c>
      <c r="AY8" s="32">
        <v>1255009182</v>
      </c>
      <c r="AZ8" s="23" t="s">
        <v>109</v>
      </c>
      <c r="BA8" s="27" t="s">
        <v>110</v>
      </c>
      <c r="BB8" s="27" t="s">
        <v>111</v>
      </c>
      <c r="BC8" s="48">
        <v>979800000</v>
      </c>
      <c r="BD8" s="48"/>
      <c r="BE8" s="48"/>
      <c r="BF8" s="48">
        <v>544600000</v>
      </c>
      <c r="BG8" s="48">
        <v>134186665</v>
      </c>
      <c r="BH8" s="48">
        <v>89006666</v>
      </c>
      <c r="BI8" s="48">
        <v>120300000</v>
      </c>
      <c r="BJ8" s="48">
        <v>188400000</v>
      </c>
      <c r="BK8" s="48">
        <v>201000000</v>
      </c>
      <c r="BL8" s="48"/>
      <c r="BM8" s="20" t="s">
        <v>112</v>
      </c>
      <c r="BN8" s="29" t="s">
        <v>104</v>
      </c>
      <c r="BO8" s="34" t="s">
        <v>113</v>
      </c>
      <c r="BP8" s="20">
        <v>0</v>
      </c>
      <c r="BQ8" s="40">
        <v>44956</v>
      </c>
      <c r="BR8" s="27" t="s">
        <v>114</v>
      </c>
      <c r="BS8" s="27" t="s">
        <v>115</v>
      </c>
      <c r="BT8" s="27" t="s">
        <v>116</v>
      </c>
      <c r="BU8" s="56" t="s">
        <v>117</v>
      </c>
      <c r="BV8" s="56" t="s">
        <v>118</v>
      </c>
    </row>
    <row r="9" spans="1:74" ht="167.25" customHeight="1">
      <c r="A9" s="311"/>
      <c r="B9" s="353"/>
      <c r="C9" s="362"/>
      <c r="D9" s="362"/>
      <c r="E9" s="359"/>
      <c r="F9" s="365"/>
      <c r="G9" s="362"/>
      <c r="H9" s="359"/>
      <c r="I9" s="356"/>
      <c r="J9" s="153"/>
      <c r="K9" s="153"/>
      <c r="L9" s="212"/>
      <c r="M9" s="212"/>
      <c r="N9" s="153"/>
      <c r="O9" s="212"/>
      <c r="P9" s="212"/>
      <c r="Q9" s="153"/>
      <c r="R9" s="175"/>
      <c r="S9" s="214"/>
      <c r="T9" s="214"/>
      <c r="U9" s="178"/>
      <c r="V9" s="178"/>
      <c r="W9" s="178"/>
      <c r="X9" s="178"/>
      <c r="Y9" s="178"/>
      <c r="Z9" s="273"/>
      <c r="AA9" s="276"/>
      <c r="AB9" s="396" t="s">
        <v>119</v>
      </c>
      <c r="AC9" s="399"/>
      <c r="AD9" s="200"/>
      <c r="AE9" s="162"/>
      <c r="AF9" s="159"/>
      <c r="AG9" s="29" t="s">
        <v>120</v>
      </c>
      <c r="AH9" s="30" t="s">
        <v>121</v>
      </c>
      <c r="AI9" s="22"/>
      <c r="AJ9" s="22">
        <v>0</v>
      </c>
      <c r="AK9" s="22">
        <v>0</v>
      </c>
      <c r="AL9" s="22">
        <v>0</v>
      </c>
      <c r="AM9" s="72">
        <v>0</v>
      </c>
      <c r="AN9" s="22">
        <v>0.01</v>
      </c>
      <c r="AO9" s="31">
        <v>44942</v>
      </c>
      <c r="AP9" s="31">
        <v>45291</v>
      </c>
      <c r="AQ9" s="28">
        <v>349</v>
      </c>
      <c r="AR9" s="39">
        <v>72</v>
      </c>
      <c r="AS9" s="24"/>
      <c r="AT9" s="24"/>
      <c r="AU9" s="24"/>
      <c r="AV9" s="372"/>
      <c r="AW9" s="362"/>
      <c r="AX9" s="23" t="s">
        <v>108</v>
      </c>
      <c r="AY9" s="32">
        <v>50000000</v>
      </c>
      <c r="AZ9" s="23" t="s">
        <v>122</v>
      </c>
      <c r="BA9" s="27" t="s">
        <v>110</v>
      </c>
      <c r="BB9" s="27" t="s">
        <v>123</v>
      </c>
      <c r="BC9" s="51"/>
      <c r="BD9" s="51"/>
      <c r="BE9" s="51"/>
      <c r="BF9" s="27"/>
      <c r="BG9" s="27"/>
      <c r="BH9" s="27"/>
      <c r="BI9" s="27"/>
      <c r="BJ9" s="59"/>
      <c r="BK9" s="27"/>
      <c r="BL9" s="27"/>
      <c r="BM9" s="20" t="s">
        <v>112</v>
      </c>
      <c r="BN9" s="27" t="s">
        <v>124</v>
      </c>
      <c r="BO9" s="27" t="s">
        <v>125</v>
      </c>
      <c r="BP9" s="20">
        <v>0</v>
      </c>
      <c r="BQ9" s="40">
        <v>44956</v>
      </c>
      <c r="BR9" s="27" t="s">
        <v>126</v>
      </c>
      <c r="BS9" s="27" t="s">
        <v>126</v>
      </c>
      <c r="BT9" s="27" t="s">
        <v>127</v>
      </c>
      <c r="BU9" s="57" t="s">
        <v>128</v>
      </c>
      <c r="BV9" s="57" t="s">
        <v>129</v>
      </c>
    </row>
    <row r="10" spans="1:74" ht="172.5" customHeight="1">
      <c r="A10" s="311"/>
      <c r="B10" s="353"/>
      <c r="C10" s="362"/>
      <c r="D10" s="362"/>
      <c r="E10" s="359"/>
      <c r="F10" s="365"/>
      <c r="G10" s="362"/>
      <c r="H10" s="359"/>
      <c r="I10" s="356"/>
      <c r="J10" s="153"/>
      <c r="K10" s="153"/>
      <c r="L10" s="212"/>
      <c r="M10" s="212"/>
      <c r="N10" s="153"/>
      <c r="O10" s="212"/>
      <c r="P10" s="212"/>
      <c r="Q10" s="153"/>
      <c r="R10" s="175"/>
      <c r="S10" s="214"/>
      <c r="T10" s="214"/>
      <c r="U10" s="178"/>
      <c r="V10" s="178"/>
      <c r="W10" s="178"/>
      <c r="X10" s="178"/>
      <c r="Y10" s="178"/>
      <c r="Z10" s="273"/>
      <c r="AA10" s="276"/>
      <c r="AB10" s="396"/>
      <c r="AC10" s="399"/>
      <c r="AD10" s="200"/>
      <c r="AE10" s="162"/>
      <c r="AF10" s="159"/>
      <c r="AG10" s="29" t="s">
        <v>130</v>
      </c>
      <c r="AH10" s="30" t="s">
        <v>131</v>
      </c>
      <c r="AI10" s="22"/>
      <c r="AJ10" s="22">
        <v>0</v>
      </c>
      <c r="AK10" s="22">
        <v>1</v>
      </c>
      <c r="AL10" s="22">
        <v>0</v>
      </c>
      <c r="AM10" s="72"/>
      <c r="AN10" s="22">
        <v>0.01</v>
      </c>
      <c r="AO10" s="31">
        <v>44942</v>
      </c>
      <c r="AP10" s="31">
        <v>45291</v>
      </c>
      <c r="AQ10" s="28">
        <v>349</v>
      </c>
      <c r="AR10" s="39">
        <v>72</v>
      </c>
      <c r="AS10" s="24"/>
      <c r="AT10" s="39">
        <v>72</v>
      </c>
      <c r="AU10" s="39"/>
      <c r="AV10" s="372"/>
      <c r="AW10" s="362"/>
      <c r="AX10" s="23" t="s">
        <v>108</v>
      </c>
      <c r="AY10" s="32">
        <v>28890858</v>
      </c>
      <c r="AZ10" s="23" t="s">
        <v>109</v>
      </c>
      <c r="BA10" s="27" t="s">
        <v>110</v>
      </c>
      <c r="BB10" s="27" t="s">
        <v>132</v>
      </c>
      <c r="BC10" s="48">
        <v>28890858</v>
      </c>
      <c r="BD10" s="48"/>
      <c r="BE10" s="48"/>
      <c r="BF10" s="27"/>
      <c r="BG10" s="48">
        <v>9019712.2899999991</v>
      </c>
      <c r="BH10" s="48"/>
      <c r="BI10" s="27"/>
      <c r="BJ10" s="27"/>
      <c r="BK10" s="27"/>
      <c r="BL10" s="27"/>
      <c r="BM10" s="20" t="s">
        <v>112</v>
      </c>
      <c r="BN10" s="27" t="s">
        <v>133</v>
      </c>
      <c r="BO10" s="27" t="s">
        <v>125</v>
      </c>
      <c r="BP10" s="20">
        <v>0</v>
      </c>
      <c r="BQ10" s="40">
        <v>44956</v>
      </c>
      <c r="BR10" s="27" t="s">
        <v>134</v>
      </c>
      <c r="BS10" s="27" t="s">
        <v>135</v>
      </c>
      <c r="BT10" s="27" t="s">
        <v>136</v>
      </c>
      <c r="BU10" s="57" t="s">
        <v>128</v>
      </c>
      <c r="BV10" s="57" t="s">
        <v>129</v>
      </c>
    </row>
    <row r="11" spans="1:74" ht="150">
      <c r="A11" s="311"/>
      <c r="B11" s="353"/>
      <c r="C11" s="362"/>
      <c r="D11" s="362"/>
      <c r="E11" s="359"/>
      <c r="F11" s="365"/>
      <c r="G11" s="362"/>
      <c r="H11" s="359"/>
      <c r="I11" s="356"/>
      <c r="J11" s="153"/>
      <c r="K11" s="152" t="s">
        <v>137</v>
      </c>
      <c r="L11" s="152" t="s">
        <v>138</v>
      </c>
      <c r="M11" s="211">
        <v>21</v>
      </c>
      <c r="N11" s="152" t="s">
        <v>139</v>
      </c>
      <c r="O11" s="211" t="s">
        <v>96</v>
      </c>
      <c r="P11" s="211"/>
      <c r="Q11" s="152" t="s">
        <v>140</v>
      </c>
      <c r="R11" s="173">
        <v>20</v>
      </c>
      <c r="S11" s="171">
        <v>5</v>
      </c>
      <c r="T11" s="148">
        <v>100</v>
      </c>
      <c r="U11" s="148">
        <v>1</v>
      </c>
      <c r="V11" s="148">
        <v>5</v>
      </c>
      <c r="W11" s="148">
        <v>0</v>
      </c>
      <c r="X11" s="179">
        <v>1</v>
      </c>
      <c r="Y11" s="179">
        <f>+X11</f>
        <v>1</v>
      </c>
      <c r="Z11" s="273"/>
      <c r="AA11" s="276"/>
      <c r="AB11" s="396"/>
      <c r="AC11" s="399"/>
      <c r="AD11" s="200"/>
      <c r="AE11" s="162"/>
      <c r="AF11" s="159"/>
      <c r="AG11" s="29" t="s">
        <v>141</v>
      </c>
      <c r="AH11" s="30" t="s">
        <v>142</v>
      </c>
      <c r="AI11" s="22">
        <v>6</v>
      </c>
      <c r="AJ11" s="22">
        <v>1</v>
      </c>
      <c r="AK11" s="22">
        <v>5</v>
      </c>
      <c r="AL11" s="22">
        <v>0</v>
      </c>
      <c r="AM11" s="72">
        <f>SUM(AJ11:AK11)/AI11</f>
        <v>1</v>
      </c>
      <c r="AN11" s="22">
        <v>0.06</v>
      </c>
      <c r="AO11" s="31">
        <v>44942</v>
      </c>
      <c r="AP11" s="31">
        <v>45291</v>
      </c>
      <c r="AQ11" s="28">
        <v>349</v>
      </c>
      <c r="AR11" s="39">
        <v>5000</v>
      </c>
      <c r="AS11" s="39">
        <v>34</v>
      </c>
      <c r="AT11" s="39">
        <v>6200</v>
      </c>
      <c r="AU11" s="39"/>
      <c r="AV11" s="372"/>
      <c r="AW11" s="362"/>
      <c r="AX11" s="23" t="s">
        <v>108</v>
      </c>
      <c r="AY11" s="32">
        <v>208555420</v>
      </c>
      <c r="AZ11" s="23" t="s">
        <v>109</v>
      </c>
      <c r="BA11" s="27" t="s">
        <v>110</v>
      </c>
      <c r="BB11" s="27" t="s">
        <v>143</v>
      </c>
      <c r="BC11" s="27"/>
      <c r="BD11" s="48">
        <v>132370280</v>
      </c>
      <c r="BE11" s="48"/>
      <c r="BF11" s="48"/>
      <c r="BG11" s="48">
        <v>130569725</v>
      </c>
      <c r="BH11" s="48"/>
      <c r="BI11" s="48"/>
      <c r="BJ11" s="48"/>
      <c r="BK11" s="48"/>
      <c r="BL11" s="48"/>
      <c r="BM11" s="20" t="s">
        <v>112</v>
      </c>
      <c r="BN11" s="27" t="s">
        <v>144</v>
      </c>
      <c r="BO11" s="27" t="s">
        <v>113</v>
      </c>
      <c r="BP11" s="20">
        <v>0</v>
      </c>
      <c r="BQ11" s="40">
        <v>44956</v>
      </c>
      <c r="BR11" s="27" t="s">
        <v>145</v>
      </c>
      <c r="BS11" s="27" t="s">
        <v>146</v>
      </c>
      <c r="BT11" s="27" t="s">
        <v>147</v>
      </c>
      <c r="BU11" s="57" t="s">
        <v>148</v>
      </c>
      <c r="BV11" s="57" t="s">
        <v>149</v>
      </c>
    </row>
    <row r="12" spans="1:74" ht="163.5" customHeight="1">
      <c r="A12" s="311"/>
      <c r="B12" s="353"/>
      <c r="C12" s="362"/>
      <c r="D12" s="362"/>
      <c r="E12" s="359"/>
      <c r="F12" s="365"/>
      <c r="G12" s="362"/>
      <c r="H12" s="359"/>
      <c r="I12" s="356"/>
      <c r="J12" s="153"/>
      <c r="K12" s="195"/>
      <c r="L12" s="195"/>
      <c r="M12" s="216"/>
      <c r="N12" s="195"/>
      <c r="O12" s="216"/>
      <c r="P12" s="216"/>
      <c r="Q12" s="195"/>
      <c r="R12" s="174"/>
      <c r="S12" s="172"/>
      <c r="T12" s="149"/>
      <c r="U12" s="149"/>
      <c r="V12" s="149"/>
      <c r="W12" s="149"/>
      <c r="X12" s="181"/>
      <c r="Y12" s="181"/>
      <c r="Z12" s="273"/>
      <c r="AA12" s="276"/>
      <c r="AB12" s="396"/>
      <c r="AC12" s="399"/>
      <c r="AD12" s="200"/>
      <c r="AE12" s="162"/>
      <c r="AF12" s="159"/>
      <c r="AG12" s="29" t="s">
        <v>150</v>
      </c>
      <c r="AH12" s="30" t="s">
        <v>151</v>
      </c>
      <c r="AI12" s="22">
        <v>1</v>
      </c>
      <c r="AJ12" s="22">
        <v>0</v>
      </c>
      <c r="AK12" s="22">
        <v>0</v>
      </c>
      <c r="AL12" s="22">
        <v>1</v>
      </c>
      <c r="AM12" s="72">
        <v>1</v>
      </c>
      <c r="AN12" s="49">
        <v>0.01</v>
      </c>
      <c r="AO12" s="31">
        <v>44942</v>
      </c>
      <c r="AP12" s="31">
        <v>45291</v>
      </c>
      <c r="AQ12" s="28">
        <v>349</v>
      </c>
      <c r="AR12" s="38">
        <v>1028736</v>
      </c>
      <c r="AS12" s="24"/>
      <c r="AT12" s="53"/>
      <c r="AU12" s="38">
        <v>1028736</v>
      </c>
      <c r="AV12" s="372"/>
      <c r="AW12" s="362"/>
      <c r="AX12" s="23" t="s">
        <v>108</v>
      </c>
      <c r="AY12" s="32">
        <v>50000000</v>
      </c>
      <c r="AZ12" s="23" t="s">
        <v>109</v>
      </c>
      <c r="BA12" s="27" t="s">
        <v>110</v>
      </c>
      <c r="BB12" s="27" t="s">
        <v>143</v>
      </c>
      <c r="BC12" s="48"/>
      <c r="BD12" s="48"/>
      <c r="BE12" s="48">
        <f>29000000+7917108</f>
        <v>36917108</v>
      </c>
      <c r="BF12" s="27"/>
      <c r="BG12" s="27"/>
      <c r="BH12" s="48">
        <f>29000000+5341496</f>
        <v>34341496</v>
      </c>
      <c r="BI12" s="27"/>
      <c r="BJ12" s="27"/>
      <c r="BK12" s="27"/>
      <c r="BL12" s="27"/>
      <c r="BM12" s="20" t="s">
        <v>112</v>
      </c>
      <c r="BN12" s="17" t="s">
        <v>152</v>
      </c>
      <c r="BO12" s="28" t="s">
        <v>153</v>
      </c>
      <c r="BP12" s="20">
        <v>0</v>
      </c>
      <c r="BQ12" s="40">
        <v>44956</v>
      </c>
      <c r="BR12" s="27" t="s">
        <v>154</v>
      </c>
      <c r="BS12" s="27" t="s">
        <v>155</v>
      </c>
      <c r="BT12" s="27" t="s">
        <v>156</v>
      </c>
      <c r="BU12" s="57" t="s">
        <v>157</v>
      </c>
      <c r="BV12" s="57" t="s">
        <v>158</v>
      </c>
    </row>
    <row r="13" spans="1:74" ht="163.5" customHeight="1">
      <c r="A13" s="311"/>
      <c r="B13" s="353"/>
      <c r="C13" s="362"/>
      <c r="D13" s="362"/>
      <c r="E13" s="359"/>
      <c r="F13" s="365"/>
      <c r="G13" s="362"/>
      <c r="H13" s="359"/>
      <c r="I13" s="356"/>
      <c r="J13" s="153"/>
      <c r="K13" s="140" t="s">
        <v>159</v>
      </c>
      <c r="L13" s="34" t="s">
        <v>160</v>
      </c>
      <c r="M13" s="141" t="s">
        <v>89</v>
      </c>
      <c r="N13" s="34" t="s">
        <v>161</v>
      </c>
      <c r="O13" s="141" t="s">
        <v>162</v>
      </c>
      <c r="P13" s="62"/>
      <c r="Q13" s="63"/>
      <c r="R13" s="132"/>
      <c r="S13" s="133" t="s">
        <v>163</v>
      </c>
      <c r="T13" s="134">
        <v>1</v>
      </c>
      <c r="U13" s="42" t="s">
        <v>164</v>
      </c>
      <c r="V13" s="142" t="s">
        <v>164</v>
      </c>
      <c r="W13" s="142" t="s">
        <v>164</v>
      </c>
      <c r="X13" s="142" t="s">
        <v>164</v>
      </c>
      <c r="Y13" s="142">
        <v>1</v>
      </c>
      <c r="Z13" s="273"/>
      <c r="AA13" s="276"/>
      <c r="AB13" s="396"/>
      <c r="AC13" s="399"/>
      <c r="AD13" s="200"/>
      <c r="AE13" s="162"/>
      <c r="AF13" s="159"/>
      <c r="AG13" s="136"/>
      <c r="AH13" s="130"/>
      <c r="AI13" s="129"/>
      <c r="AJ13" s="129"/>
      <c r="AK13" s="129"/>
      <c r="AL13" s="129"/>
      <c r="AM13" s="128"/>
      <c r="AN13" s="135"/>
      <c r="AO13" s="127"/>
      <c r="AP13" s="127"/>
      <c r="AQ13" s="78"/>
      <c r="AR13" s="125"/>
      <c r="AS13" s="131"/>
      <c r="AT13" s="53"/>
      <c r="AU13" s="125"/>
      <c r="AV13" s="372"/>
      <c r="AW13" s="362"/>
      <c r="AX13" s="75"/>
      <c r="AY13" s="77"/>
      <c r="AZ13" s="75"/>
      <c r="BA13" s="124"/>
      <c r="BB13" s="124"/>
      <c r="BC13" s="48"/>
      <c r="BD13" s="137"/>
      <c r="BE13" s="137"/>
      <c r="BF13" s="27"/>
      <c r="BG13" s="124"/>
      <c r="BH13" s="137"/>
      <c r="BI13" s="27"/>
      <c r="BJ13" s="27"/>
      <c r="BK13" s="27"/>
      <c r="BL13" s="124"/>
      <c r="BM13" s="76"/>
      <c r="BN13" s="138"/>
      <c r="BO13" s="78"/>
      <c r="BP13" s="20"/>
      <c r="BQ13" s="126"/>
      <c r="BR13" s="124"/>
      <c r="BS13" s="124"/>
      <c r="BT13" s="124"/>
      <c r="BU13" s="139"/>
      <c r="BV13" s="57"/>
    </row>
    <row r="14" spans="1:74" ht="67.5" customHeight="1">
      <c r="A14" s="311"/>
      <c r="B14" s="353"/>
      <c r="C14" s="362"/>
      <c r="D14" s="362"/>
      <c r="E14" s="359"/>
      <c r="F14" s="365"/>
      <c r="G14" s="362"/>
      <c r="H14" s="359"/>
      <c r="I14" s="356"/>
      <c r="J14" s="153"/>
      <c r="K14" s="367" t="s">
        <v>165</v>
      </c>
      <c r="L14" s="152" t="s">
        <v>166</v>
      </c>
      <c r="M14" s="211">
        <v>0</v>
      </c>
      <c r="N14" s="152" t="s">
        <v>167</v>
      </c>
      <c r="O14" s="211"/>
      <c r="P14" s="211" t="s">
        <v>96</v>
      </c>
      <c r="Q14" s="152" t="s">
        <v>168</v>
      </c>
      <c r="R14" s="173">
        <v>1</v>
      </c>
      <c r="S14" s="171">
        <v>1</v>
      </c>
      <c r="T14" s="148">
        <v>0</v>
      </c>
      <c r="U14" s="151">
        <v>0</v>
      </c>
      <c r="V14" s="148">
        <v>1</v>
      </c>
      <c r="W14" s="148">
        <v>0</v>
      </c>
      <c r="X14" s="179">
        <f>+V14/S14</f>
        <v>1</v>
      </c>
      <c r="Y14" s="179">
        <v>1</v>
      </c>
      <c r="Z14" s="273"/>
      <c r="AA14" s="276"/>
      <c r="AB14" s="396"/>
      <c r="AC14" s="399"/>
      <c r="AD14" s="200"/>
      <c r="AE14" s="162"/>
      <c r="AF14" s="159"/>
      <c r="AG14" s="270" t="s">
        <v>169</v>
      </c>
      <c r="AH14" s="167" t="s">
        <v>170</v>
      </c>
      <c r="AI14" s="169">
        <v>1</v>
      </c>
      <c r="AJ14" s="169">
        <v>0</v>
      </c>
      <c r="AK14" s="169">
        <v>1</v>
      </c>
      <c r="AL14" s="169">
        <v>0</v>
      </c>
      <c r="AM14" s="348">
        <v>1</v>
      </c>
      <c r="AN14" s="268">
        <v>0.56000000000000005</v>
      </c>
      <c r="AO14" s="258">
        <v>44942</v>
      </c>
      <c r="AP14" s="258">
        <v>45291</v>
      </c>
      <c r="AQ14" s="265">
        <v>349</v>
      </c>
      <c r="AR14" s="230">
        <v>1028736</v>
      </c>
      <c r="AS14" s="375"/>
      <c r="AT14" s="242">
        <v>1028736</v>
      </c>
      <c r="AU14" s="242"/>
      <c r="AV14" s="372"/>
      <c r="AW14" s="362"/>
      <c r="AX14" s="211" t="s">
        <v>108</v>
      </c>
      <c r="AY14" s="346">
        <f>777193631+557861682+667527656.5</f>
        <v>2002582969.5</v>
      </c>
      <c r="AZ14" s="152" t="s">
        <v>171</v>
      </c>
      <c r="BA14" s="152" t="s">
        <v>110</v>
      </c>
      <c r="BB14" s="232" t="s">
        <v>172</v>
      </c>
      <c r="BC14" s="248"/>
      <c r="BD14" s="260">
        <f>557861682+768446676</f>
        <v>1326308358</v>
      </c>
      <c r="BE14" s="260"/>
      <c r="BF14" s="350"/>
      <c r="BG14" s="260">
        <f>557861682+768446676</f>
        <v>1326308358</v>
      </c>
      <c r="BH14" s="260"/>
      <c r="BI14" s="350"/>
      <c r="BJ14" s="350"/>
      <c r="BK14" s="350">
        <v>397892507.39999998</v>
      </c>
      <c r="BL14" s="407"/>
      <c r="BM14" s="211" t="s">
        <v>112</v>
      </c>
      <c r="BN14" s="405" t="s">
        <v>173</v>
      </c>
      <c r="BO14" s="152" t="s">
        <v>174</v>
      </c>
      <c r="BP14" s="20">
        <v>0</v>
      </c>
      <c r="BQ14" s="219">
        <v>44956</v>
      </c>
      <c r="BR14" s="152" t="s">
        <v>175</v>
      </c>
      <c r="BS14" s="152" t="s">
        <v>176</v>
      </c>
      <c r="BT14" s="152" t="s">
        <v>177</v>
      </c>
      <c r="BU14" s="222" t="s">
        <v>178</v>
      </c>
      <c r="BV14" s="318" t="s">
        <v>179</v>
      </c>
    </row>
    <row r="15" spans="1:74" ht="101.25" customHeight="1" thickBot="1">
      <c r="A15" s="311"/>
      <c r="B15" s="353"/>
      <c r="C15" s="362"/>
      <c r="D15" s="362"/>
      <c r="E15" s="359"/>
      <c r="F15" s="365"/>
      <c r="G15" s="362"/>
      <c r="H15" s="359"/>
      <c r="I15" s="356"/>
      <c r="J15" s="153"/>
      <c r="K15" s="368"/>
      <c r="L15" s="153"/>
      <c r="M15" s="212"/>
      <c r="N15" s="153"/>
      <c r="O15" s="212"/>
      <c r="P15" s="212"/>
      <c r="Q15" s="153"/>
      <c r="R15" s="175"/>
      <c r="S15" s="176"/>
      <c r="T15" s="150"/>
      <c r="U15" s="148"/>
      <c r="V15" s="150"/>
      <c r="W15" s="150"/>
      <c r="X15" s="180"/>
      <c r="Y15" s="180"/>
      <c r="Z15" s="273"/>
      <c r="AA15" s="276"/>
      <c r="AB15" s="397"/>
      <c r="AC15" s="400"/>
      <c r="AD15" s="200"/>
      <c r="AE15" s="163"/>
      <c r="AF15" s="160"/>
      <c r="AG15" s="271"/>
      <c r="AH15" s="168"/>
      <c r="AI15" s="170"/>
      <c r="AJ15" s="170"/>
      <c r="AK15" s="170"/>
      <c r="AL15" s="170"/>
      <c r="AM15" s="349"/>
      <c r="AN15" s="269"/>
      <c r="AO15" s="259"/>
      <c r="AP15" s="259"/>
      <c r="AQ15" s="345"/>
      <c r="AR15" s="231"/>
      <c r="AS15" s="376"/>
      <c r="AT15" s="351"/>
      <c r="AU15" s="351"/>
      <c r="AV15" s="372"/>
      <c r="AW15" s="362"/>
      <c r="AX15" s="374"/>
      <c r="AY15" s="347"/>
      <c r="AZ15" s="187"/>
      <c r="BA15" s="187"/>
      <c r="BB15" s="233"/>
      <c r="BC15" s="152"/>
      <c r="BD15" s="261"/>
      <c r="BE15" s="261"/>
      <c r="BF15" s="260"/>
      <c r="BG15" s="261"/>
      <c r="BH15" s="261"/>
      <c r="BI15" s="260"/>
      <c r="BJ15" s="260"/>
      <c r="BK15" s="260"/>
      <c r="BL15" s="408"/>
      <c r="BM15" s="374"/>
      <c r="BN15" s="406"/>
      <c r="BO15" s="187"/>
      <c r="BP15" s="46">
        <v>4</v>
      </c>
      <c r="BQ15" s="317"/>
      <c r="BR15" s="187"/>
      <c r="BS15" s="187"/>
      <c r="BT15" s="187"/>
      <c r="BU15" s="218"/>
      <c r="BV15" s="319"/>
    </row>
    <row r="16" spans="1:74" ht="101.25" customHeight="1" thickBot="1">
      <c r="A16" s="311"/>
      <c r="B16" s="353"/>
      <c r="C16" s="362"/>
      <c r="D16" s="362"/>
      <c r="E16" s="359"/>
      <c r="F16" s="365"/>
      <c r="G16" s="362"/>
      <c r="H16" s="359"/>
      <c r="I16" s="356"/>
      <c r="J16" s="187"/>
      <c r="K16" s="188" t="s">
        <v>180</v>
      </c>
      <c r="L16" s="189"/>
      <c r="M16" s="189"/>
      <c r="N16" s="189"/>
      <c r="O16" s="189"/>
      <c r="P16" s="189"/>
      <c r="Q16" s="189"/>
      <c r="R16" s="189"/>
      <c r="S16" s="189"/>
      <c r="T16" s="189"/>
      <c r="U16" s="189"/>
      <c r="V16" s="190"/>
      <c r="W16" s="114"/>
      <c r="X16" s="143">
        <f>AVERAGE(X8:X15)</f>
        <v>0.70333333333333348</v>
      </c>
      <c r="Y16" s="143">
        <f>AVERAGE(Y8:Y15)</f>
        <v>0.96499999999999997</v>
      </c>
      <c r="Z16" s="273"/>
      <c r="AA16" s="276"/>
      <c r="AB16" s="69"/>
      <c r="AC16" s="70"/>
      <c r="AD16" s="201"/>
      <c r="AE16" s="202" t="s">
        <v>181</v>
      </c>
      <c r="AF16" s="203"/>
      <c r="AG16" s="203"/>
      <c r="AH16" s="203"/>
      <c r="AI16" s="203"/>
      <c r="AJ16" s="203"/>
      <c r="AK16" s="204"/>
      <c r="AL16" s="111"/>
      <c r="AM16" s="84">
        <f>AVERAGE(AM8:AM15)</f>
        <v>0.78260869565217395</v>
      </c>
      <c r="AN16" s="79"/>
      <c r="AO16" s="80"/>
      <c r="AP16" s="80"/>
      <c r="AQ16" s="81"/>
      <c r="AR16" s="82"/>
      <c r="AS16" s="116"/>
      <c r="AT16" s="116"/>
      <c r="AU16" s="116"/>
      <c r="AV16" s="372"/>
      <c r="AW16" s="362"/>
      <c r="AX16" s="86" t="s">
        <v>182</v>
      </c>
      <c r="AY16" s="87">
        <f>SUM(AY8:AY15)</f>
        <v>3595038429.5</v>
      </c>
      <c r="AZ16" s="63"/>
      <c r="BA16" s="89"/>
      <c r="BB16" s="92"/>
      <c r="BC16" s="93">
        <f t="shared" ref="BC16:BK16" si="0">SUM(BC8:BC15)</f>
        <v>1008690858</v>
      </c>
      <c r="BD16" s="93">
        <f t="shared" si="0"/>
        <v>1458678638</v>
      </c>
      <c r="BE16" s="93">
        <f t="shared" si="0"/>
        <v>36917108</v>
      </c>
      <c r="BF16" s="93">
        <f t="shared" si="0"/>
        <v>544600000</v>
      </c>
      <c r="BG16" s="93">
        <f t="shared" si="0"/>
        <v>1600084460.29</v>
      </c>
      <c r="BH16" s="93">
        <f t="shared" si="0"/>
        <v>123348162</v>
      </c>
      <c r="BI16" s="93">
        <f t="shared" si="0"/>
        <v>120300000</v>
      </c>
      <c r="BJ16" s="93">
        <f t="shared" si="0"/>
        <v>188400000</v>
      </c>
      <c r="BK16" s="93">
        <f t="shared" si="0"/>
        <v>598892507.39999998</v>
      </c>
      <c r="BL16" s="91">
        <f>+(BI16+BJ16+BK16)/AY16</f>
        <v>0.25245696957020525</v>
      </c>
      <c r="BM16" s="117"/>
      <c r="BN16" s="118"/>
      <c r="BO16" s="96"/>
      <c r="BP16" s="119"/>
      <c r="BQ16" s="120"/>
      <c r="BR16" s="96"/>
      <c r="BS16" s="96"/>
      <c r="BT16" s="96"/>
      <c r="BU16" s="121"/>
      <c r="BV16" s="121"/>
    </row>
    <row r="17" spans="1:74" ht="141.75" customHeight="1">
      <c r="A17" s="311"/>
      <c r="B17" s="353"/>
      <c r="C17" s="362"/>
      <c r="D17" s="362"/>
      <c r="E17" s="359"/>
      <c r="F17" s="365"/>
      <c r="G17" s="362"/>
      <c r="H17" s="359"/>
      <c r="I17" s="356"/>
      <c r="J17" s="191" t="s">
        <v>183</v>
      </c>
      <c r="K17" s="153" t="s">
        <v>184</v>
      </c>
      <c r="L17" s="153" t="s">
        <v>185</v>
      </c>
      <c r="M17" s="212">
        <v>327</v>
      </c>
      <c r="N17" s="153" t="s">
        <v>186</v>
      </c>
      <c r="O17" s="212"/>
      <c r="P17" s="212" t="s">
        <v>96</v>
      </c>
      <c r="Q17" s="153" t="s">
        <v>187</v>
      </c>
      <c r="R17" s="175">
        <v>327</v>
      </c>
      <c r="S17" s="176">
        <v>77</v>
      </c>
      <c r="T17" s="150">
        <v>250</v>
      </c>
      <c r="U17" s="149">
        <v>44</v>
      </c>
      <c r="V17" s="149">
        <v>55</v>
      </c>
      <c r="W17" s="149">
        <v>24</v>
      </c>
      <c r="X17" s="181">
        <v>1</v>
      </c>
      <c r="Y17" s="181">
        <v>1</v>
      </c>
      <c r="Z17" s="273"/>
      <c r="AA17" s="276"/>
      <c r="AB17" s="380" t="s">
        <v>188</v>
      </c>
      <c r="AC17" s="383" t="s">
        <v>189</v>
      </c>
      <c r="AD17" s="199" t="s">
        <v>190</v>
      </c>
      <c r="AE17" s="161">
        <v>2020130010034</v>
      </c>
      <c r="AF17" s="158" t="s">
        <v>191</v>
      </c>
      <c r="AG17" s="278" t="s">
        <v>192</v>
      </c>
      <c r="AH17" s="279" t="s">
        <v>193</v>
      </c>
      <c r="AI17" s="279">
        <v>77</v>
      </c>
      <c r="AJ17" s="279">
        <v>0</v>
      </c>
      <c r="AK17" s="279">
        <v>2500</v>
      </c>
      <c r="AL17" s="154">
        <v>0</v>
      </c>
      <c r="AM17" s="378">
        <v>1</v>
      </c>
      <c r="AN17" s="279">
        <v>0.03</v>
      </c>
      <c r="AO17" s="390">
        <v>44942</v>
      </c>
      <c r="AP17" s="390">
        <v>45291</v>
      </c>
      <c r="AQ17" s="215">
        <v>349</v>
      </c>
      <c r="AR17" s="191">
        <v>77</v>
      </c>
      <c r="AS17" s="153">
        <v>88</v>
      </c>
      <c r="AT17" s="195">
        <v>100</v>
      </c>
      <c r="AU17" s="195">
        <v>2982</v>
      </c>
      <c r="AV17" s="372"/>
      <c r="AW17" s="362"/>
      <c r="AX17" s="191" t="s">
        <v>108</v>
      </c>
      <c r="AY17" s="262">
        <v>82000000</v>
      </c>
      <c r="AZ17" s="191" t="s">
        <v>109</v>
      </c>
      <c r="BA17" s="191" t="s">
        <v>190</v>
      </c>
      <c r="BB17" s="153" t="s">
        <v>132</v>
      </c>
      <c r="BC17" s="212"/>
      <c r="BD17" s="247">
        <v>78938814</v>
      </c>
      <c r="BE17" s="247"/>
      <c r="BF17" s="212"/>
      <c r="BG17" s="247">
        <v>76276642</v>
      </c>
      <c r="BH17" s="247"/>
      <c r="BI17" s="212"/>
      <c r="BJ17" s="212"/>
      <c r="BK17" s="212"/>
      <c r="BL17" s="215"/>
      <c r="BM17" s="212" t="s">
        <v>112</v>
      </c>
      <c r="BN17" s="368" t="s">
        <v>194</v>
      </c>
      <c r="BO17" s="153" t="s">
        <v>125</v>
      </c>
      <c r="BP17" s="212">
        <v>0</v>
      </c>
      <c r="BQ17" s="220">
        <v>44956</v>
      </c>
      <c r="BR17" s="153" t="s">
        <v>195</v>
      </c>
      <c r="BS17" s="195" t="s">
        <v>196</v>
      </c>
      <c r="BT17" s="195" t="s">
        <v>147</v>
      </c>
      <c r="BU17" s="217" t="s">
        <v>197</v>
      </c>
      <c r="BV17" s="217" t="s">
        <v>198</v>
      </c>
    </row>
    <row r="18" spans="1:74" ht="61.5" customHeight="1">
      <c r="A18" s="311"/>
      <c r="B18" s="353"/>
      <c r="C18" s="362"/>
      <c r="D18" s="362"/>
      <c r="E18" s="359"/>
      <c r="F18" s="365"/>
      <c r="G18" s="362"/>
      <c r="H18" s="359"/>
      <c r="I18" s="356"/>
      <c r="J18" s="153"/>
      <c r="K18" s="195"/>
      <c r="L18" s="195"/>
      <c r="M18" s="216"/>
      <c r="N18" s="195"/>
      <c r="O18" s="216"/>
      <c r="P18" s="216"/>
      <c r="Q18" s="195"/>
      <c r="R18" s="174"/>
      <c r="S18" s="172"/>
      <c r="T18" s="149"/>
      <c r="U18" s="151"/>
      <c r="V18" s="151"/>
      <c r="W18" s="151"/>
      <c r="X18" s="267"/>
      <c r="Y18" s="267"/>
      <c r="Z18" s="273"/>
      <c r="AA18" s="276"/>
      <c r="AB18" s="381"/>
      <c r="AC18" s="384"/>
      <c r="AD18" s="200"/>
      <c r="AE18" s="162"/>
      <c r="AF18" s="159"/>
      <c r="AG18" s="237"/>
      <c r="AH18" s="229"/>
      <c r="AI18" s="229"/>
      <c r="AJ18" s="229"/>
      <c r="AK18" s="229"/>
      <c r="AL18" s="154"/>
      <c r="AM18" s="379"/>
      <c r="AN18" s="229"/>
      <c r="AO18" s="221"/>
      <c r="AP18" s="221"/>
      <c r="AQ18" s="216"/>
      <c r="AR18" s="195"/>
      <c r="AS18" s="195"/>
      <c r="AT18" s="248"/>
      <c r="AU18" s="248"/>
      <c r="AV18" s="372"/>
      <c r="AW18" s="362"/>
      <c r="AX18" s="195"/>
      <c r="AY18" s="228"/>
      <c r="AZ18" s="195"/>
      <c r="BA18" s="195"/>
      <c r="BB18" s="195"/>
      <c r="BC18" s="216"/>
      <c r="BD18" s="228"/>
      <c r="BE18" s="228"/>
      <c r="BF18" s="216"/>
      <c r="BG18" s="228"/>
      <c r="BH18" s="228"/>
      <c r="BI18" s="216"/>
      <c r="BJ18" s="216"/>
      <c r="BK18" s="216"/>
      <c r="BL18" s="216"/>
      <c r="BM18" s="216"/>
      <c r="BN18" s="387"/>
      <c r="BO18" s="195"/>
      <c r="BP18" s="216"/>
      <c r="BQ18" s="221"/>
      <c r="BR18" s="195"/>
      <c r="BS18" s="248"/>
      <c r="BT18" s="248"/>
      <c r="BU18" s="223"/>
      <c r="BV18" s="223"/>
    </row>
    <row r="19" spans="1:74" ht="111.75" customHeight="1">
      <c r="A19" s="311"/>
      <c r="B19" s="353"/>
      <c r="C19" s="362"/>
      <c r="D19" s="362"/>
      <c r="E19" s="359"/>
      <c r="F19" s="365"/>
      <c r="G19" s="362"/>
      <c r="H19" s="359"/>
      <c r="I19" s="356"/>
      <c r="J19" s="153"/>
      <c r="K19" s="152" t="s">
        <v>199</v>
      </c>
      <c r="L19" s="152" t="s">
        <v>200</v>
      </c>
      <c r="M19" s="211">
        <v>3000</v>
      </c>
      <c r="N19" s="152" t="s">
        <v>201</v>
      </c>
      <c r="O19" s="211"/>
      <c r="P19" s="211" t="s">
        <v>96</v>
      </c>
      <c r="Q19" s="152" t="s">
        <v>187</v>
      </c>
      <c r="R19" s="173">
        <v>4000</v>
      </c>
      <c r="S19" s="171">
        <v>200</v>
      </c>
      <c r="T19" s="148">
        <v>13815</v>
      </c>
      <c r="U19" s="148">
        <v>1610</v>
      </c>
      <c r="V19" s="148">
        <v>496</v>
      </c>
      <c r="W19" s="148">
        <v>401</v>
      </c>
      <c r="X19" s="179">
        <v>1</v>
      </c>
      <c r="Y19" s="179">
        <f>+X19</f>
        <v>1</v>
      </c>
      <c r="Z19" s="273"/>
      <c r="AA19" s="276"/>
      <c r="AB19" s="381"/>
      <c r="AC19" s="384"/>
      <c r="AD19" s="200"/>
      <c r="AE19" s="162"/>
      <c r="AF19" s="159"/>
      <c r="AG19" s="167" t="s">
        <v>202</v>
      </c>
      <c r="AH19" s="167" t="s">
        <v>203</v>
      </c>
      <c r="AI19" s="167">
        <v>25</v>
      </c>
      <c r="AJ19" s="169">
        <v>20</v>
      </c>
      <c r="AK19" s="169">
        <v>3</v>
      </c>
      <c r="AL19" s="169">
        <v>0</v>
      </c>
      <c r="AM19" s="348">
        <f>+(AJ19+AK19)/AI19</f>
        <v>0.92</v>
      </c>
      <c r="AN19" s="169">
        <v>0.38</v>
      </c>
      <c r="AO19" s="219">
        <v>44942</v>
      </c>
      <c r="AP19" s="219">
        <v>45291</v>
      </c>
      <c r="AQ19" s="211">
        <v>349</v>
      </c>
      <c r="AR19" s="152">
        <v>25</v>
      </c>
      <c r="AS19" s="152">
        <v>20</v>
      </c>
      <c r="AT19" s="152">
        <v>3</v>
      </c>
      <c r="AU19" s="152">
        <v>0</v>
      </c>
      <c r="AV19" s="372"/>
      <c r="AW19" s="362"/>
      <c r="AX19" s="152" t="s">
        <v>108</v>
      </c>
      <c r="AY19" s="227">
        <v>930064871</v>
      </c>
      <c r="AZ19" s="152" t="s">
        <v>109</v>
      </c>
      <c r="BA19" s="152" t="s">
        <v>190</v>
      </c>
      <c r="BB19" s="152" t="s">
        <v>132</v>
      </c>
      <c r="BC19" s="227">
        <v>857350000</v>
      </c>
      <c r="BD19" s="251"/>
      <c r="BE19" s="251"/>
      <c r="BF19" s="227">
        <v>505200000</v>
      </c>
      <c r="BG19" s="227">
        <v>183699997</v>
      </c>
      <c r="BH19" s="227">
        <v>54209999</v>
      </c>
      <c r="BI19" s="227">
        <v>128700000</v>
      </c>
      <c r="BJ19" s="249">
        <v>192100000</v>
      </c>
      <c r="BK19" s="249">
        <v>197600000</v>
      </c>
      <c r="BL19" s="249"/>
      <c r="BM19" s="211" t="s">
        <v>112</v>
      </c>
      <c r="BN19" s="167" t="s">
        <v>202</v>
      </c>
      <c r="BO19" s="388" t="s">
        <v>113</v>
      </c>
      <c r="BP19" s="211">
        <v>0</v>
      </c>
      <c r="BQ19" s="219">
        <v>44956</v>
      </c>
      <c r="BR19" s="152" t="s">
        <v>204</v>
      </c>
      <c r="BS19" s="152" t="s">
        <v>205</v>
      </c>
      <c r="BT19" s="152" t="s">
        <v>206</v>
      </c>
      <c r="BU19" s="222" t="s">
        <v>207</v>
      </c>
      <c r="BV19" s="222" t="s">
        <v>208</v>
      </c>
    </row>
    <row r="20" spans="1:74" ht="153.75" customHeight="1">
      <c r="A20" s="311"/>
      <c r="B20" s="353"/>
      <c r="C20" s="362"/>
      <c r="D20" s="362"/>
      <c r="E20" s="359"/>
      <c r="F20" s="365"/>
      <c r="G20" s="362"/>
      <c r="H20" s="359"/>
      <c r="I20" s="356"/>
      <c r="J20" s="153"/>
      <c r="K20" s="195"/>
      <c r="L20" s="195"/>
      <c r="M20" s="216"/>
      <c r="N20" s="195"/>
      <c r="O20" s="216"/>
      <c r="P20" s="216"/>
      <c r="Q20" s="195"/>
      <c r="R20" s="174"/>
      <c r="S20" s="172"/>
      <c r="T20" s="149"/>
      <c r="U20" s="149"/>
      <c r="V20" s="149"/>
      <c r="W20" s="149"/>
      <c r="X20" s="181"/>
      <c r="Y20" s="181"/>
      <c r="Z20" s="273"/>
      <c r="AA20" s="276"/>
      <c r="AB20" s="381"/>
      <c r="AC20" s="384"/>
      <c r="AD20" s="200"/>
      <c r="AE20" s="162"/>
      <c r="AF20" s="159"/>
      <c r="AG20" s="237"/>
      <c r="AH20" s="237"/>
      <c r="AI20" s="237"/>
      <c r="AJ20" s="229"/>
      <c r="AK20" s="229"/>
      <c r="AL20" s="229"/>
      <c r="AM20" s="379"/>
      <c r="AN20" s="229"/>
      <c r="AO20" s="221"/>
      <c r="AP20" s="221"/>
      <c r="AQ20" s="216"/>
      <c r="AR20" s="195"/>
      <c r="AS20" s="195"/>
      <c r="AT20" s="195"/>
      <c r="AU20" s="195"/>
      <c r="AV20" s="372"/>
      <c r="AW20" s="362"/>
      <c r="AX20" s="195"/>
      <c r="AY20" s="228"/>
      <c r="AZ20" s="195"/>
      <c r="BA20" s="195"/>
      <c r="BB20" s="195"/>
      <c r="BC20" s="228"/>
      <c r="BD20" s="252"/>
      <c r="BE20" s="252"/>
      <c r="BF20" s="228"/>
      <c r="BG20" s="228"/>
      <c r="BH20" s="228"/>
      <c r="BI20" s="228"/>
      <c r="BJ20" s="216"/>
      <c r="BK20" s="216"/>
      <c r="BL20" s="250"/>
      <c r="BM20" s="216"/>
      <c r="BN20" s="237"/>
      <c r="BO20" s="389"/>
      <c r="BP20" s="216"/>
      <c r="BQ20" s="221"/>
      <c r="BR20" s="195"/>
      <c r="BS20" s="195"/>
      <c r="BT20" s="195"/>
      <c r="BU20" s="223"/>
      <c r="BV20" s="223"/>
    </row>
    <row r="21" spans="1:74" ht="78" customHeight="1">
      <c r="A21" s="311"/>
      <c r="B21" s="353"/>
      <c r="C21" s="362"/>
      <c r="D21" s="362"/>
      <c r="E21" s="359"/>
      <c r="F21" s="365"/>
      <c r="G21" s="362"/>
      <c r="H21" s="359"/>
      <c r="I21" s="356"/>
      <c r="J21" s="153"/>
      <c r="K21" s="152" t="s">
        <v>209</v>
      </c>
      <c r="L21" s="152" t="s">
        <v>210</v>
      </c>
      <c r="M21" s="211">
        <v>14</v>
      </c>
      <c r="N21" s="152" t="s">
        <v>211</v>
      </c>
      <c r="O21" s="211" t="s">
        <v>96</v>
      </c>
      <c r="P21" s="211"/>
      <c r="Q21" s="152" t="s">
        <v>212</v>
      </c>
      <c r="R21" s="173">
        <v>10</v>
      </c>
      <c r="S21" s="171">
        <v>2</v>
      </c>
      <c r="T21" s="148">
        <v>14</v>
      </c>
      <c r="U21" s="151">
        <v>2</v>
      </c>
      <c r="V21" s="151">
        <v>0</v>
      </c>
      <c r="W21" s="151">
        <v>1</v>
      </c>
      <c r="X21" s="267">
        <v>1</v>
      </c>
      <c r="Y21" s="267">
        <f>+X21</f>
        <v>1</v>
      </c>
      <c r="Z21" s="273"/>
      <c r="AA21" s="276"/>
      <c r="AB21" s="381"/>
      <c r="AC21" s="384"/>
      <c r="AD21" s="200"/>
      <c r="AE21" s="162"/>
      <c r="AF21" s="159"/>
      <c r="AG21" s="270" t="s">
        <v>213</v>
      </c>
      <c r="AH21" s="167" t="s">
        <v>214</v>
      </c>
      <c r="AI21" s="169">
        <v>2</v>
      </c>
      <c r="AJ21" s="169">
        <v>2</v>
      </c>
      <c r="AK21" s="169">
        <v>0</v>
      </c>
      <c r="AL21" s="169">
        <v>1</v>
      </c>
      <c r="AM21" s="348">
        <f>SUM(AJ21:AK22)/AI21</f>
        <v>1</v>
      </c>
      <c r="AN21" s="169">
        <v>0.59</v>
      </c>
      <c r="AO21" s="258">
        <v>44942</v>
      </c>
      <c r="AP21" s="258">
        <v>45291</v>
      </c>
      <c r="AQ21" s="265">
        <v>349</v>
      </c>
      <c r="AR21" s="230">
        <v>1028736</v>
      </c>
      <c r="AS21" s="230">
        <v>1028736</v>
      </c>
      <c r="AT21" s="253"/>
      <c r="AU21" s="253"/>
      <c r="AV21" s="372"/>
      <c r="AW21" s="362"/>
      <c r="AX21" s="211" t="s">
        <v>108</v>
      </c>
      <c r="AY21" s="346">
        <v>1425267685.0999999</v>
      </c>
      <c r="AZ21" s="152" t="s">
        <v>171</v>
      </c>
      <c r="BA21" s="152" t="s">
        <v>190</v>
      </c>
      <c r="BB21" s="232" t="s">
        <v>215</v>
      </c>
      <c r="BC21" s="263">
        <f>400000000+7425600</f>
        <v>407425600</v>
      </c>
      <c r="BD21" s="260"/>
      <c r="BE21" s="260">
        <f>37643829+469840001</f>
        <v>507483830</v>
      </c>
      <c r="BF21" s="265"/>
      <c r="BG21" s="227">
        <v>400000000</v>
      </c>
      <c r="BH21" s="227"/>
      <c r="BI21" s="265"/>
      <c r="BJ21" s="386"/>
      <c r="BK21" s="386">
        <v>400000000</v>
      </c>
      <c r="BL21" s="227"/>
      <c r="BM21" s="211" t="s">
        <v>112</v>
      </c>
      <c r="BN21" s="167" t="s">
        <v>213</v>
      </c>
      <c r="BO21" s="152" t="s">
        <v>216</v>
      </c>
      <c r="BP21" s="20">
        <v>0</v>
      </c>
      <c r="BQ21" s="219">
        <v>44956</v>
      </c>
      <c r="BR21" s="152" t="s">
        <v>217</v>
      </c>
      <c r="BS21" s="248" t="s">
        <v>218</v>
      </c>
      <c r="BT21" s="248" t="s">
        <v>219</v>
      </c>
      <c r="BU21" s="222" t="s">
        <v>220</v>
      </c>
      <c r="BV21" s="320" t="s">
        <v>221</v>
      </c>
    </row>
    <row r="22" spans="1:74" ht="87.75" customHeight="1" thickBot="1">
      <c r="A22" s="311"/>
      <c r="B22" s="353"/>
      <c r="C22" s="362"/>
      <c r="D22" s="362"/>
      <c r="E22" s="359"/>
      <c r="F22" s="365"/>
      <c r="G22" s="362"/>
      <c r="H22" s="359"/>
      <c r="I22" s="356"/>
      <c r="J22" s="153"/>
      <c r="K22" s="153"/>
      <c r="L22" s="153"/>
      <c r="M22" s="212"/>
      <c r="N22" s="153"/>
      <c r="O22" s="212"/>
      <c r="P22" s="212"/>
      <c r="Q22" s="153"/>
      <c r="R22" s="175"/>
      <c r="S22" s="176"/>
      <c r="T22" s="150"/>
      <c r="U22" s="148"/>
      <c r="V22" s="148"/>
      <c r="W22" s="148"/>
      <c r="X22" s="179"/>
      <c r="Y22" s="179"/>
      <c r="Z22" s="273"/>
      <c r="AA22" s="276"/>
      <c r="AB22" s="382"/>
      <c r="AC22" s="385"/>
      <c r="AD22" s="200"/>
      <c r="AE22" s="163"/>
      <c r="AF22" s="160"/>
      <c r="AG22" s="271"/>
      <c r="AH22" s="168"/>
      <c r="AI22" s="170"/>
      <c r="AJ22" s="170"/>
      <c r="AK22" s="170"/>
      <c r="AL22" s="170"/>
      <c r="AM22" s="349"/>
      <c r="AN22" s="170"/>
      <c r="AO22" s="259"/>
      <c r="AP22" s="259"/>
      <c r="AQ22" s="345"/>
      <c r="AR22" s="231"/>
      <c r="AS22" s="231"/>
      <c r="AT22" s="254"/>
      <c r="AU22" s="254"/>
      <c r="AV22" s="372"/>
      <c r="AW22" s="362"/>
      <c r="AX22" s="212"/>
      <c r="AY22" s="377"/>
      <c r="AZ22" s="153"/>
      <c r="BA22" s="153"/>
      <c r="BB22" s="233"/>
      <c r="BC22" s="264"/>
      <c r="BD22" s="261"/>
      <c r="BE22" s="261"/>
      <c r="BF22" s="266"/>
      <c r="BG22" s="247"/>
      <c r="BH22" s="247"/>
      <c r="BI22" s="266"/>
      <c r="BJ22" s="346"/>
      <c r="BK22" s="346"/>
      <c r="BL22" s="409"/>
      <c r="BM22" s="374"/>
      <c r="BN22" s="168"/>
      <c r="BO22" s="187"/>
      <c r="BP22" s="46">
        <v>4</v>
      </c>
      <c r="BQ22" s="317"/>
      <c r="BR22" s="187"/>
      <c r="BS22" s="403"/>
      <c r="BT22" s="403"/>
      <c r="BU22" s="218"/>
      <c r="BV22" s="321"/>
    </row>
    <row r="23" spans="1:74" ht="87.75" customHeight="1" thickBot="1">
      <c r="A23" s="311"/>
      <c r="B23" s="353"/>
      <c r="C23" s="362"/>
      <c r="D23" s="362"/>
      <c r="E23" s="359"/>
      <c r="F23" s="365"/>
      <c r="G23" s="362"/>
      <c r="H23" s="359"/>
      <c r="I23" s="356"/>
      <c r="J23" s="153"/>
      <c r="K23" s="192" t="s">
        <v>222</v>
      </c>
      <c r="L23" s="193"/>
      <c r="M23" s="193"/>
      <c r="N23" s="193"/>
      <c r="O23" s="193"/>
      <c r="P23" s="193"/>
      <c r="Q23" s="193"/>
      <c r="R23" s="193"/>
      <c r="S23" s="193"/>
      <c r="T23" s="193"/>
      <c r="U23" s="193"/>
      <c r="V23" s="194"/>
      <c r="W23" s="115"/>
      <c r="X23" s="88">
        <f>AVERAGE(X17:X22)</f>
        <v>1</v>
      </c>
      <c r="Y23" s="88">
        <f>AVERAGE(Y17:Y22)</f>
        <v>1</v>
      </c>
      <c r="Z23" s="273"/>
      <c r="AA23" s="276"/>
      <c r="AB23" s="67"/>
      <c r="AC23" s="68"/>
      <c r="AD23" s="201"/>
      <c r="AE23" s="205" t="s">
        <v>223</v>
      </c>
      <c r="AF23" s="206"/>
      <c r="AG23" s="206"/>
      <c r="AH23" s="206"/>
      <c r="AI23" s="206"/>
      <c r="AJ23" s="206"/>
      <c r="AK23" s="207"/>
      <c r="AL23" s="112"/>
      <c r="AM23" s="84">
        <f>AVERAGE(AM17:AM22)</f>
        <v>0.97333333333333327</v>
      </c>
      <c r="AN23" s="66"/>
      <c r="AO23" s="80"/>
      <c r="AP23" s="80"/>
      <c r="AQ23" s="81"/>
      <c r="AR23" s="82"/>
      <c r="AS23" s="82"/>
      <c r="AT23" s="123"/>
      <c r="AU23" s="123"/>
      <c r="AV23" s="372"/>
      <c r="AW23" s="370"/>
      <c r="AX23" s="94" t="s">
        <v>224</v>
      </c>
      <c r="AY23" s="95">
        <f>SUM(AY17:AY22)</f>
        <v>2437332556.0999999</v>
      </c>
      <c r="AZ23" s="96"/>
      <c r="BA23" s="97"/>
      <c r="BB23" s="98"/>
      <c r="BC23" s="93">
        <f t="shared" ref="BC23:BK23" si="1">SUM(BC17:BC22)</f>
        <v>1264775600</v>
      </c>
      <c r="BD23" s="93">
        <f t="shared" si="1"/>
        <v>78938814</v>
      </c>
      <c r="BE23" s="93">
        <f t="shared" si="1"/>
        <v>507483830</v>
      </c>
      <c r="BF23" s="93">
        <f t="shared" si="1"/>
        <v>505200000</v>
      </c>
      <c r="BG23" s="93">
        <f t="shared" si="1"/>
        <v>659976639</v>
      </c>
      <c r="BH23" s="93">
        <f t="shared" si="1"/>
        <v>54209999</v>
      </c>
      <c r="BI23" s="93">
        <f t="shared" si="1"/>
        <v>128700000</v>
      </c>
      <c r="BJ23" s="93">
        <f t="shared" si="1"/>
        <v>192100000</v>
      </c>
      <c r="BK23" s="93">
        <f t="shared" si="1"/>
        <v>597600000</v>
      </c>
      <c r="BL23" s="99">
        <f>+(BI23+BJ23+BK23)/AY23</f>
        <v>0.37680537179938262</v>
      </c>
      <c r="BM23" s="90"/>
      <c r="BN23" s="65"/>
      <c r="BO23" s="63"/>
      <c r="BP23" s="62"/>
      <c r="BQ23" s="64"/>
      <c r="BR23" s="63"/>
      <c r="BS23" s="96"/>
      <c r="BT23" s="96"/>
      <c r="BU23" s="121"/>
      <c r="BV23" s="83"/>
    </row>
    <row r="24" spans="1:74" ht="135" customHeight="1">
      <c r="A24" s="311"/>
      <c r="B24" s="353"/>
      <c r="C24" s="362"/>
      <c r="D24" s="362"/>
      <c r="E24" s="359"/>
      <c r="F24" s="365"/>
      <c r="G24" s="362"/>
      <c r="H24" s="359"/>
      <c r="I24" s="356"/>
      <c r="J24" s="153" t="s">
        <v>225</v>
      </c>
      <c r="K24" s="153" t="s">
        <v>226</v>
      </c>
      <c r="L24" s="153" t="s">
        <v>227</v>
      </c>
      <c r="M24" s="212">
        <v>1</v>
      </c>
      <c r="N24" s="153" t="s">
        <v>228</v>
      </c>
      <c r="O24" s="212" t="s">
        <v>96</v>
      </c>
      <c r="P24" s="212"/>
      <c r="Q24" s="153" t="s">
        <v>229</v>
      </c>
      <c r="R24" s="175">
        <v>1</v>
      </c>
      <c r="S24" s="176">
        <v>0.05</v>
      </c>
      <c r="T24" s="322">
        <v>0.95</v>
      </c>
      <c r="U24" s="181">
        <v>0.01</v>
      </c>
      <c r="V24" s="181">
        <v>0</v>
      </c>
      <c r="W24" s="181">
        <v>0</v>
      </c>
      <c r="X24" s="181">
        <f>+U24/S24</f>
        <v>0.19999999999999998</v>
      </c>
      <c r="Y24" s="181">
        <v>0.96</v>
      </c>
      <c r="Z24" s="273"/>
      <c r="AA24" s="276"/>
      <c r="AB24" s="155" t="s">
        <v>230</v>
      </c>
      <c r="AC24" s="164" t="s">
        <v>231</v>
      </c>
      <c r="AD24" s="199" t="s">
        <v>232</v>
      </c>
      <c r="AE24" s="161">
        <v>2020130010033</v>
      </c>
      <c r="AF24" s="158" t="s">
        <v>233</v>
      </c>
      <c r="AG24" s="278" t="s">
        <v>234</v>
      </c>
      <c r="AH24" s="278" t="s">
        <v>235</v>
      </c>
      <c r="AI24" s="279">
        <v>3</v>
      </c>
      <c r="AJ24" s="279">
        <v>1</v>
      </c>
      <c r="AK24" s="279">
        <v>2</v>
      </c>
      <c r="AL24" s="279">
        <v>1</v>
      </c>
      <c r="AM24" s="378">
        <f>+(AJ24+AK24)/AI24</f>
        <v>1</v>
      </c>
      <c r="AN24" s="279">
        <v>0.06</v>
      </c>
      <c r="AO24" s="390">
        <v>44942</v>
      </c>
      <c r="AP24" s="390">
        <v>45291</v>
      </c>
      <c r="AQ24" s="215">
        <v>349</v>
      </c>
      <c r="AR24" s="369">
        <v>1028736</v>
      </c>
      <c r="AS24" s="401"/>
      <c r="AT24" s="257">
        <v>1041</v>
      </c>
      <c r="AU24" s="257">
        <v>913</v>
      </c>
      <c r="AV24" s="372"/>
      <c r="AW24" s="362"/>
      <c r="AX24" s="212" t="s">
        <v>108</v>
      </c>
      <c r="AY24" s="247">
        <v>440000000</v>
      </c>
      <c r="AZ24" s="212" t="s">
        <v>109</v>
      </c>
      <c r="BA24" s="153" t="s">
        <v>232</v>
      </c>
      <c r="BB24" s="153" t="s">
        <v>132</v>
      </c>
      <c r="BC24" s="247">
        <f>195457154.22</f>
        <v>195457154.22</v>
      </c>
      <c r="BD24" s="247">
        <f>39276850+37120000+59178907</f>
        <v>135575757</v>
      </c>
      <c r="BE24" s="247"/>
      <c r="BF24" s="247">
        <v>142000000</v>
      </c>
      <c r="BG24" s="247">
        <f>33801511.32+35078400</f>
        <v>68879911.319999993</v>
      </c>
      <c r="BH24" s="247">
        <v>47040924.93</v>
      </c>
      <c r="BI24" s="255">
        <f>142000000-128359300</f>
        <v>13640700</v>
      </c>
      <c r="BJ24" s="255"/>
      <c r="BK24" s="255">
        <v>170483636.25</v>
      </c>
      <c r="BL24" s="228"/>
      <c r="BM24" s="215" t="s">
        <v>112</v>
      </c>
      <c r="BN24" s="278" t="s">
        <v>234</v>
      </c>
      <c r="BO24" s="191" t="s">
        <v>125</v>
      </c>
      <c r="BP24" s="215">
        <v>0</v>
      </c>
      <c r="BQ24" s="390">
        <v>44956</v>
      </c>
      <c r="BR24" s="191" t="s">
        <v>236</v>
      </c>
      <c r="BS24" s="195" t="s">
        <v>237</v>
      </c>
      <c r="BT24" s="195" t="s">
        <v>238</v>
      </c>
      <c r="BU24" s="217" t="s">
        <v>239</v>
      </c>
      <c r="BV24" s="217" t="s">
        <v>240</v>
      </c>
    </row>
    <row r="25" spans="1:74" ht="129.75" customHeight="1" thickBot="1">
      <c r="A25" s="311"/>
      <c r="B25" s="353"/>
      <c r="C25" s="362"/>
      <c r="D25" s="362"/>
      <c r="E25" s="359"/>
      <c r="F25" s="365"/>
      <c r="G25" s="362"/>
      <c r="H25" s="359"/>
      <c r="I25" s="356"/>
      <c r="J25" s="153"/>
      <c r="K25" s="195"/>
      <c r="L25" s="195"/>
      <c r="M25" s="216"/>
      <c r="N25" s="195"/>
      <c r="O25" s="216"/>
      <c r="P25" s="216"/>
      <c r="Q25" s="195"/>
      <c r="R25" s="174"/>
      <c r="S25" s="172"/>
      <c r="T25" s="323"/>
      <c r="U25" s="267"/>
      <c r="V25" s="267"/>
      <c r="W25" s="267"/>
      <c r="X25" s="267"/>
      <c r="Y25" s="267"/>
      <c r="Z25" s="273"/>
      <c r="AA25" s="276"/>
      <c r="AB25" s="156"/>
      <c r="AC25" s="165"/>
      <c r="AD25" s="200"/>
      <c r="AE25" s="162"/>
      <c r="AF25" s="159"/>
      <c r="AG25" s="237"/>
      <c r="AH25" s="237"/>
      <c r="AI25" s="229"/>
      <c r="AJ25" s="229"/>
      <c r="AK25" s="229"/>
      <c r="AL25" s="229"/>
      <c r="AM25" s="379"/>
      <c r="AN25" s="229"/>
      <c r="AO25" s="221"/>
      <c r="AP25" s="221"/>
      <c r="AQ25" s="216"/>
      <c r="AR25" s="244"/>
      <c r="AS25" s="402"/>
      <c r="AT25" s="257"/>
      <c r="AU25" s="257"/>
      <c r="AV25" s="372"/>
      <c r="AW25" s="362"/>
      <c r="AX25" s="216"/>
      <c r="AY25" s="228"/>
      <c r="AZ25" s="216"/>
      <c r="BA25" s="195"/>
      <c r="BB25" s="195"/>
      <c r="BC25" s="228"/>
      <c r="BD25" s="228"/>
      <c r="BE25" s="228"/>
      <c r="BF25" s="228"/>
      <c r="BG25" s="228"/>
      <c r="BH25" s="228"/>
      <c r="BI25" s="256"/>
      <c r="BJ25" s="256"/>
      <c r="BK25" s="256"/>
      <c r="BL25" s="404"/>
      <c r="BM25" s="216"/>
      <c r="BN25" s="237"/>
      <c r="BO25" s="195"/>
      <c r="BP25" s="216"/>
      <c r="BQ25" s="221"/>
      <c r="BR25" s="195"/>
      <c r="BS25" s="403"/>
      <c r="BT25" s="403"/>
      <c r="BU25" s="218"/>
      <c r="BV25" s="223"/>
    </row>
    <row r="26" spans="1:74" ht="120" customHeight="1">
      <c r="A26" s="311"/>
      <c r="B26" s="353"/>
      <c r="C26" s="362"/>
      <c r="D26" s="362"/>
      <c r="E26" s="359"/>
      <c r="F26" s="365"/>
      <c r="G26" s="362"/>
      <c r="H26" s="359"/>
      <c r="I26" s="356"/>
      <c r="J26" s="153"/>
      <c r="K26" s="152" t="s">
        <v>241</v>
      </c>
      <c r="L26" s="152" t="s">
        <v>242</v>
      </c>
      <c r="M26" s="211">
        <v>48</v>
      </c>
      <c r="N26" s="152" t="s">
        <v>243</v>
      </c>
      <c r="O26" s="211"/>
      <c r="P26" s="211" t="s">
        <v>96</v>
      </c>
      <c r="Q26" s="152" t="s">
        <v>244</v>
      </c>
      <c r="R26" s="173">
        <v>120</v>
      </c>
      <c r="S26" s="171">
        <v>16</v>
      </c>
      <c r="T26" s="148">
        <v>104</v>
      </c>
      <c r="U26" s="151">
        <v>10</v>
      </c>
      <c r="V26" s="151">
        <v>6</v>
      </c>
      <c r="W26" s="151">
        <v>0</v>
      </c>
      <c r="X26" s="267">
        <v>1</v>
      </c>
      <c r="Y26" s="267">
        <f>+(T26+U26+V26)/R26</f>
        <v>1</v>
      </c>
      <c r="Z26" s="273"/>
      <c r="AA26" s="276"/>
      <c r="AB26" s="156"/>
      <c r="AC26" s="165"/>
      <c r="AD26" s="200"/>
      <c r="AE26" s="162"/>
      <c r="AF26" s="159"/>
      <c r="AG26" s="167" t="s">
        <v>245</v>
      </c>
      <c r="AH26" s="167" t="s">
        <v>246</v>
      </c>
      <c r="AI26" s="169">
        <v>16</v>
      </c>
      <c r="AJ26" s="169">
        <v>0</v>
      </c>
      <c r="AK26" s="154">
        <v>16</v>
      </c>
      <c r="AL26" s="169">
        <v>2800</v>
      </c>
      <c r="AM26" s="391">
        <f>+(AJ26+AK26)/AI26</f>
        <v>1</v>
      </c>
      <c r="AN26" s="169">
        <v>0.03</v>
      </c>
      <c r="AO26" s="219">
        <v>44942</v>
      </c>
      <c r="AP26" s="219">
        <v>45291</v>
      </c>
      <c r="AQ26" s="211">
        <v>349</v>
      </c>
      <c r="AR26" s="152">
        <v>400</v>
      </c>
      <c r="AS26" s="152"/>
      <c r="AT26" s="248">
        <v>144</v>
      </c>
      <c r="AU26" s="248">
        <v>152</v>
      </c>
      <c r="AV26" s="372"/>
      <c r="AW26" s="362"/>
      <c r="AX26" s="211" t="s">
        <v>108</v>
      </c>
      <c r="AY26" s="227">
        <v>230000000</v>
      </c>
      <c r="AZ26" s="211" t="s">
        <v>247</v>
      </c>
      <c r="BA26" s="152" t="s">
        <v>232</v>
      </c>
      <c r="BB26" s="152" t="s">
        <v>248</v>
      </c>
      <c r="BC26" s="227"/>
      <c r="BD26" s="227">
        <v>17343249</v>
      </c>
      <c r="BE26" s="227">
        <v>115996650</v>
      </c>
      <c r="BF26" s="227"/>
      <c r="BG26" s="227">
        <v>11589182.92</v>
      </c>
      <c r="BH26" s="227">
        <v>110872267</v>
      </c>
      <c r="BI26" s="227"/>
      <c r="BJ26" s="227"/>
      <c r="BK26" s="227">
        <v>11589182.92</v>
      </c>
      <c r="BL26" s="227"/>
      <c r="BM26" s="211" t="s">
        <v>112</v>
      </c>
      <c r="BN26" s="245" t="s">
        <v>249</v>
      </c>
      <c r="BO26" s="211" t="s">
        <v>153</v>
      </c>
      <c r="BP26" s="211">
        <v>4</v>
      </c>
      <c r="BQ26" s="219">
        <v>44956</v>
      </c>
      <c r="BR26" s="152" t="s">
        <v>250</v>
      </c>
      <c r="BS26" s="153" t="s">
        <v>251</v>
      </c>
      <c r="BT26" s="153" t="s">
        <v>252</v>
      </c>
      <c r="BU26" s="217" t="s">
        <v>253</v>
      </c>
      <c r="BV26" s="234" t="s">
        <v>254</v>
      </c>
    </row>
    <row r="27" spans="1:74" ht="161.25" customHeight="1">
      <c r="A27" s="311"/>
      <c r="B27" s="353"/>
      <c r="C27" s="362"/>
      <c r="D27" s="362"/>
      <c r="E27" s="359"/>
      <c r="F27" s="365"/>
      <c r="G27" s="362"/>
      <c r="H27" s="359"/>
      <c r="I27" s="356"/>
      <c r="J27" s="153"/>
      <c r="K27" s="153"/>
      <c r="L27" s="153"/>
      <c r="M27" s="212"/>
      <c r="N27" s="153"/>
      <c r="O27" s="212"/>
      <c r="P27" s="212"/>
      <c r="Q27" s="153"/>
      <c r="R27" s="175"/>
      <c r="S27" s="176"/>
      <c r="T27" s="150"/>
      <c r="U27" s="151"/>
      <c r="V27" s="151"/>
      <c r="W27" s="151"/>
      <c r="X27" s="267"/>
      <c r="Y27" s="267"/>
      <c r="Z27" s="273"/>
      <c r="AA27" s="276"/>
      <c r="AB27" s="156"/>
      <c r="AC27" s="165"/>
      <c r="AD27" s="200"/>
      <c r="AE27" s="162"/>
      <c r="AF27" s="159"/>
      <c r="AG27" s="237"/>
      <c r="AH27" s="237"/>
      <c r="AI27" s="229"/>
      <c r="AJ27" s="229"/>
      <c r="AK27" s="154"/>
      <c r="AL27" s="229"/>
      <c r="AM27" s="379"/>
      <c r="AN27" s="229"/>
      <c r="AO27" s="221"/>
      <c r="AP27" s="221"/>
      <c r="AQ27" s="216"/>
      <c r="AR27" s="195"/>
      <c r="AS27" s="195"/>
      <c r="AT27" s="248"/>
      <c r="AU27" s="248"/>
      <c r="AV27" s="372"/>
      <c r="AW27" s="362"/>
      <c r="AX27" s="216"/>
      <c r="AY27" s="228"/>
      <c r="AZ27" s="216"/>
      <c r="BA27" s="195"/>
      <c r="BB27" s="195"/>
      <c r="BC27" s="228"/>
      <c r="BD27" s="228"/>
      <c r="BE27" s="228"/>
      <c r="BF27" s="228"/>
      <c r="BG27" s="228"/>
      <c r="BH27" s="228"/>
      <c r="BI27" s="228"/>
      <c r="BJ27" s="228"/>
      <c r="BK27" s="228"/>
      <c r="BL27" s="228"/>
      <c r="BM27" s="216"/>
      <c r="BN27" s="246"/>
      <c r="BO27" s="216"/>
      <c r="BP27" s="216"/>
      <c r="BQ27" s="221"/>
      <c r="BR27" s="195"/>
      <c r="BS27" s="195"/>
      <c r="BT27" s="195"/>
      <c r="BU27" s="223"/>
      <c r="BV27" s="235"/>
    </row>
    <row r="28" spans="1:74" ht="93" customHeight="1">
      <c r="A28" s="311"/>
      <c r="B28" s="353"/>
      <c r="C28" s="362"/>
      <c r="D28" s="362"/>
      <c r="E28" s="359"/>
      <c r="F28" s="365"/>
      <c r="G28" s="362"/>
      <c r="H28" s="359"/>
      <c r="I28" s="356"/>
      <c r="J28" s="153"/>
      <c r="K28" s="195"/>
      <c r="L28" s="195"/>
      <c r="M28" s="216"/>
      <c r="N28" s="195"/>
      <c r="O28" s="216"/>
      <c r="P28" s="216"/>
      <c r="Q28" s="195"/>
      <c r="R28" s="174"/>
      <c r="S28" s="172"/>
      <c r="T28" s="149"/>
      <c r="U28" s="151"/>
      <c r="V28" s="151"/>
      <c r="W28" s="151"/>
      <c r="X28" s="267"/>
      <c r="Y28" s="267"/>
      <c r="Z28" s="273"/>
      <c r="AA28" s="276"/>
      <c r="AB28" s="156"/>
      <c r="AC28" s="165"/>
      <c r="AD28" s="200"/>
      <c r="AE28" s="162"/>
      <c r="AF28" s="159"/>
      <c r="AG28" s="29" t="s">
        <v>255</v>
      </c>
      <c r="AH28" s="30" t="s">
        <v>256</v>
      </c>
      <c r="AI28" s="22">
        <v>16</v>
      </c>
      <c r="AJ28" s="22">
        <v>0</v>
      </c>
      <c r="AK28" s="22">
        <v>0</v>
      </c>
      <c r="AL28" s="22">
        <v>0</v>
      </c>
      <c r="AM28" s="72">
        <f>+(AJ28+AK28)/AI28</f>
        <v>0</v>
      </c>
      <c r="AN28" s="22">
        <v>0.01</v>
      </c>
      <c r="AO28" s="31">
        <v>44942</v>
      </c>
      <c r="AP28" s="31">
        <v>45291</v>
      </c>
      <c r="AQ28" s="28">
        <v>349</v>
      </c>
      <c r="AR28" s="38">
        <v>10200</v>
      </c>
      <c r="AS28" s="24"/>
      <c r="AT28" s="53"/>
      <c r="AU28" s="53"/>
      <c r="AV28" s="372"/>
      <c r="AW28" s="362"/>
      <c r="AX28" s="20" t="s">
        <v>108</v>
      </c>
      <c r="AY28" s="32">
        <v>75000000</v>
      </c>
      <c r="AZ28" s="20" t="s">
        <v>109</v>
      </c>
      <c r="BA28" s="37" t="s">
        <v>232</v>
      </c>
      <c r="BB28" s="20" t="s">
        <v>132</v>
      </c>
      <c r="BC28" s="45">
        <v>64705687</v>
      </c>
      <c r="BD28" s="45"/>
      <c r="BE28" s="45"/>
      <c r="BF28" s="20"/>
      <c r="BG28" s="60"/>
      <c r="BH28" s="60"/>
      <c r="BI28" s="20"/>
      <c r="BJ28" s="20"/>
      <c r="BK28" s="20"/>
      <c r="BL28" s="20"/>
      <c r="BM28" s="20" t="s">
        <v>112</v>
      </c>
      <c r="BN28" s="17" t="s">
        <v>257</v>
      </c>
      <c r="BO28" s="20" t="s">
        <v>153</v>
      </c>
      <c r="BP28" s="20">
        <v>0</v>
      </c>
      <c r="BQ28" s="40">
        <v>44956</v>
      </c>
      <c r="BR28" s="27" t="s">
        <v>258</v>
      </c>
      <c r="BS28" s="27" t="s">
        <v>259</v>
      </c>
      <c r="BT28" s="27" t="s">
        <v>259</v>
      </c>
      <c r="BU28" s="58" t="s">
        <v>260</v>
      </c>
      <c r="BV28" s="58" t="s">
        <v>261</v>
      </c>
    </row>
    <row r="29" spans="1:74" ht="148.5" customHeight="1">
      <c r="A29" s="311"/>
      <c r="B29" s="353"/>
      <c r="C29" s="362"/>
      <c r="D29" s="362"/>
      <c r="E29" s="359"/>
      <c r="F29" s="365"/>
      <c r="G29" s="362"/>
      <c r="H29" s="359"/>
      <c r="I29" s="356"/>
      <c r="J29" s="153"/>
      <c r="K29" s="27" t="s">
        <v>262</v>
      </c>
      <c r="L29" s="27" t="s">
        <v>263</v>
      </c>
      <c r="M29" s="20">
        <v>1800</v>
      </c>
      <c r="N29" s="23" t="s">
        <v>264</v>
      </c>
      <c r="O29" s="20"/>
      <c r="P29" s="20" t="s">
        <v>96</v>
      </c>
      <c r="Q29" s="23" t="s">
        <v>265</v>
      </c>
      <c r="R29" s="21">
        <v>1620</v>
      </c>
      <c r="S29" s="35">
        <v>1620</v>
      </c>
      <c r="T29" s="26">
        <v>1021</v>
      </c>
      <c r="U29" s="26">
        <v>975</v>
      </c>
      <c r="V29" s="54">
        <v>1006</v>
      </c>
      <c r="W29" s="54">
        <v>982</v>
      </c>
      <c r="X29" s="55">
        <v>1</v>
      </c>
      <c r="Y29" s="47">
        <v>1</v>
      </c>
      <c r="Z29" s="273"/>
      <c r="AA29" s="276"/>
      <c r="AB29" s="156"/>
      <c r="AC29" s="165"/>
      <c r="AD29" s="200"/>
      <c r="AE29" s="162"/>
      <c r="AF29" s="159"/>
      <c r="AG29" s="29" t="s">
        <v>266</v>
      </c>
      <c r="AH29" s="30" t="s">
        <v>267</v>
      </c>
      <c r="AI29" s="22">
        <v>1620</v>
      </c>
      <c r="AJ29" s="22">
        <f>7+968</f>
        <v>975</v>
      </c>
      <c r="AK29" s="22">
        <v>1006</v>
      </c>
      <c r="AL29" s="22">
        <v>982</v>
      </c>
      <c r="AM29" s="73">
        <v>1</v>
      </c>
      <c r="AN29" s="22">
        <v>0.38</v>
      </c>
      <c r="AO29" s="31">
        <v>44942</v>
      </c>
      <c r="AP29" s="31">
        <v>45291</v>
      </c>
      <c r="AQ29" s="28">
        <v>349</v>
      </c>
      <c r="AR29" s="39">
        <v>1620</v>
      </c>
      <c r="AS29" s="39">
        <f>7+968</f>
        <v>975</v>
      </c>
      <c r="AT29" s="39">
        <v>1006</v>
      </c>
      <c r="AU29" s="39">
        <v>982</v>
      </c>
      <c r="AV29" s="372"/>
      <c r="AW29" s="362"/>
      <c r="AX29" s="20" t="s">
        <v>108</v>
      </c>
      <c r="AY29" s="32">
        <v>2713687504</v>
      </c>
      <c r="AZ29" s="20" t="s">
        <v>109</v>
      </c>
      <c r="BA29" s="23" t="s">
        <v>232</v>
      </c>
      <c r="BB29" s="20" t="s">
        <v>132</v>
      </c>
      <c r="BC29" s="45">
        <f>46200000+2500000000</f>
        <v>2546200000</v>
      </c>
      <c r="BD29" s="45"/>
      <c r="BE29" s="45"/>
      <c r="BF29" s="45">
        <f>7700000+549150000</f>
        <v>556850000</v>
      </c>
      <c r="BG29" s="45">
        <f>38500000+4200000+600000+564750000+1200000</f>
        <v>609250000</v>
      </c>
      <c r="BH29" s="45">
        <f>600000+556950000</f>
        <v>557550000</v>
      </c>
      <c r="BI29" s="45">
        <f>7700000+549150000</f>
        <v>556850000</v>
      </c>
      <c r="BJ29" s="45">
        <f>4200000+600000+564750000+1200000+38500000</f>
        <v>609250000</v>
      </c>
      <c r="BK29" s="45">
        <f>600000+556950000</f>
        <v>557550000</v>
      </c>
      <c r="BL29" s="45"/>
      <c r="BM29" s="20" t="s">
        <v>268</v>
      </c>
      <c r="BN29" s="19"/>
      <c r="BO29" s="19"/>
      <c r="BP29" s="20">
        <v>0</v>
      </c>
      <c r="BQ29" s="40"/>
      <c r="BR29" s="27" t="s">
        <v>269</v>
      </c>
      <c r="BS29" s="27" t="s">
        <v>270</v>
      </c>
      <c r="BT29" s="27" t="s">
        <v>271</v>
      </c>
      <c r="BU29" s="57" t="s">
        <v>272</v>
      </c>
      <c r="BV29" s="57" t="s">
        <v>273</v>
      </c>
    </row>
    <row r="30" spans="1:74" ht="134.25" customHeight="1">
      <c r="A30" s="311"/>
      <c r="B30" s="353"/>
      <c r="C30" s="362"/>
      <c r="D30" s="362"/>
      <c r="E30" s="359"/>
      <c r="F30" s="365"/>
      <c r="G30" s="362"/>
      <c r="H30" s="359"/>
      <c r="I30" s="356"/>
      <c r="J30" s="153"/>
      <c r="K30" s="27" t="s">
        <v>274</v>
      </c>
      <c r="L30" s="27" t="s">
        <v>275</v>
      </c>
      <c r="M30" s="20">
        <v>0</v>
      </c>
      <c r="N30" s="23" t="s">
        <v>276</v>
      </c>
      <c r="O30" s="20" t="s">
        <v>96</v>
      </c>
      <c r="P30" s="20"/>
      <c r="Q30" s="23" t="s">
        <v>277</v>
      </c>
      <c r="R30" s="21">
        <v>1</v>
      </c>
      <c r="S30" s="35">
        <v>0.08</v>
      </c>
      <c r="T30" s="36">
        <v>0.92</v>
      </c>
      <c r="U30" s="47">
        <v>0.03</v>
      </c>
      <c r="V30" s="55">
        <v>0.01</v>
      </c>
      <c r="W30" s="55">
        <v>0</v>
      </c>
      <c r="X30" s="71">
        <f>+(U30+V30)/S30</f>
        <v>0.5</v>
      </c>
      <c r="Y30" s="47">
        <f>+T30+U30+V30</f>
        <v>0.96000000000000008</v>
      </c>
      <c r="Z30" s="273"/>
      <c r="AA30" s="276"/>
      <c r="AB30" s="156"/>
      <c r="AC30" s="165"/>
      <c r="AD30" s="200"/>
      <c r="AE30" s="162"/>
      <c r="AF30" s="159"/>
      <c r="AG30" s="29" t="s">
        <v>278</v>
      </c>
      <c r="AH30" s="30" t="s">
        <v>279</v>
      </c>
      <c r="AI30" s="22">
        <v>0.08</v>
      </c>
      <c r="AJ30" s="47">
        <v>0.03</v>
      </c>
      <c r="AK30" s="47">
        <v>0.01</v>
      </c>
      <c r="AL30" s="47">
        <v>0</v>
      </c>
      <c r="AM30" s="72">
        <f>+(AJ30+AK30+AL30)/AI30</f>
        <v>0.5</v>
      </c>
      <c r="AN30" s="22">
        <v>0.01</v>
      </c>
      <c r="AO30" s="31">
        <v>44942</v>
      </c>
      <c r="AP30" s="31">
        <v>45291</v>
      </c>
      <c r="AQ30" s="28">
        <v>349</v>
      </c>
      <c r="AR30" s="38">
        <v>500000</v>
      </c>
      <c r="AS30" s="24"/>
      <c r="AT30" s="24"/>
      <c r="AU30" s="24"/>
      <c r="AV30" s="372"/>
      <c r="AW30" s="362"/>
      <c r="AX30" s="20" t="s">
        <v>108</v>
      </c>
      <c r="AY30" s="32">
        <v>50000000</v>
      </c>
      <c r="AZ30" s="20" t="s">
        <v>247</v>
      </c>
      <c r="BA30" s="23" t="s">
        <v>232</v>
      </c>
      <c r="BB30" s="27" t="s">
        <v>248</v>
      </c>
      <c r="BC30" s="27"/>
      <c r="BD30" s="27"/>
      <c r="BE30" s="27"/>
      <c r="BF30" s="27"/>
      <c r="BG30" s="59"/>
      <c r="BH30" s="59"/>
      <c r="BI30" s="27"/>
      <c r="BJ30" s="27"/>
      <c r="BK30" s="27"/>
      <c r="BL30" s="27"/>
      <c r="BM30" s="20" t="s">
        <v>112</v>
      </c>
      <c r="BN30" s="27" t="s">
        <v>280</v>
      </c>
      <c r="BO30" s="27" t="s">
        <v>125</v>
      </c>
      <c r="BP30" s="20">
        <v>4</v>
      </c>
      <c r="BQ30" s="40">
        <v>44956</v>
      </c>
      <c r="BR30" s="27" t="s">
        <v>281</v>
      </c>
      <c r="BS30" s="27" t="s">
        <v>282</v>
      </c>
      <c r="BT30" s="27" t="s">
        <v>283</v>
      </c>
      <c r="BU30" s="57" t="s">
        <v>284</v>
      </c>
      <c r="BV30" s="57" t="s">
        <v>285</v>
      </c>
    </row>
    <row r="31" spans="1:74" ht="79.5" customHeight="1">
      <c r="A31" s="311"/>
      <c r="B31" s="353"/>
      <c r="C31" s="362"/>
      <c r="D31" s="362"/>
      <c r="E31" s="359"/>
      <c r="F31" s="365"/>
      <c r="G31" s="362"/>
      <c r="H31" s="359"/>
      <c r="I31" s="356"/>
      <c r="J31" s="153"/>
      <c r="K31" s="152" t="s">
        <v>286</v>
      </c>
      <c r="L31" s="152" t="s">
        <v>287</v>
      </c>
      <c r="M31" s="211" t="s">
        <v>89</v>
      </c>
      <c r="N31" s="152" t="s">
        <v>288</v>
      </c>
      <c r="O31" s="211"/>
      <c r="P31" s="211" t="s">
        <v>96</v>
      </c>
      <c r="Q31" s="152" t="s">
        <v>289</v>
      </c>
      <c r="R31" s="283">
        <v>1</v>
      </c>
      <c r="S31" s="280">
        <v>1</v>
      </c>
      <c r="T31" s="148">
        <v>1</v>
      </c>
      <c r="U31" s="267">
        <v>1</v>
      </c>
      <c r="V31" s="179">
        <v>1</v>
      </c>
      <c r="W31" s="179">
        <v>1</v>
      </c>
      <c r="X31" s="179">
        <v>1</v>
      </c>
      <c r="Y31" s="179">
        <v>1</v>
      </c>
      <c r="Z31" s="273"/>
      <c r="AA31" s="276"/>
      <c r="AB31" s="156"/>
      <c r="AC31" s="165"/>
      <c r="AD31" s="200"/>
      <c r="AE31" s="162"/>
      <c r="AF31" s="159"/>
      <c r="AG31" s="167" t="s">
        <v>290</v>
      </c>
      <c r="AH31" s="167" t="s">
        <v>291</v>
      </c>
      <c r="AI31" s="238">
        <v>2</v>
      </c>
      <c r="AJ31" s="238">
        <v>0</v>
      </c>
      <c r="AK31" s="238">
        <v>0</v>
      </c>
      <c r="AL31" s="238">
        <v>0</v>
      </c>
      <c r="AM31" s="392">
        <v>0</v>
      </c>
      <c r="AN31" s="169">
        <v>0.09</v>
      </c>
      <c r="AO31" s="219">
        <v>44942</v>
      </c>
      <c r="AP31" s="219">
        <v>45291</v>
      </c>
      <c r="AQ31" s="211">
        <v>349</v>
      </c>
      <c r="AR31" s="242">
        <v>1028736</v>
      </c>
      <c r="AS31" s="242"/>
      <c r="AT31" s="253"/>
      <c r="AU31" s="253"/>
      <c r="AV31" s="372"/>
      <c r="AW31" s="362"/>
      <c r="AX31" s="211" t="s">
        <v>108</v>
      </c>
      <c r="AY31" s="227">
        <f>674704935.79+1714747339.13</f>
        <v>2389452274.9200001</v>
      </c>
      <c r="AZ31" s="152" t="s">
        <v>171</v>
      </c>
      <c r="BA31" s="152" t="s">
        <v>232</v>
      </c>
      <c r="BB31" s="152" t="s">
        <v>292</v>
      </c>
      <c r="BC31" s="224"/>
      <c r="BD31" s="224"/>
      <c r="BE31" s="224"/>
      <c r="BF31" s="224"/>
      <c r="BG31" s="224"/>
      <c r="BH31" s="224"/>
      <c r="BI31" s="224"/>
      <c r="BJ31" s="224"/>
      <c r="BK31" s="224"/>
      <c r="BL31" s="224"/>
      <c r="BM31" s="211" t="s">
        <v>112</v>
      </c>
      <c r="BN31" s="152" t="s">
        <v>293</v>
      </c>
      <c r="BO31" s="211" t="s">
        <v>153</v>
      </c>
      <c r="BP31" s="211">
        <v>4</v>
      </c>
      <c r="BQ31" s="219">
        <v>44956</v>
      </c>
      <c r="BR31" s="152" t="s">
        <v>294</v>
      </c>
      <c r="BS31" s="152" t="s">
        <v>126</v>
      </c>
      <c r="BT31" s="152" t="s">
        <v>295</v>
      </c>
      <c r="BU31" s="222" t="s">
        <v>296</v>
      </c>
      <c r="BV31" s="222" t="s">
        <v>297</v>
      </c>
    </row>
    <row r="32" spans="1:74" ht="66" customHeight="1">
      <c r="A32" s="311"/>
      <c r="B32" s="353"/>
      <c r="C32" s="362"/>
      <c r="D32" s="362"/>
      <c r="E32" s="359"/>
      <c r="F32" s="365"/>
      <c r="G32" s="362"/>
      <c r="H32" s="359"/>
      <c r="I32" s="356"/>
      <c r="J32" s="153"/>
      <c r="K32" s="153"/>
      <c r="L32" s="153"/>
      <c r="M32" s="212"/>
      <c r="N32" s="153"/>
      <c r="O32" s="212"/>
      <c r="P32" s="212"/>
      <c r="Q32" s="153"/>
      <c r="R32" s="284"/>
      <c r="S32" s="281"/>
      <c r="T32" s="150"/>
      <c r="U32" s="267"/>
      <c r="V32" s="180"/>
      <c r="W32" s="180"/>
      <c r="X32" s="180"/>
      <c r="Y32" s="180"/>
      <c r="Z32" s="273"/>
      <c r="AA32" s="276"/>
      <c r="AB32" s="156"/>
      <c r="AC32" s="165"/>
      <c r="AD32" s="200"/>
      <c r="AE32" s="162"/>
      <c r="AF32" s="159"/>
      <c r="AG32" s="236"/>
      <c r="AH32" s="236"/>
      <c r="AI32" s="239"/>
      <c r="AJ32" s="239"/>
      <c r="AK32" s="239"/>
      <c r="AL32" s="239"/>
      <c r="AM32" s="393"/>
      <c r="AN32" s="241"/>
      <c r="AO32" s="220"/>
      <c r="AP32" s="220"/>
      <c r="AQ32" s="212"/>
      <c r="AR32" s="243"/>
      <c r="AS32" s="243"/>
      <c r="AT32" s="253"/>
      <c r="AU32" s="253"/>
      <c r="AV32" s="372"/>
      <c r="AW32" s="362"/>
      <c r="AX32" s="212"/>
      <c r="AY32" s="247"/>
      <c r="AZ32" s="153"/>
      <c r="BA32" s="153"/>
      <c r="BB32" s="153"/>
      <c r="BC32" s="225"/>
      <c r="BD32" s="225"/>
      <c r="BE32" s="225"/>
      <c r="BF32" s="225"/>
      <c r="BG32" s="225"/>
      <c r="BH32" s="225"/>
      <c r="BI32" s="225"/>
      <c r="BJ32" s="225"/>
      <c r="BK32" s="225"/>
      <c r="BL32" s="225"/>
      <c r="BM32" s="212"/>
      <c r="BN32" s="153"/>
      <c r="BO32" s="212"/>
      <c r="BP32" s="212"/>
      <c r="BQ32" s="220"/>
      <c r="BR32" s="153"/>
      <c r="BS32" s="153"/>
      <c r="BT32" s="153"/>
      <c r="BU32" s="217"/>
      <c r="BV32" s="217"/>
    </row>
    <row r="33" spans="1:74" ht="174.75" customHeight="1">
      <c r="A33" s="311"/>
      <c r="B33" s="353"/>
      <c r="C33" s="362"/>
      <c r="D33" s="362"/>
      <c r="E33" s="359"/>
      <c r="F33" s="365"/>
      <c r="G33" s="362"/>
      <c r="H33" s="359"/>
      <c r="I33" s="356"/>
      <c r="J33" s="153"/>
      <c r="K33" s="153"/>
      <c r="L33" s="153"/>
      <c r="M33" s="212"/>
      <c r="N33" s="153"/>
      <c r="O33" s="212"/>
      <c r="P33" s="212"/>
      <c r="Q33" s="153"/>
      <c r="R33" s="284"/>
      <c r="S33" s="281"/>
      <c r="T33" s="150"/>
      <c r="U33" s="267"/>
      <c r="V33" s="180"/>
      <c r="W33" s="180"/>
      <c r="X33" s="180"/>
      <c r="Y33" s="180"/>
      <c r="Z33" s="273"/>
      <c r="AA33" s="276"/>
      <c r="AB33" s="156"/>
      <c r="AC33" s="165"/>
      <c r="AD33" s="200"/>
      <c r="AE33" s="162"/>
      <c r="AF33" s="159"/>
      <c r="AG33" s="237"/>
      <c r="AH33" s="237"/>
      <c r="AI33" s="240"/>
      <c r="AJ33" s="240"/>
      <c r="AK33" s="240"/>
      <c r="AL33" s="240"/>
      <c r="AM33" s="394"/>
      <c r="AN33" s="229"/>
      <c r="AO33" s="221"/>
      <c r="AP33" s="221"/>
      <c r="AQ33" s="216"/>
      <c r="AR33" s="244"/>
      <c r="AS33" s="244"/>
      <c r="AT33" s="253"/>
      <c r="AU33" s="253"/>
      <c r="AV33" s="372"/>
      <c r="AW33" s="362"/>
      <c r="AX33" s="216"/>
      <c r="AY33" s="228"/>
      <c r="AZ33" s="195"/>
      <c r="BA33" s="195"/>
      <c r="BB33" s="195"/>
      <c r="BC33" s="226"/>
      <c r="BD33" s="226"/>
      <c r="BE33" s="226"/>
      <c r="BF33" s="226"/>
      <c r="BG33" s="226"/>
      <c r="BH33" s="226"/>
      <c r="BI33" s="226"/>
      <c r="BJ33" s="226"/>
      <c r="BK33" s="226"/>
      <c r="BL33" s="226"/>
      <c r="BM33" s="216"/>
      <c r="BN33" s="195"/>
      <c r="BO33" s="216"/>
      <c r="BP33" s="216"/>
      <c r="BQ33" s="221"/>
      <c r="BR33" s="195"/>
      <c r="BS33" s="195"/>
      <c r="BT33" s="195"/>
      <c r="BU33" s="223"/>
      <c r="BV33" s="223"/>
    </row>
    <row r="34" spans="1:74" ht="101.25" customHeight="1">
      <c r="A34" s="311"/>
      <c r="B34" s="353"/>
      <c r="C34" s="362"/>
      <c r="D34" s="362"/>
      <c r="E34" s="359"/>
      <c r="F34" s="365"/>
      <c r="G34" s="362"/>
      <c r="H34" s="359"/>
      <c r="I34" s="356"/>
      <c r="J34" s="153"/>
      <c r="K34" s="153"/>
      <c r="L34" s="153"/>
      <c r="M34" s="212"/>
      <c r="N34" s="153"/>
      <c r="O34" s="212"/>
      <c r="P34" s="212"/>
      <c r="Q34" s="153"/>
      <c r="R34" s="284"/>
      <c r="S34" s="281"/>
      <c r="T34" s="150"/>
      <c r="U34" s="267"/>
      <c r="V34" s="180"/>
      <c r="W34" s="180"/>
      <c r="X34" s="180"/>
      <c r="Y34" s="180"/>
      <c r="Z34" s="273"/>
      <c r="AA34" s="276"/>
      <c r="AB34" s="156"/>
      <c r="AC34" s="165"/>
      <c r="AD34" s="200"/>
      <c r="AE34" s="162"/>
      <c r="AF34" s="159"/>
      <c r="AG34" s="29" t="s">
        <v>298</v>
      </c>
      <c r="AH34" s="30" t="s">
        <v>299</v>
      </c>
      <c r="AI34" s="22">
        <v>1</v>
      </c>
      <c r="AJ34" s="22">
        <v>0</v>
      </c>
      <c r="AK34" s="22">
        <v>0</v>
      </c>
      <c r="AL34" s="109">
        <v>0</v>
      </c>
      <c r="AM34" s="74">
        <f>SUM(AJ34:AK34)/AI34</f>
        <v>0</v>
      </c>
      <c r="AN34" s="22">
        <v>0.08</v>
      </c>
      <c r="AO34" s="31">
        <v>44942</v>
      </c>
      <c r="AP34" s="31">
        <v>45291</v>
      </c>
      <c r="AQ34" s="28">
        <v>349</v>
      </c>
      <c r="AR34" s="38">
        <v>1028736</v>
      </c>
      <c r="AS34" s="24"/>
      <c r="AT34" s="24"/>
      <c r="AU34" s="24"/>
      <c r="AV34" s="372"/>
      <c r="AW34" s="362"/>
      <c r="AX34" s="20" t="s">
        <v>108</v>
      </c>
      <c r="AY34" s="32">
        <v>589167280</v>
      </c>
      <c r="AZ34" s="20" t="s">
        <v>109</v>
      </c>
      <c r="BA34" s="23" t="s">
        <v>232</v>
      </c>
      <c r="BB34" s="27" t="s">
        <v>132</v>
      </c>
      <c r="BC34" s="28"/>
      <c r="BD34" s="28"/>
      <c r="BE34" s="28"/>
      <c r="BF34" s="28"/>
      <c r="BG34" s="28"/>
      <c r="BH34" s="28"/>
      <c r="BI34" s="28"/>
      <c r="BJ34" s="28"/>
      <c r="BK34" s="28"/>
      <c r="BL34" s="28"/>
      <c r="BM34" s="20" t="s">
        <v>112</v>
      </c>
      <c r="BN34" s="27" t="s">
        <v>300</v>
      </c>
      <c r="BO34" s="23" t="s">
        <v>216</v>
      </c>
      <c r="BP34" s="20">
        <v>0</v>
      </c>
      <c r="BQ34" s="40">
        <v>44956</v>
      </c>
      <c r="BR34" s="27" t="s">
        <v>294</v>
      </c>
      <c r="BS34" s="27"/>
      <c r="BT34" s="27" t="s">
        <v>301</v>
      </c>
      <c r="BU34" s="57" t="s">
        <v>302</v>
      </c>
      <c r="BV34" s="57" t="s">
        <v>303</v>
      </c>
    </row>
    <row r="35" spans="1:74" ht="150" customHeight="1">
      <c r="A35" s="311"/>
      <c r="B35" s="353"/>
      <c r="C35" s="362"/>
      <c r="D35" s="362"/>
      <c r="E35" s="359"/>
      <c r="F35" s="365"/>
      <c r="G35" s="362"/>
      <c r="H35" s="359"/>
      <c r="I35" s="356"/>
      <c r="J35" s="153"/>
      <c r="K35" s="153"/>
      <c r="L35" s="153"/>
      <c r="M35" s="212"/>
      <c r="N35" s="153"/>
      <c r="O35" s="212"/>
      <c r="P35" s="212"/>
      <c r="Q35" s="153"/>
      <c r="R35" s="284"/>
      <c r="S35" s="281"/>
      <c r="T35" s="150"/>
      <c r="U35" s="267"/>
      <c r="V35" s="180"/>
      <c r="W35" s="180"/>
      <c r="X35" s="180"/>
      <c r="Y35" s="180"/>
      <c r="Z35" s="273"/>
      <c r="AA35" s="276"/>
      <c r="AB35" s="156"/>
      <c r="AC35" s="165"/>
      <c r="AD35" s="200"/>
      <c r="AE35" s="162"/>
      <c r="AF35" s="159"/>
      <c r="AG35" s="29" t="s">
        <v>304</v>
      </c>
      <c r="AH35" s="30" t="s">
        <v>305</v>
      </c>
      <c r="AI35" s="22">
        <v>1</v>
      </c>
      <c r="AJ35" s="22">
        <v>0</v>
      </c>
      <c r="AK35" s="22">
        <v>0</v>
      </c>
      <c r="AL35" s="109">
        <v>0</v>
      </c>
      <c r="AM35" s="74">
        <f>SUM(AJ35:AK35)/AI35</f>
        <v>0</v>
      </c>
      <c r="AN35" s="22">
        <v>0.02</v>
      </c>
      <c r="AO35" s="31">
        <v>44942</v>
      </c>
      <c r="AP35" s="31">
        <v>45291</v>
      </c>
      <c r="AQ35" s="28">
        <v>349</v>
      </c>
      <c r="AR35" s="38">
        <v>1028736</v>
      </c>
      <c r="AS35" s="24"/>
      <c r="AT35" s="53"/>
      <c r="AU35" s="53"/>
      <c r="AV35" s="372"/>
      <c r="AW35" s="362"/>
      <c r="AX35" s="20" t="s">
        <v>108</v>
      </c>
      <c r="AY35" s="32">
        <v>100000000</v>
      </c>
      <c r="AZ35" s="20" t="s">
        <v>109</v>
      </c>
      <c r="BA35" s="23" t="s">
        <v>232</v>
      </c>
      <c r="BB35" s="27" t="s">
        <v>132</v>
      </c>
      <c r="BC35" s="28"/>
      <c r="BD35" s="28"/>
      <c r="BE35" s="28"/>
      <c r="BF35" s="28"/>
      <c r="BG35" s="28"/>
      <c r="BH35" s="28"/>
      <c r="BI35" s="28"/>
      <c r="BJ35" s="28"/>
      <c r="BK35" s="28"/>
      <c r="BL35" s="28"/>
      <c r="BM35" s="20" t="s">
        <v>112</v>
      </c>
      <c r="BN35" s="30" t="s">
        <v>304</v>
      </c>
      <c r="BO35" s="20" t="s">
        <v>153</v>
      </c>
      <c r="BP35" s="20">
        <v>0</v>
      </c>
      <c r="BQ35" s="40">
        <v>44956</v>
      </c>
      <c r="BR35" s="27" t="s">
        <v>294</v>
      </c>
      <c r="BS35" s="27"/>
      <c r="BT35" s="27" t="s">
        <v>306</v>
      </c>
      <c r="BU35" s="57" t="s">
        <v>307</v>
      </c>
      <c r="BV35" s="57" t="s">
        <v>308</v>
      </c>
    </row>
    <row r="36" spans="1:74" ht="109.5" customHeight="1">
      <c r="A36" s="311"/>
      <c r="B36" s="353"/>
      <c r="C36" s="362"/>
      <c r="D36" s="362"/>
      <c r="E36" s="359"/>
      <c r="F36" s="365"/>
      <c r="G36" s="362"/>
      <c r="H36" s="359"/>
      <c r="I36" s="356"/>
      <c r="J36" s="153"/>
      <c r="K36" s="153"/>
      <c r="L36" s="153"/>
      <c r="M36" s="212"/>
      <c r="N36" s="153"/>
      <c r="O36" s="212"/>
      <c r="P36" s="212"/>
      <c r="Q36" s="153"/>
      <c r="R36" s="284"/>
      <c r="S36" s="281"/>
      <c r="T36" s="150"/>
      <c r="U36" s="267"/>
      <c r="V36" s="180"/>
      <c r="W36" s="180"/>
      <c r="X36" s="180"/>
      <c r="Y36" s="180"/>
      <c r="Z36" s="273"/>
      <c r="AA36" s="276"/>
      <c r="AB36" s="156"/>
      <c r="AC36" s="165"/>
      <c r="AD36" s="200"/>
      <c r="AE36" s="162"/>
      <c r="AF36" s="159"/>
      <c r="AG36" s="29" t="s">
        <v>309</v>
      </c>
      <c r="AH36" s="30" t="s">
        <v>310</v>
      </c>
      <c r="AI36" s="22">
        <v>1</v>
      </c>
      <c r="AJ36" s="22">
        <v>0</v>
      </c>
      <c r="AK36" s="22">
        <v>0</v>
      </c>
      <c r="AL36" s="109">
        <v>0</v>
      </c>
      <c r="AM36" s="74">
        <f>SUM(AJ36:AK36)/AI36</f>
        <v>0</v>
      </c>
      <c r="AN36" s="22">
        <v>0.18</v>
      </c>
      <c r="AO36" s="31">
        <v>44942</v>
      </c>
      <c r="AP36" s="31">
        <v>45291</v>
      </c>
      <c r="AQ36" s="28">
        <v>349</v>
      </c>
      <c r="AR36" s="39">
        <v>72</v>
      </c>
      <c r="AS36" s="24"/>
      <c r="AT36" s="24"/>
      <c r="AU36" s="24"/>
      <c r="AV36" s="372"/>
      <c r="AW36" s="362"/>
      <c r="AX36" s="20" t="s">
        <v>108</v>
      </c>
      <c r="AY36" s="32">
        <v>1238995308</v>
      </c>
      <c r="AZ36" s="23" t="s">
        <v>311</v>
      </c>
      <c r="BA36" s="23" t="s">
        <v>232</v>
      </c>
      <c r="BB36" s="52" t="s">
        <v>312</v>
      </c>
      <c r="BC36" s="28"/>
      <c r="BD36" s="28"/>
      <c r="BE36" s="32">
        <f>73081301+940830450+20278235</f>
        <v>1034189986</v>
      </c>
      <c r="BF36" s="61"/>
      <c r="BG36" s="32"/>
      <c r="BH36" s="32"/>
      <c r="BI36" s="28"/>
      <c r="BJ36" s="61"/>
      <c r="BK36" s="61"/>
      <c r="BL36" s="61"/>
      <c r="BM36" s="20" t="s">
        <v>112</v>
      </c>
      <c r="BN36" s="30" t="s">
        <v>309</v>
      </c>
      <c r="BO36" s="23" t="s">
        <v>216</v>
      </c>
      <c r="BP36" s="20">
        <v>0</v>
      </c>
      <c r="BQ36" s="40">
        <v>44956</v>
      </c>
      <c r="BR36" s="27" t="s">
        <v>294</v>
      </c>
      <c r="BS36" s="27" t="s">
        <v>313</v>
      </c>
      <c r="BT36" s="27" t="s">
        <v>314</v>
      </c>
      <c r="BU36" s="57" t="s">
        <v>315</v>
      </c>
      <c r="BV36" s="57" t="s">
        <v>316</v>
      </c>
    </row>
    <row r="37" spans="1:74" ht="105.75" thickBot="1">
      <c r="A37" s="311"/>
      <c r="B37" s="354"/>
      <c r="C37" s="363"/>
      <c r="D37" s="363"/>
      <c r="E37" s="360"/>
      <c r="F37" s="366"/>
      <c r="G37" s="363"/>
      <c r="H37" s="360"/>
      <c r="I37" s="357"/>
      <c r="J37" s="153"/>
      <c r="K37" s="195"/>
      <c r="L37" s="195"/>
      <c r="M37" s="216"/>
      <c r="N37" s="195"/>
      <c r="O37" s="216"/>
      <c r="P37" s="216"/>
      <c r="Q37" s="195"/>
      <c r="R37" s="285"/>
      <c r="S37" s="282"/>
      <c r="T37" s="149"/>
      <c r="U37" s="267"/>
      <c r="V37" s="181"/>
      <c r="W37" s="181"/>
      <c r="X37" s="181"/>
      <c r="Y37" s="181"/>
      <c r="Z37" s="274"/>
      <c r="AA37" s="277"/>
      <c r="AB37" s="157"/>
      <c r="AC37" s="166"/>
      <c r="AD37" s="200"/>
      <c r="AE37" s="163"/>
      <c r="AF37" s="160"/>
      <c r="AG37" s="29" t="s">
        <v>317</v>
      </c>
      <c r="AH37" s="30" t="s">
        <v>105</v>
      </c>
      <c r="AI37" s="22">
        <v>24</v>
      </c>
      <c r="AJ37" s="22">
        <v>23</v>
      </c>
      <c r="AK37" s="22">
        <v>3</v>
      </c>
      <c r="AL37" s="109">
        <v>0</v>
      </c>
      <c r="AM37" s="74">
        <v>1</v>
      </c>
      <c r="AN37" s="22">
        <v>0.14000000000000001</v>
      </c>
      <c r="AO37" s="31">
        <v>44942</v>
      </c>
      <c r="AP37" s="31">
        <v>45291</v>
      </c>
      <c r="AQ37" s="28">
        <v>349</v>
      </c>
      <c r="AR37" s="39">
        <v>24</v>
      </c>
      <c r="AS37" s="39">
        <v>23</v>
      </c>
      <c r="AT37" s="39">
        <v>3</v>
      </c>
      <c r="AU37" s="39"/>
      <c r="AV37" s="373"/>
      <c r="AW37" s="363"/>
      <c r="AX37" s="76" t="s">
        <v>108</v>
      </c>
      <c r="AY37" s="77">
        <v>1005362496</v>
      </c>
      <c r="AZ37" s="76" t="s">
        <v>109</v>
      </c>
      <c r="BA37" s="75" t="s">
        <v>232</v>
      </c>
      <c r="BB37" s="78" t="s">
        <v>132</v>
      </c>
      <c r="BC37" s="77">
        <v>872850000</v>
      </c>
      <c r="BD37" s="77"/>
      <c r="BE37" s="77"/>
      <c r="BF37" s="77">
        <v>504800000</v>
      </c>
      <c r="BG37" s="77">
        <v>182109998</v>
      </c>
      <c r="BH37" s="77">
        <v>69800000</v>
      </c>
      <c r="BI37" s="77">
        <v>124400000</v>
      </c>
      <c r="BJ37" s="77">
        <v>185100000</v>
      </c>
      <c r="BK37" s="77">
        <v>218500000</v>
      </c>
      <c r="BL37" s="77"/>
      <c r="BM37" s="20" t="s">
        <v>112</v>
      </c>
      <c r="BN37" s="30" t="s">
        <v>317</v>
      </c>
      <c r="BO37" s="34" t="s">
        <v>113</v>
      </c>
      <c r="BP37" s="20">
        <v>0</v>
      </c>
      <c r="BQ37" s="40">
        <v>44956</v>
      </c>
      <c r="BR37" s="27" t="s">
        <v>318</v>
      </c>
      <c r="BS37" s="27" t="s">
        <v>270</v>
      </c>
      <c r="BT37" s="75" t="s">
        <v>206</v>
      </c>
      <c r="BU37" s="57" t="s">
        <v>319</v>
      </c>
      <c r="BV37" s="57" t="s">
        <v>316</v>
      </c>
    </row>
    <row r="38" spans="1:74" ht="84" customHeight="1" thickBot="1">
      <c r="B38" s="19"/>
      <c r="C38" s="19"/>
      <c r="D38" s="19"/>
      <c r="E38" s="19"/>
      <c r="F38" s="19"/>
      <c r="G38" s="19"/>
      <c r="H38" s="19"/>
      <c r="I38" s="19"/>
      <c r="J38" s="195"/>
      <c r="K38" s="196" t="s">
        <v>320</v>
      </c>
      <c r="L38" s="197"/>
      <c r="M38" s="197"/>
      <c r="N38" s="197"/>
      <c r="O38" s="197"/>
      <c r="P38" s="197"/>
      <c r="Q38" s="197"/>
      <c r="R38" s="197"/>
      <c r="S38" s="197"/>
      <c r="T38" s="197"/>
      <c r="U38" s="197"/>
      <c r="V38" s="198"/>
      <c r="W38" s="122"/>
      <c r="X38" s="144">
        <f>AVERAGE(X24:X37)</f>
        <v>0.74</v>
      </c>
      <c r="Y38" s="144">
        <f>AVERAGE(Y24:Y37)</f>
        <v>0.98399999999999999</v>
      </c>
      <c r="Z38" s="42"/>
      <c r="AA38" s="42"/>
      <c r="AB38" s="42"/>
      <c r="AC38" s="42"/>
      <c r="AD38" s="201"/>
      <c r="AE38" s="208" t="s">
        <v>321</v>
      </c>
      <c r="AF38" s="209"/>
      <c r="AG38" s="209"/>
      <c r="AH38" s="209"/>
      <c r="AI38" s="209"/>
      <c r="AJ38" s="209"/>
      <c r="AK38" s="210"/>
      <c r="AL38" s="113"/>
      <c r="AM38" s="85">
        <f>AVERAGE(AM24:AM37)</f>
        <v>0.45</v>
      </c>
      <c r="AN38" s="22"/>
      <c r="AO38" s="19"/>
      <c r="AP38" s="19"/>
      <c r="AQ38" s="19"/>
      <c r="AR38" s="23"/>
      <c r="AS38" s="24"/>
      <c r="AT38" s="24"/>
      <c r="AU38" s="24"/>
      <c r="AV38" s="25"/>
      <c r="AW38" s="100"/>
      <c r="AX38" s="105" t="s">
        <v>322</v>
      </c>
      <c r="AY38" s="95">
        <f>SUM(AY24:AY37)</f>
        <v>8831664862.9200001</v>
      </c>
      <c r="AZ38" s="107"/>
      <c r="BA38" s="107"/>
      <c r="BB38" s="107"/>
      <c r="BC38" s="93">
        <f t="shared" ref="BC38:BK38" si="2">SUM(BC24:BC37)</f>
        <v>3679212841.2199998</v>
      </c>
      <c r="BD38" s="93">
        <f t="shared" si="2"/>
        <v>152919006</v>
      </c>
      <c r="BE38" s="93">
        <f t="shared" si="2"/>
        <v>1150186636</v>
      </c>
      <c r="BF38" s="93">
        <f t="shared" si="2"/>
        <v>1203650000</v>
      </c>
      <c r="BG38" s="93">
        <f t="shared" si="2"/>
        <v>871829092.24000001</v>
      </c>
      <c r="BH38" s="93">
        <f t="shared" si="2"/>
        <v>785263191.93000007</v>
      </c>
      <c r="BI38" s="93">
        <f t="shared" si="2"/>
        <v>694890700</v>
      </c>
      <c r="BJ38" s="93">
        <f t="shared" si="2"/>
        <v>794350000</v>
      </c>
      <c r="BK38" s="93">
        <f t="shared" si="2"/>
        <v>958122819.16999996</v>
      </c>
      <c r="BL38" s="106">
        <f>+(BI38+BJ38+BK38)/AY38</f>
        <v>0.27711236297533509</v>
      </c>
      <c r="BM38" s="101"/>
      <c r="BN38" s="19"/>
      <c r="BO38" s="19"/>
      <c r="BP38" s="19"/>
      <c r="BQ38" s="19"/>
      <c r="BR38" s="19"/>
      <c r="BS38" s="19"/>
      <c r="BT38" s="23"/>
      <c r="BU38" s="19"/>
      <c r="BV38" s="19"/>
    </row>
    <row r="39" spans="1:74" ht="50.25" customHeight="1">
      <c r="O39" s="147" t="s">
        <v>323</v>
      </c>
      <c r="P39" s="147"/>
      <c r="Q39" s="147"/>
      <c r="R39" s="147"/>
      <c r="S39" s="147"/>
      <c r="T39" s="147"/>
      <c r="U39" s="147"/>
      <c r="V39" s="147"/>
      <c r="W39" s="147"/>
      <c r="X39" s="145">
        <f>AVERAGE(X16,X23,X38)</f>
        <v>0.81444444444444442</v>
      </c>
      <c r="Y39" s="145">
        <f>AVERAGE(Y16,Y23,Y38)</f>
        <v>0.98299999999999998</v>
      </c>
      <c r="AI39" s="182" t="s">
        <v>324</v>
      </c>
      <c r="AJ39" s="183"/>
      <c r="AK39" s="184"/>
      <c r="AL39" s="110"/>
      <c r="AM39" s="146">
        <f>AVERAGE(AM16,AM23,AM38)</f>
        <v>0.73531400966183569</v>
      </c>
      <c r="AX39" s="102" t="s">
        <v>325</v>
      </c>
      <c r="AY39" s="103">
        <f>SUM(AY16+AY23+AY38)</f>
        <v>14864035848.52</v>
      </c>
      <c r="BC39" s="103">
        <f t="shared" ref="BC39:BK39" si="3">SUM(BC16+BC23+BC38)</f>
        <v>5952679299.2199993</v>
      </c>
      <c r="BD39" s="103">
        <f t="shared" si="3"/>
        <v>1690536458</v>
      </c>
      <c r="BE39" s="103">
        <f t="shared" si="3"/>
        <v>1694587574</v>
      </c>
      <c r="BF39" s="103">
        <f t="shared" si="3"/>
        <v>2253450000</v>
      </c>
      <c r="BG39" s="103">
        <f t="shared" si="3"/>
        <v>3131890191.5299997</v>
      </c>
      <c r="BH39" s="103">
        <f t="shared" si="3"/>
        <v>962821352.93000007</v>
      </c>
      <c r="BI39" s="103">
        <f t="shared" si="3"/>
        <v>943890700</v>
      </c>
      <c r="BJ39" s="103">
        <f t="shared" si="3"/>
        <v>1174850000</v>
      </c>
      <c r="BK39" s="103">
        <f t="shared" si="3"/>
        <v>2154615326.5700002</v>
      </c>
      <c r="BL39" s="104">
        <f>+(BI39+BJ39+BK39)/AY39</f>
        <v>0.28749634824081072</v>
      </c>
    </row>
    <row r="41" spans="1:74">
      <c r="BD41" s="108"/>
      <c r="BE41" s="108"/>
      <c r="BG41" s="50"/>
      <c r="BH41" s="50"/>
    </row>
    <row r="42" spans="1:74">
      <c r="BD42" s="108"/>
    </row>
    <row r="43" spans="1:74">
      <c r="BD43" s="50"/>
      <c r="BE43" s="50"/>
      <c r="BG43" s="108"/>
    </row>
  </sheetData>
  <mergeCells count="535">
    <mergeCell ref="BT6:BT7"/>
    <mergeCell ref="BT14:BT15"/>
    <mergeCell ref="BK6:BK7"/>
    <mergeCell ref="BK14:BK15"/>
    <mergeCell ref="BK17:BK18"/>
    <mergeCell ref="BK19:BK20"/>
    <mergeCell ref="BK21:BK22"/>
    <mergeCell ref="BK24:BK25"/>
    <mergeCell ref="BK26:BK27"/>
    <mergeCell ref="BL14:BL15"/>
    <mergeCell ref="BL21:BL22"/>
    <mergeCell ref="BP24:BP25"/>
    <mergeCell ref="BH24:BH25"/>
    <mergeCell ref="BK31:BK33"/>
    <mergeCell ref="BO24:BO25"/>
    <mergeCell ref="BN24:BN25"/>
    <mergeCell ref="BL24:BL25"/>
    <mergeCell ref="BS14:BS15"/>
    <mergeCell ref="BS24:BS25"/>
    <mergeCell ref="BS21:BS22"/>
    <mergeCell ref="BN14:BN15"/>
    <mergeCell ref="BJ14:BJ15"/>
    <mergeCell ref="BQ24:BQ25"/>
    <mergeCell ref="BR24:BR25"/>
    <mergeCell ref="BE31:BE33"/>
    <mergeCell ref="AU21:AU22"/>
    <mergeCell ref="AL31:AL33"/>
    <mergeCell ref="AS26:AS27"/>
    <mergeCell ref="AS21:AS22"/>
    <mergeCell ref="AX21:AX22"/>
    <mergeCell ref="AS24:AS25"/>
    <mergeCell ref="BT17:BT18"/>
    <mergeCell ref="BT19:BT20"/>
    <mergeCell ref="BT21:BT22"/>
    <mergeCell ref="BT24:BT25"/>
    <mergeCell ref="BT26:BT27"/>
    <mergeCell ref="AU24:AU25"/>
    <mergeCell ref="AU26:AU27"/>
    <mergeCell ref="AU19:AU20"/>
    <mergeCell ref="BL26:BL27"/>
    <mergeCell ref="BT31:BT33"/>
    <mergeCell ref="BH31:BH33"/>
    <mergeCell ref="BP26:BP27"/>
    <mergeCell ref="BQ26:BQ27"/>
    <mergeCell ref="BR26:BR27"/>
    <mergeCell ref="BH26:BH27"/>
    <mergeCell ref="BS31:BS33"/>
    <mergeCell ref="AP17:AP18"/>
    <mergeCell ref="X14:X15"/>
    <mergeCell ref="AZ31:AZ33"/>
    <mergeCell ref="BA31:BA33"/>
    <mergeCell ref="BB31:BB33"/>
    <mergeCell ref="Y31:Y37"/>
    <mergeCell ref="AM26:AM27"/>
    <mergeCell ref="AM31:AM33"/>
    <mergeCell ref="AP21:AP22"/>
    <mergeCell ref="AQ21:AQ22"/>
    <mergeCell ref="AO24:AO25"/>
    <mergeCell ref="AP24:AP25"/>
    <mergeCell ref="AQ24:AQ25"/>
    <mergeCell ref="AM21:AM22"/>
    <mergeCell ref="AB8:AB15"/>
    <mergeCell ref="AC8:AC15"/>
    <mergeCell ref="AH17:AH18"/>
    <mergeCell ref="AI17:AI18"/>
    <mergeCell ref="AJ17:AJ18"/>
    <mergeCell ref="AJ21:AJ22"/>
    <mergeCell ref="AK24:AK25"/>
    <mergeCell ref="AK21:AK22"/>
    <mergeCell ref="AR17:AR18"/>
    <mergeCell ref="AS17:AS18"/>
    <mergeCell ref="X19:X20"/>
    <mergeCell ref="X21:X22"/>
    <mergeCell ref="X24:X25"/>
    <mergeCell ref="X26:X28"/>
    <mergeCell ref="AM19:AM20"/>
    <mergeCell ref="Y19:Y20"/>
    <mergeCell ref="Y21:Y22"/>
    <mergeCell ref="Y24:Y25"/>
    <mergeCell ref="Y26:Y28"/>
    <mergeCell ref="AM17:AM18"/>
    <mergeCell ref="AL24:AL25"/>
    <mergeCell ref="AL26:AL27"/>
    <mergeCell ref="AL19:AL20"/>
    <mergeCell ref="AL21:AL22"/>
    <mergeCell ref="AO17:AO18"/>
    <mergeCell ref="AN17:AN18"/>
    <mergeCell ref="AN21:AN22"/>
    <mergeCell ref="AL17:AL18"/>
    <mergeCell ref="Y17:Y18"/>
    <mergeCell ref="AK17:AK18"/>
    <mergeCell ref="AK31:AK33"/>
    <mergeCell ref="AB17:AB22"/>
    <mergeCell ref="AC17:AC22"/>
    <mergeCell ref="BR21:BR22"/>
    <mergeCell ref="BJ21:BJ22"/>
    <mergeCell ref="BN17:BN18"/>
    <mergeCell ref="BO17:BO18"/>
    <mergeCell ref="BP17:BP18"/>
    <mergeCell ref="BJ19:BJ20"/>
    <mergeCell ref="BM19:BM20"/>
    <mergeCell ref="BN19:BN20"/>
    <mergeCell ref="BO19:BO20"/>
    <mergeCell ref="BP19:BP20"/>
    <mergeCell ref="BQ19:BQ20"/>
    <mergeCell ref="BR19:BR20"/>
    <mergeCell ref="AR26:AR27"/>
    <mergeCell ref="AN19:AN20"/>
    <mergeCell ref="AO19:AO20"/>
    <mergeCell ref="AP19:AP20"/>
    <mergeCell ref="AQ19:AQ20"/>
    <mergeCell ref="AR19:AR20"/>
    <mergeCell ref="AN24:AN25"/>
    <mergeCell ref="AG26:AG27"/>
    <mergeCell ref="AH26:AH27"/>
    <mergeCell ref="O14:O15"/>
    <mergeCell ref="BF14:BF15"/>
    <mergeCell ref="AR24:AR25"/>
    <mergeCell ref="BB24:BB25"/>
    <mergeCell ref="BC24:BC25"/>
    <mergeCell ref="BU14:BU15"/>
    <mergeCell ref="BU21:BU22"/>
    <mergeCell ref="AF24:AF37"/>
    <mergeCell ref="AE24:AE37"/>
    <mergeCell ref="AW8:AW37"/>
    <mergeCell ref="AV8:AV37"/>
    <mergeCell ref="AX14:AX15"/>
    <mergeCell ref="BA14:BA15"/>
    <mergeCell ref="BM14:BM15"/>
    <mergeCell ref="AR14:AR15"/>
    <mergeCell ref="AS14:AS15"/>
    <mergeCell ref="BM21:BM22"/>
    <mergeCell ref="AJ14:AJ15"/>
    <mergeCell ref="AF8:AF15"/>
    <mergeCell ref="AZ21:AZ22"/>
    <mergeCell ref="AY21:AY22"/>
    <mergeCell ref="AT14:AT15"/>
    <mergeCell ref="BB17:BB18"/>
    <mergeCell ref="AM24:AM25"/>
    <mergeCell ref="O21:O22"/>
    <mergeCell ref="P21:P22"/>
    <mergeCell ref="Q21:Q22"/>
    <mergeCell ref="R21:R22"/>
    <mergeCell ref="S21:S22"/>
    <mergeCell ref="O17:O18"/>
    <mergeCell ref="O31:O37"/>
    <mergeCell ref="U26:U28"/>
    <mergeCell ref="U31:U37"/>
    <mergeCell ref="R24:R25"/>
    <mergeCell ref="Q24:Q25"/>
    <mergeCell ref="P24:P25"/>
    <mergeCell ref="T21:T22"/>
    <mergeCell ref="O24:O25"/>
    <mergeCell ref="L24:L25"/>
    <mergeCell ref="L11:L12"/>
    <mergeCell ref="M11:M12"/>
    <mergeCell ref="N24:N25"/>
    <mergeCell ref="K31:K37"/>
    <mergeCell ref="K14:K15"/>
    <mergeCell ref="L14:L15"/>
    <mergeCell ref="M14:M15"/>
    <mergeCell ref="N31:N37"/>
    <mergeCell ref="M31:M37"/>
    <mergeCell ref="L31:L37"/>
    <mergeCell ref="K24:K25"/>
    <mergeCell ref="K21:K22"/>
    <mergeCell ref="L21:L22"/>
    <mergeCell ref="M21:M22"/>
    <mergeCell ref="N21:N22"/>
    <mergeCell ref="M17:M18"/>
    <mergeCell ref="N17:N18"/>
    <mergeCell ref="L19:L20"/>
    <mergeCell ref="N14:N15"/>
    <mergeCell ref="N11:N12"/>
    <mergeCell ref="K19:K20"/>
    <mergeCell ref="M19:M20"/>
    <mergeCell ref="M24:M25"/>
    <mergeCell ref="N19:N20"/>
    <mergeCell ref="B8:B37"/>
    <mergeCell ref="I8:I37"/>
    <mergeCell ref="H8:H37"/>
    <mergeCell ref="G8:G37"/>
    <mergeCell ref="K11:K12"/>
    <mergeCell ref="Q26:Q28"/>
    <mergeCell ref="P26:P28"/>
    <mergeCell ref="O26:O28"/>
    <mergeCell ref="N26:N28"/>
    <mergeCell ref="M26:M28"/>
    <mergeCell ref="L26:L28"/>
    <mergeCell ref="K26:K28"/>
    <mergeCell ref="O19:O20"/>
    <mergeCell ref="P19:P20"/>
    <mergeCell ref="Q19:Q20"/>
    <mergeCell ref="P17:P18"/>
    <mergeCell ref="Q17:Q18"/>
    <mergeCell ref="E8:E37"/>
    <mergeCell ref="D8:D37"/>
    <mergeCell ref="C8:C37"/>
    <mergeCell ref="L17:L18"/>
    <mergeCell ref="F8:F37"/>
    <mergeCell ref="K17:K18"/>
    <mergeCell ref="AJ6:AJ7"/>
    <mergeCell ref="BJ6:BJ7"/>
    <mergeCell ref="AO14:AO15"/>
    <mergeCell ref="AP14:AP15"/>
    <mergeCell ref="AQ14:AQ15"/>
    <mergeCell ref="AY14:AY15"/>
    <mergeCell ref="AE8:AE15"/>
    <mergeCell ref="AN6:AN7"/>
    <mergeCell ref="AO6:AO7"/>
    <mergeCell ref="BD14:BD15"/>
    <mergeCell ref="BG14:BG15"/>
    <mergeCell ref="BH14:BH15"/>
    <mergeCell ref="AM14:AM15"/>
    <mergeCell ref="BE14:BE15"/>
    <mergeCell ref="AL14:AL15"/>
    <mergeCell ref="BI14:BI15"/>
    <mergeCell ref="AU6:AU7"/>
    <mergeCell ref="AU14:AU15"/>
    <mergeCell ref="AK14:AK15"/>
    <mergeCell ref="BB14:BB15"/>
    <mergeCell ref="AZ14:AZ15"/>
    <mergeCell ref="BC14:BC15"/>
    <mergeCell ref="O11:O12"/>
    <mergeCell ref="T14:T15"/>
    <mergeCell ref="P31:P37"/>
    <mergeCell ref="AG17:AG18"/>
    <mergeCell ref="T31:T37"/>
    <mergeCell ref="B6:B7"/>
    <mergeCell ref="C6:C7"/>
    <mergeCell ref="D6:D7"/>
    <mergeCell ref="E6:E7"/>
    <mergeCell ref="F6:F7"/>
    <mergeCell ref="G6:G7"/>
    <mergeCell ref="I6:I7"/>
    <mergeCell ref="AE6:AE7"/>
    <mergeCell ref="J6:J7"/>
    <mergeCell ref="K6:K7"/>
    <mergeCell ref="L6:L7"/>
    <mergeCell ref="M6:M7"/>
    <mergeCell ref="N6:N7"/>
    <mergeCell ref="O6:P6"/>
    <mergeCell ref="S6:S7"/>
    <mergeCell ref="T6:T7"/>
    <mergeCell ref="AD6:AD7"/>
    <mergeCell ref="U6:U7"/>
    <mergeCell ref="X6:X7"/>
    <mergeCell ref="Y6:Y7"/>
    <mergeCell ref="V6:V7"/>
    <mergeCell ref="Q6:Q7"/>
    <mergeCell ref="R6:R7"/>
    <mergeCell ref="W6:W7"/>
    <mergeCell ref="BM5:BQ5"/>
    <mergeCell ref="BB6:BB7"/>
    <mergeCell ref="BM6:BM7"/>
    <mergeCell ref="AP6:AP7"/>
    <mergeCell ref="AQ6:AQ7"/>
    <mergeCell ref="BN6:BN7"/>
    <mergeCell ref="AM6:AM7"/>
    <mergeCell ref="AK6:AK7"/>
    <mergeCell ref="AL6:AL7"/>
    <mergeCell ref="BE6:BE7"/>
    <mergeCell ref="BH6:BH7"/>
    <mergeCell ref="BO6:BO7"/>
    <mergeCell ref="BP6:BP7"/>
    <mergeCell ref="AR6:AR7"/>
    <mergeCell ref="AS6:AS7"/>
    <mergeCell ref="AV6:AV7"/>
    <mergeCell ref="BI6:BI7"/>
    <mergeCell ref="BC6:BC7"/>
    <mergeCell ref="BF6:BF7"/>
    <mergeCell ref="A8:A37"/>
    <mergeCell ref="A6:A7"/>
    <mergeCell ref="A5:T5"/>
    <mergeCell ref="A4:BV4"/>
    <mergeCell ref="A3:BV3"/>
    <mergeCell ref="BO14:BO15"/>
    <mergeCell ref="BQ14:BQ15"/>
    <mergeCell ref="BR14:BR15"/>
    <mergeCell ref="BV14:BV15"/>
    <mergeCell ref="BN21:BN22"/>
    <mergeCell ref="BO21:BO22"/>
    <mergeCell ref="BA21:BA22"/>
    <mergeCell ref="BV21:BV22"/>
    <mergeCell ref="BQ21:BQ22"/>
    <mergeCell ref="U19:U20"/>
    <mergeCell ref="U21:U22"/>
    <mergeCell ref="U24:U25"/>
    <mergeCell ref="Q11:Q12"/>
    <mergeCell ref="P11:P12"/>
    <mergeCell ref="T24:T25"/>
    <mergeCell ref="BQ6:BQ7"/>
    <mergeCell ref="BV6:BV7"/>
    <mergeCell ref="AD5:AW5"/>
    <mergeCell ref="AX5:BB5"/>
    <mergeCell ref="A2:BV2"/>
    <mergeCell ref="A1:BV1"/>
    <mergeCell ref="Z5:AC5"/>
    <mergeCell ref="Z6:Z7"/>
    <mergeCell ref="AA6:AA7"/>
    <mergeCell ref="AB6:AB7"/>
    <mergeCell ref="AC6:AC7"/>
    <mergeCell ref="BR6:BR7"/>
    <mergeCell ref="BU6:BU7"/>
    <mergeCell ref="BU5:BV5"/>
    <mergeCell ref="AT6:AT7"/>
    <mergeCell ref="BD6:BD7"/>
    <mergeCell ref="BG6:BG7"/>
    <mergeCell ref="BS6:BS7"/>
    <mergeCell ref="AW6:AW7"/>
    <mergeCell ref="H6:H7"/>
    <mergeCell ref="AX6:AX7"/>
    <mergeCell ref="AY6:AY7"/>
    <mergeCell ref="AZ6:AZ7"/>
    <mergeCell ref="BA6:BA7"/>
    <mergeCell ref="AF6:AF7"/>
    <mergeCell ref="AG6:AG7"/>
    <mergeCell ref="AH6:AH7"/>
    <mergeCell ref="AI6:AI7"/>
    <mergeCell ref="AI21:AI22"/>
    <mergeCell ref="U11:U12"/>
    <mergeCell ref="U14:U15"/>
    <mergeCell ref="U17:U18"/>
    <mergeCell ref="V11:V12"/>
    <mergeCell ref="S31:S37"/>
    <mergeCell ref="R31:R37"/>
    <mergeCell ref="R19:R20"/>
    <mergeCell ref="S19:S20"/>
    <mergeCell ref="T19:T20"/>
    <mergeCell ref="S24:S25"/>
    <mergeCell ref="R17:R18"/>
    <mergeCell ref="S17:S18"/>
    <mergeCell ref="T17:T18"/>
    <mergeCell ref="V31:V37"/>
    <mergeCell ref="V17:V18"/>
    <mergeCell ref="V19:V20"/>
    <mergeCell ref="V21:V22"/>
    <mergeCell ref="S14:S15"/>
    <mergeCell ref="X31:X37"/>
    <mergeCell ref="X17:X18"/>
    <mergeCell ref="Y11:Y12"/>
    <mergeCell ref="Y14:Y15"/>
    <mergeCell ref="X11:X12"/>
    <mergeCell ref="BI21:BI22"/>
    <mergeCell ref="P14:P15"/>
    <mergeCell ref="Q14:Q15"/>
    <mergeCell ref="Q31:Q37"/>
    <mergeCell ref="V14:V15"/>
    <mergeCell ref="V24:V25"/>
    <mergeCell ref="V26:V28"/>
    <mergeCell ref="W24:W25"/>
    <mergeCell ref="W26:W28"/>
    <mergeCell ref="AN14:AN15"/>
    <mergeCell ref="AG14:AG15"/>
    <mergeCell ref="Z8:Z37"/>
    <mergeCell ref="AA8:AA37"/>
    <mergeCell ref="AG19:AG20"/>
    <mergeCell ref="AH19:AH20"/>
    <mergeCell ref="AI19:AI20"/>
    <mergeCell ref="AJ19:AJ20"/>
    <mergeCell ref="AG24:AG25"/>
    <mergeCell ref="AH24:AH25"/>
    <mergeCell ref="AI24:AI25"/>
    <mergeCell ref="AJ24:AJ25"/>
    <mergeCell ref="AK19:AK20"/>
    <mergeCell ref="AG21:AG22"/>
    <mergeCell ref="AH21:AH22"/>
    <mergeCell ref="BG24:BG25"/>
    <mergeCell ref="BE24:BE25"/>
    <mergeCell ref="AQ17:AQ18"/>
    <mergeCell ref="AO21:AO22"/>
    <mergeCell ref="BD21:BD22"/>
    <mergeCell ref="BG21:BG22"/>
    <mergeCell ref="BH17:BH18"/>
    <mergeCell ref="BF19:BF20"/>
    <mergeCell ref="BI19:BI20"/>
    <mergeCell ref="BH19:BH20"/>
    <mergeCell ref="BH21:BH22"/>
    <mergeCell ref="BC17:BC18"/>
    <mergeCell ref="BD19:BD20"/>
    <mergeCell ref="BG19:BG20"/>
    <mergeCell ref="BE17:BE18"/>
    <mergeCell ref="AX17:AX18"/>
    <mergeCell ref="AY17:AY18"/>
    <mergeCell ref="BE21:BE22"/>
    <mergeCell ref="BI17:BI18"/>
    <mergeCell ref="AT17:AT18"/>
    <mergeCell ref="AZ17:AZ18"/>
    <mergeCell ref="BA17:BA18"/>
    <mergeCell ref="BC21:BC22"/>
    <mergeCell ref="BF21:BF22"/>
    <mergeCell ref="BE19:BE20"/>
    <mergeCell ref="BV24:BV25"/>
    <mergeCell ref="AT21:AT22"/>
    <mergeCell ref="BG31:BG33"/>
    <mergeCell ref="BF24:BF25"/>
    <mergeCell ref="BI24:BI25"/>
    <mergeCell ref="BJ24:BJ25"/>
    <mergeCell ref="BF26:BF27"/>
    <mergeCell ref="AT26:AT27"/>
    <mergeCell ref="AU31:AU33"/>
    <mergeCell ref="AZ26:AZ27"/>
    <mergeCell ref="BA26:BA27"/>
    <mergeCell ref="BB26:BB27"/>
    <mergeCell ref="BC26:BC27"/>
    <mergeCell ref="AX26:AX27"/>
    <mergeCell ref="AY26:AY27"/>
    <mergeCell ref="AX24:AX25"/>
    <mergeCell ref="AY24:AY25"/>
    <mergeCell ref="AZ24:AZ25"/>
    <mergeCell ref="BA24:BA25"/>
    <mergeCell ref="AT31:AT33"/>
    <mergeCell ref="BD31:BD33"/>
    <mergeCell ref="AT24:AT25"/>
    <mergeCell ref="BD24:BD25"/>
    <mergeCell ref="BE26:BE27"/>
    <mergeCell ref="BU17:BU18"/>
    <mergeCell ref="BV17:BV18"/>
    <mergeCell ref="AS19:AS20"/>
    <mergeCell ref="AX19:AX20"/>
    <mergeCell ref="AY19:AY20"/>
    <mergeCell ref="AZ19:AZ20"/>
    <mergeCell ref="BA19:BA20"/>
    <mergeCell ref="BB19:BB20"/>
    <mergeCell ref="BU19:BU20"/>
    <mergeCell ref="BJ17:BJ18"/>
    <mergeCell ref="BG17:BG18"/>
    <mergeCell ref="BV19:BV20"/>
    <mergeCell ref="BD17:BD18"/>
    <mergeCell ref="BC19:BC20"/>
    <mergeCell ref="BQ17:BQ18"/>
    <mergeCell ref="BR17:BR18"/>
    <mergeCell ref="BS19:BS20"/>
    <mergeCell ref="BS17:BS18"/>
    <mergeCell ref="BL19:BL20"/>
    <mergeCell ref="AT19:AT20"/>
    <mergeCell ref="AU17:AU18"/>
    <mergeCell ref="BF17:BF18"/>
    <mergeCell ref="BM17:BM18"/>
    <mergeCell ref="W8:W10"/>
    <mergeCell ref="AR21:AR22"/>
    <mergeCell ref="BB21:BB22"/>
    <mergeCell ref="BM24:BM25"/>
    <mergeCell ref="BU26:BU27"/>
    <mergeCell ref="BV26:BV27"/>
    <mergeCell ref="AG31:AG33"/>
    <mergeCell ref="AH31:AH33"/>
    <mergeCell ref="AI31:AI33"/>
    <mergeCell ref="AJ31:AJ33"/>
    <mergeCell ref="AN31:AN33"/>
    <mergeCell ref="AO31:AO33"/>
    <mergeCell ref="AP31:AP33"/>
    <mergeCell ref="AQ31:AQ33"/>
    <mergeCell ref="AR31:AR33"/>
    <mergeCell ref="AS31:AS33"/>
    <mergeCell ref="BI26:BI27"/>
    <mergeCell ref="BJ26:BJ27"/>
    <mergeCell ref="BM26:BM27"/>
    <mergeCell ref="BN26:BN27"/>
    <mergeCell ref="BO26:BO27"/>
    <mergeCell ref="AX31:AX33"/>
    <mergeCell ref="AY31:AY33"/>
    <mergeCell ref="BV31:BV33"/>
    <mergeCell ref="BL17:BL18"/>
    <mergeCell ref="M8:M10"/>
    <mergeCell ref="BU24:BU25"/>
    <mergeCell ref="BP31:BP33"/>
    <mergeCell ref="BQ31:BQ33"/>
    <mergeCell ref="BR31:BR33"/>
    <mergeCell ref="BU31:BU33"/>
    <mergeCell ref="BS26:BS27"/>
    <mergeCell ref="BC31:BC33"/>
    <mergeCell ref="BF31:BF33"/>
    <mergeCell ref="BI31:BI33"/>
    <mergeCell ref="BJ31:BJ33"/>
    <mergeCell ref="BM31:BM33"/>
    <mergeCell ref="BN31:BN33"/>
    <mergeCell ref="BO31:BO33"/>
    <mergeCell ref="BG26:BG27"/>
    <mergeCell ref="BD26:BD27"/>
    <mergeCell ref="AI26:AI27"/>
    <mergeCell ref="AJ26:AJ27"/>
    <mergeCell ref="AN26:AN27"/>
    <mergeCell ref="AO26:AO27"/>
    <mergeCell ref="AP26:AP27"/>
    <mergeCell ref="AQ26:AQ27"/>
    <mergeCell ref="BL31:BL33"/>
    <mergeCell ref="X8:X10"/>
    <mergeCell ref="AI39:AK39"/>
    <mergeCell ref="BL6:BL7"/>
    <mergeCell ref="J8:J16"/>
    <mergeCell ref="K16:V16"/>
    <mergeCell ref="J17:J23"/>
    <mergeCell ref="K23:V23"/>
    <mergeCell ref="J24:J38"/>
    <mergeCell ref="K38:V38"/>
    <mergeCell ref="AD8:AD16"/>
    <mergeCell ref="AE16:AK16"/>
    <mergeCell ref="AD17:AD23"/>
    <mergeCell ref="AE23:AK23"/>
    <mergeCell ref="AD24:AD38"/>
    <mergeCell ref="AE38:AK38"/>
    <mergeCell ref="L8:L10"/>
    <mergeCell ref="K8:K10"/>
    <mergeCell ref="U8:U10"/>
    <mergeCell ref="T8:T10"/>
    <mergeCell ref="S8:S10"/>
    <mergeCell ref="R8:R10"/>
    <mergeCell ref="Q8:Q10"/>
    <mergeCell ref="P8:P10"/>
    <mergeCell ref="O8:O10"/>
    <mergeCell ref="O39:W39"/>
    <mergeCell ref="W11:W12"/>
    <mergeCell ref="W14:W15"/>
    <mergeCell ref="W17:W18"/>
    <mergeCell ref="W19:W20"/>
    <mergeCell ref="W21:W22"/>
    <mergeCell ref="N8:N10"/>
    <mergeCell ref="AK26:AK27"/>
    <mergeCell ref="AB24:AB37"/>
    <mergeCell ref="AF17:AF22"/>
    <mergeCell ref="AE17:AE22"/>
    <mergeCell ref="AC24:AC37"/>
    <mergeCell ref="T11:T12"/>
    <mergeCell ref="AH14:AH15"/>
    <mergeCell ref="AI14:AI15"/>
    <mergeCell ref="S11:S12"/>
    <mergeCell ref="R11:R12"/>
    <mergeCell ref="R14:R15"/>
    <mergeCell ref="T26:T28"/>
    <mergeCell ref="S26:S28"/>
    <mergeCell ref="R26:R28"/>
    <mergeCell ref="V8:V10"/>
    <mergeCell ref="Y8:Y10"/>
    <mergeCell ref="W31:W37"/>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5"/>
  <sheetViews>
    <sheetView zoomScale="70" zoomScaleNormal="70" workbookViewId="0">
      <selection activeCell="A8" sqref="A8:B8"/>
    </sheetView>
  </sheetViews>
  <sheetFormatPr defaultColWidth="11.42578125" defaultRowHeight="15"/>
  <cols>
    <col min="1" max="1" width="30" customWidth="1"/>
    <col min="2" max="2" width="43.42578125" customWidth="1"/>
    <col min="4" max="5" width="0" hidden="1" customWidth="1"/>
    <col min="6" max="6" width="20.140625" customWidth="1"/>
    <col min="7" max="7" width="34.7109375" customWidth="1"/>
  </cols>
  <sheetData>
    <row r="1" spans="1:7" ht="52.5" customHeight="1">
      <c r="A1" s="411" t="s">
        <v>326</v>
      </c>
      <c r="B1" s="411"/>
      <c r="F1" s="14" t="s">
        <v>327</v>
      </c>
      <c r="G1" s="14" t="s">
        <v>328</v>
      </c>
    </row>
    <row r="2" spans="1:7" ht="25.5" customHeight="1">
      <c r="A2" s="410" t="s">
        <v>329</v>
      </c>
      <c r="B2" s="410"/>
      <c r="F2" s="15">
        <v>0</v>
      </c>
      <c r="G2" s="16" t="s">
        <v>330</v>
      </c>
    </row>
    <row r="3" spans="1:7" ht="45" customHeight="1">
      <c r="A3" s="410" t="s">
        <v>331</v>
      </c>
      <c r="B3" s="410"/>
      <c r="F3" s="15">
        <v>1</v>
      </c>
      <c r="G3" s="16" t="s">
        <v>332</v>
      </c>
    </row>
    <row r="4" spans="1:7" ht="45" customHeight="1">
      <c r="A4" s="410" t="s">
        <v>333</v>
      </c>
      <c r="B4" s="410"/>
      <c r="F4" s="15">
        <v>2</v>
      </c>
      <c r="G4" s="16" t="s">
        <v>334</v>
      </c>
    </row>
    <row r="5" spans="1:7" ht="45" customHeight="1">
      <c r="A5" s="410" t="s">
        <v>335</v>
      </c>
      <c r="B5" s="410"/>
      <c r="F5" s="15">
        <v>3</v>
      </c>
      <c r="G5" s="16" t="s">
        <v>336</v>
      </c>
    </row>
    <row r="6" spans="1:7" ht="45" customHeight="1">
      <c r="A6" s="410" t="s">
        <v>337</v>
      </c>
      <c r="B6" s="410"/>
      <c r="F6" s="15">
        <v>4</v>
      </c>
      <c r="G6" s="16" t="s">
        <v>247</v>
      </c>
    </row>
    <row r="7" spans="1:7" ht="45" customHeight="1">
      <c r="A7" s="410" t="s">
        <v>338</v>
      </c>
      <c r="B7" s="410"/>
      <c r="F7" s="15">
        <v>5</v>
      </c>
      <c r="G7" s="16" t="s">
        <v>339</v>
      </c>
    </row>
    <row r="8" spans="1:7" ht="45" customHeight="1">
      <c r="A8" s="410" t="s">
        <v>216</v>
      </c>
      <c r="B8" s="410"/>
    </row>
    <row r="9" spans="1:7" ht="45" customHeight="1">
      <c r="A9" s="410" t="s">
        <v>340</v>
      </c>
      <c r="B9" s="410"/>
    </row>
    <row r="10" spans="1:7" ht="45" customHeight="1">
      <c r="A10" s="410" t="s">
        <v>341</v>
      </c>
      <c r="B10" s="410"/>
    </row>
    <row r="11" spans="1:7" ht="45" customHeight="1">
      <c r="A11" s="410" t="s">
        <v>153</v>
      </c>
      <c r="B11" s="410"/>
    </row>
    <row r="12" spans="1:7" ht="45" customHeight="1">
      <c r="A12" s="410" t="s">
        <v>342</v>
      </c>
      <c r="B12" s="410"/>
    </row>
    <row r="13" spans="1:7" ht="45" customHeight="1">
      <c r="A13" s="410" t="s">
        <v>343</v>
      </c>
      <c r="B13" s="410"/>
    </row>
    <row r="14" spans="1:7" ht="45" customHeight="1">
      <c r="A14" s="410" t="s">
        <v>344</v>
      </c>
      <c r="B14" s="410"/>
    </row>
    <row r="15" spans="1:7" ht="45" customHeight="1">
      <c r="A15" s="410" t="s">
        <v>345</v>
      </c>
      <c r="B15" s="410"/>
    </row>
    <row r="16" spans="1:7" ht="45" customHeight="1">
      <c r="A16" s="410" t="s">
        <v>346</v>
      </c>
      <c r="B16" s="410"/>
    </row>
    <row r="17" spans="1:2" ht="45" customHeight="1">
      <c r="A17" s="410" t="s">
        <v>347</v>
      </c>
      <c r="B17" s="410"/>
    </row>
    <row r="18" spans="1:2" ht="45" customHeight="1">
      <c r="A18" s="410" t="s">
        <v>348</v>
      </c>
      <c r="B18" s="410"/>
    </row>
    <row r="19" spans="1:2" ht="45" customHeight="1">
      <c r="A19" s="410" t="s">
        <v>349</v>
      </c>
      <c r="B19" s="410"/>
    </row>
    <row r="20" spans="1:2" ht="45" customHeight="1">
      <c r="A20" s="410" t="s">
        <v>113</v>
      </c>
      <c r="B20" s="410"/>
    </row>
    <row r="21" spans="1:2" ht="45" customHeight="1">
      <c r="A21" s="410" t="s">
        <v>125</v>
      </c>
      <c r="B21" s="410"/>
    </row>
    <row r="22" spans="1:2" ht="45" customHeight="1"/>
    <row r="23" spans="1:2" ht="45" customHeight="1"/>
    <row r="24" spans="1:2" ht="45" customHeight="1"/>
    <row r="25" spans="1:2" ht="45" customHeight="1"/>
  </sheetData>
  <mergeCells count="21">
    <mergeCell ref="A12:B12"/>
    <mergeCell ref="A1:B1"/>
    <mergeCell ref="A2:B2"/>
    <mergeCell ref="A3:B3"/>
    <mergeCell ref="A4:B4"/>
    <mergeCell ref="A5:B5"/>
    <mergeCell ref="A6:B6"/>
    <mergeCell ref="A7:B7"/>
    <mergeCell ref="A8:B8"/>
    <mergeCell ref="A9:B9"/>
    <mergeCell ref="A10:B10"/>
    <mergeCell ref="A11:B11"/>
    <mergeCell ref="A19:B19"/>
    <mergeCell ref="A20:B20"/>
    <mergeCell ref="A21:B21"/>
    <mergeCell ref="A13:B13"/>
    <mergeCell ref="A14:B14"/>
    <mergeCell ref="A15:B15"/>
    <mergeCell ref="A16:B16"/>
    <mergeCell ref="A17:B17"/>
    <mergeCell ref="A18:B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Usuario invitado</cp:lastModifiedBy>
  <cp:revision/>
  <dcterms:created xsi:type="dcterms:W3CDTF">2022-12-26T20:23:47Z</dcterms:created>
  <dcterms:modified xsi:type="dcterms:W3CDTF">2023-10-26T01:21:06Z</dcterms:modified>
  <cp:category/>
  <cp:contentStatus/>
</cp:coreProperties>
</file>