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ANDREA CAROLINA\Desktop\CONPES 02\"/>
    </mc:Choice>
  </mc:AlternateContent>
  <xr:revisionPtr revIDLastSave="0" documentId="8_{87004284-B178-4BBB-961B-3EE09F230960}" xr6:coauthVersionLast="47" xr6:coauthVersionMax="47" xr10:uidLastSave="{00000000-0000-0000-0000-000000000000}"/>
  <bookViews>
    <workbookView xWindow="-110" yWindow="-110" windowWidth="19420" windowHeight="10300" activeTab="1" xr2:uid="{AFCB3867-7803-4D6E-9F34-3DB2D5ACA41A}"/>
  </bookViews>
  <sheets>
    <sheet name="Instrucciones " sheetId="2" r:id="rId1"/>
    <sheet name="Plan de acción PPE" sheetId="4" r:id="rId2"/>
  </sheets>
  <externalReferences>
    <externalReference r:id="rId3"/>
    <externalReference r:id="rId4"/>
    <externalReference r:id="rId5"/>
    <externalReference r:id="rId6"/>
  </externalReferences>
  <definedNames>
    <definedName name="_xlnm._FilterDatabase" localSheetId="1" hidden="1">'Plan de acción PPE'!$A$15:$NN$15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Y76" i="4" l="1"/>
  <c r="C76" i="4"/>
  <c r="CY75" i="4"/>
  <c r="C75" i="4"/>
  <c r="CY74" i="4"/>
  <c r="C74" i="4"/>
  <c r="C73" i="4"/>
  <c r="CY72" i="4"/>
  <c r="C72" i="4"/>
  <c r="C71" i="4"/>
  <c r="C70" i="4"/>
  <c r="C69" i="4"/>
  <c r="CY68" i="4"/>
  <c r="N68" i="4"/>
  <c r="O68" i="4" s="1"/>
  <c r="P68" i="4" s="1"/>
  <c r="Q68" i="4" s="1"/>
  <c r="R68" i="4" s="1"/>
  <c r="S68" i="4" s="1"/>
  <c r="T68" i="4" s="1"/>
  <c r="U68" i="4" s="1"/>
  <c r="V68" i="4" s="1"/>
  <c r="W68" i="4" s="1"/>
  <c r="X68" i="4" s="1"/>
  <c r="Y68" i="4" s="1"/>
  <c r="Z68" i="4" s="1"/>
  <c r="AA68" i="4" s="1"/>
  <c r="AB68" i="4" s="1"/>
  <c r="C68" i="4"/>
  <c r="CY67" i="4"/>
  <c r="AL67" i="4"/>
  <c r="BB67" i="4" s="1"/>
  <c r="N67" i="4"/>
  <c r="O67" i="4" s="1"/>
  <c r="P67" i="4" s="1"/>
  <c r="Q67" i="4" s="1"/>
  <c r="R67" i="4" s="1"/>
  <c r="S67" i="4" s="1"/>
  <c r="T67" i="4" s="1"/>
  <c r="U67" i="4" s="1"/>
  <c r="V67" i="4" s="1"/>
  <c r="W67" i="4" s="1"/>
  <c r="X67" i="4" s="1"/>
  <c r="Y67" i="4" s="1"/>
  <c r="Z67" i="4" s="1"/>
  <c r="AA67" i="4" s="1"/>
  <c r="AB67" i="4" s="1"/>
  <c r="C67" i="4"/>
  <c r="N66" i="4"/>
  <c r="O66" i="4" s="1"/>
  <c r="P66" i="4" s="1"/>
  <c r="Q66" i="4" s="1"/>
  <c r="R66" i="4" s="1"/>
  <c r="S66" i="4" s="1"/>
  <c r="T66" i="4" s="1"/>
  <c r="U66" i="4" s="1"/>
  <c r="V66" i="4" s="1"/>
  <c r="W66" i="4" s="1"/>
  <c r="X66" i="4" s="1"/>
  <c r="Y66" i="4" s="1"/>
  <c r="Z66" i="4" s="1"/>
  <c r="AA66" i="4" s="1"/>
  <c r="AB66" i="4" s="1"/>
  <c r="C66" i="4"/>
  <c r="CY65" i="4"/>
  <c r="N65" i="4"/>
  <c r="O65" i="4" s="1"/>
  <c r="P65" i="4" s="1"/>
  <c r="Q65" i="4" s="1"/>
  <c r="R65" i="4" s="1"/>
  <c r="S65" i="4" s="1"/>
  <c r="T65" i="4" s="1"/>
  <c r="U65" i="4" s="1"/>
  <c r="V65" i="4" s="1"/>
  <c r="W65" i="4" s="1"/>
  <c r="X65" i="4" s="1"/>
  <c r="Y65" i="4" s="1"/>
  <c r="Z65" i="4" s="1"/>
  <c r="AA65" i="4" s="1"/>
  <c r="AB65" i="4" s="1"/>
  <c r="C65" i="4"/>
  <c r="N64" i="4"/>
  <c r="O64" i="4" s="1"/>
  <c r="P64" i="4" s="1"/>
  <c r="Q64" i="4" s="1"/>
  <c r="R64" i="4" s="1"/>
  <c r="S64" i="4" s="1"/>
  <c r="T64" i="4" s="1"/>
  <c r="U64" i="4" s="1"/>
  <c r="V64" i="4" s="1"/>
  <c r="W64" i="4" s="1"/>
  <c r="X64" i="4" s="1"/>
  <c r="Y64" i="4" s="1"/>
  <c r="Z64" i="4" s="1"/>
  <c r="AA64" i="4" s="1"/>
  <c r="AB64" i="4" s="1"/>
  <c r="C64" i="4"/>
  <c r="N63" i="4"/>
  <c r="O63" i="4" s="1"/>
  <c r="P63" i="4" s="1"/>
  <c r="Q63" i="4" s="1"/>
  <c r="R63" i="4" s="1"/>
  <c r="S63" i="4" s="1"/>
  <c r="T63" i="4" s="1"/>
  <c r="U63" i="4" s="1"/>
  <c r="V63" i="4" s="1"/>
  <c r="W63" i="4" s="1"/>
  <c r="X63" i="4" s="1"/>
  <c r="Y63" i="4" s="1"/>
  <c r="Z63" i="4" s="1"/>
  <c r="AA63" i="4" s="1"/>
  <c r="AB63" i="4" s="1"/>
  <c r="C63" i="4"/>
  <c r="AM62" i="4"/>
  <c r="AN62" i="4" s="1"/>
  <c r="AO62" i="4" s="1"/>
  <c r="AP62" i="4" s="1"/>
  <c r="AQ62" i="4" s="1"/>
  <c r="AR62" i="4" s="1"/>
  <c r="AS62" i="4" s="1"/>
  <c r="AT62" i="4" s="1"/>
  <c r="AU62" i="4" s="1"/>
  <c r="AV62" i="4" s="1"/>
  <c r="AW62" i="4" s="1"/>
  <c r="AX62" i="4" s="1"/>
  <c r="AY62" i="4" s="1"/>
  <c r="AZ62" i="4" s="1"/>
  <c r="BA62" i="4" s="1"/>
  <c r="BB62" i="4" s="1"/>
  <c r="H62" i="4"/>
  <c r="C62" i="4"/>
  <c r="CY61" i="4"/>
  <c r="BB61" i="4"/>
  <c r="H61" i="4"/>
  <c r="L61" i="4" s="1"/>
  <c r="M61" i="4" s="1"/>
  <c r="N61" i="4" s="1"/>
  <c r="O61" i="4" s="1"/>
  <c r="P61" i="4" s="1"/>
  <c r="Q61" i="4" s="1"/>
  <c r="R61" i="4" s="1"/>
  <c r="S61" i="4" s="1"/>
  <c r="T61" i="4" s="1"/>
  <c r="U61" i="4" s="1"/>
  <c r="V61" i="4" s="1"/>
  <c r="W61" i="4" s="1"/>
  <c r="X61" i="4" s="1"/>
  <c r="Y61" i="4" s="1"/>
  <c r="Z61" i="4" s="1"/>
  <c r="AA61" i="4" s="1"/>
  <c r="AB61" i="4" s="1"/>
  <c r="C61" i="4"/>
  <c r="H60" i="4"/>
  <c r="L60" i="4" s="1"/>
  <c r="M60" i="4" s="1"/>
  <c r="N60" i="4" s="1"/>
  <c r="O60" i="4" s="1"/>
  <c r="P60" i="4" s="1"/>
  <c r="Q60" i="4" s="1"/>
  <c r="R60" i="4" s="1"/>
  <c r="S60" i="4" s="1"/>
  <c r="T60" i="4" s="1"/>
  <c r="U60" i="4" s="1"/>
  <c r="V60" i="4" s="1"/>
  <c r="W60" i="4" s="1"/>
  <c r="X60" i="4" s="1"/>
  <c r="Y60" i="4" s="1"/>
  <c r="Z60" i="4" s="1"/>
  <c r="AA60" i="4" s="1"/>
  <c r="AB60" i="4" s="1"/>
  <c r="C60" i="4"/>
  <c r="H59" i="4"/>
  <c r="L59" i="4" s="1"/>
  <c r="M59" i="4" s="1"/>
  <c r="N59" i="4" s="1"/>
  <c r="O59" i="4" s="1"/>
  <c r="P59" i="4" s="1"/>
  <c r="Q59" i="4" s="1"/>
  <c r="R59" i="4" s="1"/>
  <c r="S59" i="4" s="1"/>
  <c r="T59" i="4" s="1"/>
  <c r="U59" i="4" s="1"/>
  <c r="V59" i="4" s="1"/>
  <c r="W59" i="4" s="1"/>
  <c r="X59" i="4" s="1"/>
  <c r="Y59" i="4" s="1"/>
  <c r="Z59" i="4" s="1"/>
  <c r="AA59" i="4" s="1"/>
  <c r="AB59" i="4" s="1"/>
  <c r="C59" i="4"/>
  <c r="CY58" i="4"/>
  <c r="H58" i="4"/>
  <c r="L58" i="4" s="1"/>
  <c r="M58" i="4" s="1"/>
  <c r="N58" i="4" s="1"/>
  <c r="O58" i="4" s="1"/>
  <c r="P58" i="4" s="1"/>
  <c r="Q58" i="4" s="1"/>
  <c r="R58" i="4" s="1"/>
  <c r="S58" i="4" s="1"/>
  <c r="T58" i="4" s="1"/>
  <c r="U58" i="4" s="1"/>
  <c r="V58" i="4" s="1"/>
  <c r="W58" i="4" s="1"/>
  <c r="X58" i="4" s="1"/>
  <c r="Y58" i="4" s="1"/>
  <c r="Z58" i="4" s="1"/>
  <c r="AA58" i="4" s="1"/>
  <c r="AB58" i="4" s="1"/>
  <c r="C58" i="4"/>
  <c r="CY57" i="4"/>
  <c r="H57" i="4"/>
  <c r="L57" i="4" s="1"/>
  <c r="M57" i="4" s="1"/>
  <c r="N57" i="4" s="1"/>
  <c r="O57" i="4" s="1"/>
  <c r="P57" i="4" s="1"/>
  <c r="Q57" i="4" s="1"/>
  <c r="R57" i="4" s="1"/>
  <c r="S57" i="4" s="1"/>
  <c r="T57" i="4" s="1"/>
  <c r="U57" i="4" s="1"/>
  <c r="V57" i="4" s="1"/>
  <c r="W57" i="4" s="1"/>
  <c r="X57" i="4" s="1"/>
  <c r="Y57" i="4" s="1"/>
  <c r="Z57" i="4" s="1"/>
  <c r="AA57" i="4" s="1"/>
  <c r="AB57" i="4" s="1"/>
  <c r="C57" i="4"/>
  <c r="CY56" i="4"/>
  <c r="BB56" i="4"/>
  <c r="H56" i="4"/>
  <c r="L56" i="4" s="1"/>
  <c r="M56" i="4" s="1"/>
  <c r="N56" i="4" s="1"/>
  <c r="O56" i="4" s="1"/>
  <c r="P56" i="4" s="1"/>
  <c r="Q56" i="4" s="1"/>
  <c r="R56" i="4" s="1"/>
  <c r="S56" i="4" s="1"/>
  <c r="T56" i="4" s="1"/>
  <c r="U56" i="4" s="1"/>
  <c r="V56" i="4" s="1"/>
  <c r="W56" i="4" s="1"/>
  <c r="X56" i="4" s="1"/>
  <c r="Y56" i="4" s="1"/>
  <c r="Z56" i="4" s="1"/>
  <c r="AA56" i="4" s="1"/>
  <c r="AB56" i="4" s="1"/>
  <c r="C56" i="4"/>
  <c r="CV55" i="4"/>
  <c r="CS55" i="4"/>
  <c r="CP55" i="4"/>
  <c r="CM55" i="4"/>
  <c r="CJ55" i="4"/>
  <c r="CG55" i="4"/>
  <c r="CD55" i="4"/>
  <c r="CA55" i="4"/>
  <c r="BX55" i="4"/>
  <c r="CY55" i="4" s="1"/>
  <c r="BB55" i="4"/>
  <c r="H55" i="4"/>
  <c r="L55" i="4" s="1"/>
  <c r="M55" i="4" s="1"/>
  <c r="N55" i="4" s="1"/>
  <c r="O55" i="4" s="1"/>
  <c r="P55" i="4" s="1"/>
  <c r="Q55" i="4" s="1"/>
  <c r="R55" i="4" s="1"/>
  <c r="S55" i="4" s="1"/>
  <c r="T55" i="4" s="1"/>
  <c r="U55" i="4" s="1"/>
  <c r="V55" i="4" s="1"/>
  <c r="W55" i="4" s="1"/>
  <c r="X55" i="4" s="1"/>
  <c r="Y55" i="4" s="1"/>
  <c r="Z55" i="4" s="1"/>
  <c r="AA55" i="4" s="1"/>
  <c r="AB55" i="4" s="1"/>
  <c r="C55" i="4"/>
  <c r="CY54" i="4"/>
  <c r="H54" i="4"/>
  <c r="L54" i="4" s="1"/>
  <c r="M54" i="4" s="1"/>
  <c r="N54" i="4" s="1"/>
  <c r="O54" i="4" s="1"/>
  <c r="P54" i="4" s="1"/>
  <c r="Q54" i="4" s="1"/>
  <c r="R54" i="4" s="1"/>
  <c r="S54" i="4" s="1"/>
  <c r="T54" i="4" s="1"/>
  <c r="U54" i="4" s="1"/>
  <c r="V54" i="4" s="1"/>
  <c r="W54" i="4" s="1"/>
  <c r="X54" i="4" s="1"/>
  <c r="Y54" i="4" s="1"/>
  <c r="Z54" i="4" s="1"/>
  <c r="AA54" i="4" s="1"/>
  <c r="AB54" i="4" s="1"/>
  <c r="C54" i="4"/>
  <c r="H53" i="4"/>
  <c r="L53" i="4" s="1"/>
  <c r="M53" i="4" s="1"/>
  <c r="N53" i="4" s="1"/>
  <c r="O53" i="4" s="1"/>
  <c r="P53" i="4" s="1"/>
  <c r="Q53" i="4" s="1"/>
  <c r="R53" i="4" s="1"/>
  <c r="S53" i="4" s="1"/>
  <c r="T53" i="4" s="1"/>
  <c r="U53" i="4" s="1"/>
  <c r="V53" i="4" s="1"/>
  <c r="W53" i="4" s="1"/>
  <c r="X53" i="4" s="1"/>
  <c r="Y53" i="4" s="1"/>
  <c r="Z53" i="4" s="1"/>
  <c r="AA53" i="4" s="1"/>
  <c r="AB53" i="4" s="1"/>
  <c r="C53" i="4"/>
  <c r="H52" i="4"/>
  <c r="L52" i="4" s="1"/>
  <c r="M52" i="4" s="1"/>
  <c r="N52" i="4" s="1"/>
  <c r="O52" i="4" s="1"/>
  <c r="P52" i="4" s="1"/>
  <c r="Q52" i="4" s="1"/>
  <c r="R52" i="4" s="1"/>
  <c r="S52" i="4" s="1"/>
  <c r="T52" i="4" s="1"/>
  <c r="U52" i="4" s="1"/>
  <c r="V52" i="4" s="1"/>
  <c r="W52" i="4" s="1"/>
  <c r="X52" i="4" s="1"/>
  <c r="Y52" i="4" s="1"/>
  <c r="Z52" i="4" s="1"/>
  <c r="AA52" i="4" s="1"/>
  <c r="AB52" i="4" s="1"/>
  <c r="C52" i="4"/>
  <c r="CY51" i="4"/>
  <c r="H51" i="4"/>
  <c r="L51" i="4" s="1"/>
  <c r="M51" i="4" s="1"/>
  <c r="N51" i="4" s="1"/>
  <c r="O51" i="4" s="1"/>
  <c r="P51" i="4" s="1"/>
  <c r="Q51" i="4" s="1"/>
  <c r="R51" i="4" s="1"/>
  <c r="S51" i="4" s="1"/>
  <c r="T51" i="4" s="1"/>
  <c r="U51" i="4" s="1"/>
  <c r="V51" i="4" s="1"/>
  <c r="W51" i="4" s="1"/>
  <c r="X51" i="4" s="1"/>
  <c r="Y51" i="4" s="1"/>
  <c r="Z51" i="4" s="1"/>
  <c r="AA51" i="4" s="1"/>
  <c r="AB51" i="4" s="1"/>
  <c r="C51" i="4"/>
  <c r="CY50" i="4"/>
  <c r="H50" i="4"/>
  <c r="L50" i="4" s="1"/>
  <c r="M50" i="4" s="1"/>
  <c r="N50" i="4" s="1"/>
  <c r="O50" i="4" s="1"/>
  <c r="P50" i="4" s="1"/>
  <c r="Q50" i="4" s="1"/>
  <c r="R50" i="4" s="1"/>
  <c r="S50" i="4" s="1"/>
  <c r="T50" i="4" s="1"/>
  <c r="U50" i="4" s="1"/>
  <c r="V50" i="4" s="1"/>
  <c r="W50" i="4" s="1"/>
  <c r="X50" i="4" s="1"/>
  <c r="Y50" i="4" s="1"/>
  <c r="Z50" i="4" s="1"/>
  <c r="AA50" i="4" s="1"/>
  <c r="AB50" i="4" s="1"/>
  <c r="C50" i="4"/>
  <c r="CY49" i="4"/>
  <c r="H49" i="4"/>
  <c r="L49" i="4" s="1"/>
  <c r="M49" i="4" s="1"/>
  <c r="N49" i="4" s="1"/>
  <c r="O49" i="4" s="1"/>
  <c r="P49" i="4" s="1"/>
  <c r="Q49" i="4" s="1"/>
  <c r="R49" i="4" s="1"/>
  <c r="S49" i="4" s="1"/>
  <c r="T49" i="4" s="1"/>
  <c r="U49" i="4" s="1"/>
  <c r="V49" i="4" s="1"/>
  <c r="W49" i="4" s="1"/>
  <c r="X49" i="4" s="1"/>
  <c r="Y49" i="4" s="1"/>
  <c r="Z49" i="4" s="1"/>
  <c r="AA49" i="4" s="1"/>
  <c r="AB49" i="4" s="1"/>
  <c r="C49" i="4"/>
  <c r="CY48" i="4"/>
  <c r="H48" i="4"/>
  <c r="L48" i="4" s="1"/>
  <c r="M48" i="4" s="1"/>
  <c r="N48" i="4" s="1"/>
  <c r="O48" i="4" s="1"/>
  <c r="P48" i="4" s="1"/>
  <c r="Q48" i="4" s="1"/>
  <c r="R48" i="4" s="1"/>
  <c r="S48" i="4" s="1"/>
  <c r="T48" i="4" s="1"/>
  <c r="U48" i="4" s="1"/>
  <c r="V48" i="4" s="1"/>
  <c r="W48" i="4" s="1"/>
  <c r="X48" i="4" s="1"/>
  <c r="Y48" i="4" s="1"/>
  <c r="Z48" i="4" s="1"/>
  <c r="AA48" i="4" s="1"/>
  <c r="AB48" i="4" s="1"/>
  <c r="C48" i="4"/>
  <c r="BB47" i="4"/>
  <c r="H47" i="4"/>
  <c r="L47" i="4" s="1"/>
  <c r="M47" i="4" s="1"/>
  <c r="N47" i="4" s="1"/>
  <c r="O47" i="4" s="1"/>
  <c r="P47" i="4" s="1"/>
  <c r="Q47" i="4" s="1"/>
  <c r="R47" i="4" s="1"/>
  <c r="S47" i="4" s="1"/>
  <c r="T47" i="4" s="1"/>
  <c r="U47" i="4" s="1"/>
  <c r="V47" i="4" s="1"/>
  <c r="W47" i="4" s="1"/>
  <c r="X47" i="4" s="1"/>
  <c r="Y47" i="4" s="1"/>
  <c r="Z47" i="4" s="1"/>
  <c r="AA47" i="4" s="1"/>
  <c r="AB47" i="4" s="1"/>
  <c r="C47" i="4"/>
  <c r="CY46" i="4"/>
  <c r="H46" i="4"/>
  <c r="L46" i="4" s="1"/>
  <c r="M46" i="4" s="1"/>
  <c r="N46" i="4" s="1"/>
  <c r="O46" i="4" s="1"/>
  <c r="P46" i="4" s="1"/>
  <c r="Q46" i="4" s="1"/>
  <c r="R46" i="4" s="1"/>
  <c r="S46" i="4" s="1"/>
  <c r="T46" i="4" s="1"/>
  <c r="U46" i="4" s="1"/>
  <c r="V46" i="4" s="1"/>
  <c r="W46" i="4" s="1"/>
  <c r="X46" i="4" s="1"/>
  <c r="Y46" i="4" s="1"/>
  <c r="Z46" i="4" s="1"/>
  <c r="AA46" i="4" s="1"/>
  <c r="AB46" i="4" s="1"/>
  <c r="C46" i="4"/>
  <c r="H45" i="4"/>
  <c r="L45" i="4" s="1"/>
  <c r="M45" i="4" s="1"/>
  <c r="N45" i="4" s="1"/>
  <c r="O45" i="4" s="1"/>
  <c r="P45" i="4" s="1"/>
  <c r="Q45" i="4" s="1"/>
  <c r="R45" i="4" s="1"/>
  <c r="S45" i="4" s="1"/>
  <c r="T45" i="4" s="1"/>
  <c r="U45" i="4" s="1"/>
  <c r="V45" i="4" s="1"/>
  <c r="W45" i="4" s="1"/>
  <c r="X45" i="4" s="1"/>
  <c r="Y45" i="4" s="1"/>
  <c r="Z45" i="4" s="1"/>
  <c r="AA45" i="4" s="1"/>
  <c r="AB45" i="4" s="1"/>
  <c r="C45" i="4"/>
  <c r="CY44" i="4"/>
  <c r="H44" i="4"/>
  <c r="C44" i="4"/>
  <c r="BB43" i="4"/>
  <c r="H43" i="4"/>
  <c r="C43" i="4"/>
  <c r="CY42" i="4"/>
  <c r="BB42" i="4"/>
  <c r="H42" i="4"/>
  <c r="C42" i="4"/>
  <c r="CY41" i="4"/>
  <c r="BB41" i="4"/>
  <c r="H41" i="4"/>
  <c r="C41" i="4"/>
  <c r="BB40" i="4"/>
  <c r="H40" i="4"/>
  <c r="L40" i="4" s="1"/>
  <c r="C40" i="4"/>
  <c r="L39" i="4"/>
  <c r="M39" i="4" s="1"/>
  <c r="N39" i="4" s="1"/>
  <c r="O39" i="4" s="1"/>
  <c r="P39" i="4" s="1"/>
  <c r="Q39" i="4" s="1"/>
  <c r="R39" i="4" s="1"/>
  <c r="S39" i="4" s="1"/>
  <c r="T39" i="4" s="1"/>
  <c r="U39" i="4" s="1"/>
  <c r="V39" i="4" s="1"/>
  <c r="W39" i="4" s="1"/>
  <c r="X39" i="4" s="1"/>
  <c r="Y39" i="4" s="1"/>
  <c r="Z39" i="4" s="1"/>
  <c r="AA39" i="4" s="1"/>
  <c r="C39" i="4"/>
  <c r="CY38" i="4"/>
  <c r="BB38" i="4"/>
  <c r="L38" i="4"/>
  <c r="M38" i="4" s="1"/>
  <c r="N38" i="4" s="1"/>
  <c r="O38" i="4" s="1"/>
  <c r="P38" i="4" s="1"/>
  <c r="Q38" i="4" s="1"/>
  <c r="R38" i="4" s="1"/>
  <c r="S38" i="4" s="1"/>
  <c r="T38" i="4" s="1"/>
  <c r="U38" i="4" s="1"/>
  <c r="V38" i="4" s="1"/>
  <c r="W38" i="4" s="1"/>
  <c r="X38" i="4" s="1"/>
  <c r="Y38" i="4" s="1"/>
  <c r="Z38" i="4" s="1"/>
  <c r="AA38" i="4" s="1"/>
  <c r="C38" i="4"/>
  <c r="BB37" i="4"/>
  <c r="L37" i="4"/>
  <c r="M37" i="4" s="1"/>
  <c r="N37" i="4" s="1"/>
  <c r="O37" i="4" s="1"/>
  <c r="P37" i="4" s="1"/>
  <c r="Q37" i="4" s="1"/>
  <c r="R37" i="4" s="1"/>
  <c r="S37" i="4" s="1"/>
  <c r="T37" i="4" s="1"/>
  <c r="U37" i="4" s="1"/>
  <c r="V37" i="4" s="1"/>
  <c r="W37" i="4" s="1"/>
  <c r="X37" i="4" s="1"/>
  <c r="Y37" i="4" s="1"/>
  <c r="Z37" i="4" s="1"/>
  <c r="AA37" i="4" s="1"/>
  <c r="C37" i="4"/>
  <c r="BB36" i="4"/>
  <c r="L36" i="4"/>
  <c r="M36" i="4" s="1"/>
  <c r="N36" i="4" s="1"/>
  <c r="O36" i="4" s="1"/>
  <c r="P36" i="4" s="1"/>
  <c r="Q36" i="4" s="1"/>
  <c r="R36" i="4" s="1"/>
  <c r="S36" i="4" s="1"/>
  <c r="T36" i="4" s="1"/>
  <c r="U36" i="4" s="1"/>
  <c r="V36" i="4" s="1"/>
  <c r="W36" i="4" s="1"/>
  <c r="X36" i="4" s="1"/>
  <c r="Y36" i="4" s="1"/>
  <c r="Z36" i="4" s="1"/>
  <c r="AA36" i="4" s="1"/>
  <c r="C36" i="4"/>
  <c r="L35" i="4"/>
  <c r="M35" i="4" s="1"/>
  <c r="N35" i="4" s="1"/>
  <c r="O35" i="4" s="1"/>
  <c r="P35" i="4" s="1"/>
  <c r="Q35" i="4" s="1"/>
  <c r="R35" i="4" s="1"/>
  <c r="S35" i="4" s="1"/>
  <c r="T35" i="4" s="1"/>
  <c r="U35" i="4" s="1"/>
  <c r="V35" i="4" s="1"/>
  <c r="W35" i="4" s="1"/>
  <c r="X35" i="4" s="1"/>
  <c r="Y35" i="4" s="1"/>
  <c r="Z35" i="4" s="1"/>
  <c r="AA35" i="4" s="1"/>
  <c r="C35" i="4"/>
  <c r="CY34" i="4"/>
  <c r="M34" i="4"/>
  <c r="N34" i="4" s="1"/>
  <c r="O34" i="4" s="1"/>
  <c r="P34" i="4" s="1"/>
  <c r="Q34" i="4" s="1"/>
  <c r="R34" i="4" s="1"/>
  <c r="S34" i="4" s="1"/>
  <c r="T34" i="4" s="1"/>
  <c r="U34" i="4" s="1"/>
  <c r="V34" i="4" s="1"/>
  <c r="W34" i="4" s="1"/>
  <c r="X34" i="4" s="1"/>
  <c r="Y34" i="4" s="1"/>
  <c r="Z34" i="4" s="1"/>
  <c r="AA34" i="4" s="1"/>
  <c r="C34" i="4"/>
  <c r="BB33" i="4"/>
  <c r="L33" i="4"/>
  <c r="M33" i="4" s="1"/>
  <c r="N33" i="4" s="1"/>
  <c r="O33" i="4" s="1"/>
  <c r="P33" i="4" s="1"/>
  <c r="Q33" i="4" s="1"/>
  <c r="R33" i="4" s="1"/>
  <c r="S33" i="4" s="1"/>
  <c r="T33" i="4" s="1"/>
  <c r="U33" i="4" s="1"/>
  <c r="V33" i="4" s="1"/>
  <c r="W33" i="4" s="1"/>
  <c r="X33" i="4" s="1"/>
  <c r="Y33" i="4" s="1"/>
  <c r="Z33" i="4" s="1"/>
  <c r="AA33" i="4" s="1"/>
  <c r="AB33" i="4" s="1"/>
  <c r="AB34" i="4" s="1"/>
  <c r="AB35" i="4" s="1"/>
  <c r="AB36" i="4" s="1"/>
  <c r="AB37" i="4" s="1"/>
  <c r="AB38" i="4" s="1"/>
  <c r="AB39" i="4" s="1"/>
  <c r="C33" i="4"/>
  <c r="BB32" i="4"/>
  <c r="L32" i="4"/>
  <c r="M32" i="4" s="1"/>
  <c r="N32" i="4" s="1"/>
  <c r="O32" i="4" s="1"/>
  <c r="P32" i="4" s="1"/>
  <c r="Q32" i="4" s="1"/>
  <c r="R32" i="4" s="1"/>
  <c r="S32" i="4" s="1"/>
  <c r="T32" i="4" s="1"/>
  <c r="U32" i="4" s="1"/>
  <c r="V32" i="4" s="1"/>
  <c r="W32" i="4" s="1"/>
  <c r="X32" i="4" s="1"/>
  <c r="Y32" i="4" s="1"/>
  <c r="Z32" i="4" s="1"/>
  <c r="AA32" i="4" s="1"/>
  <c r="AB32" i="4" s="1"/>
  <c r="C32" i="4"/>
  <c r="L31" i="4"/>
  <c r="M31" i="4" s="1"/>
  <c r="N31" i="4" s="1"/>
  <c r="O31" i="4" s="1"/>
  <c r="P31" i="4" s="1"/>
  <c r="Q31" i="4" s="1"/>
  <c r="R31" i="4" s="1"/>
  <c r="S31" i="4" s="1"/>
  <c r="T31" i="4" s="1"/>
  <c r="U31" i="4" s="1"/>
  <c r="V31" i="4" s="1"/>
  <c r="W31" i="4" s="1"/>
  <c r="X31" i="4" s="1"/>
  <c r="Y31" i="4" s="1"/>
  <c r="Z31" i="4" s="1"/>
  <c r="AA31" i="4" s="1"/>
  <c r="AB31" i="4" s="1"/>
  <c r="C31" i="4"/>
  <c r="L30" i="4"/>
  <c r="M30" i="4" s="1"/>
  <c r="N30" i="4" s="1"/>
  <c r="O30" i="4" s="1"/>
  <c r="P30" i="4" s="1"/>
  <c r="Q30" i="4" s="1"/>
  <c r="R30" i="4" s="1"/>
  <c r="S30" i="4" s="1"/>
  <c r="T30" i="4" s="1"/>
  <c r="U30" i="4" s="1"/>
  <c r="V30" i="4" s="1"/>
  <c r="W30" i="4" s="1"/>
  <c r="X30" i="4" s="1"/>
  <c r="Y30" i="4" s="1"/>
  <c r="Z30" i="4" s="1"/>
  <c r="AA30" i="4" s="1"/>
  <c r="AB30" i="4" s="1"/>
  <c r="C30" i="4"/>
  <c r="CY29" i="4"/>
  <c r="AL29" i="4"/>
  <c r="AM29" i="4" s="1"/>
  <c r="AN29" i="4" s="1"/>
  <c r="AO29" i="4" s="1"/>
  <c r="AP29" i="4" s="1"/>
  <c r="AQ29" i="4" s="1"/>
  <c r="AR29" i="4" s="1"/>
  <c r="AS29" i="4" s="1"/>
  <c r="AT29" i="4" s="1"/>
  <c r="AU29" i="4" s="1"/>
  <c r="AV29" i="4" s="1"/>
  <c r="AW29" i="4" s="1"/>
  <c r="AX29" i="4" s="1"/>
  <c r="AY29" i="4" s="1"/>
  <c r="AZ29" i="4" s="1"/>
  <c r="BA29" i="4" s="1"/>
  <c r="L29" i="4"/>
  <c r="M29" i="4" s="1"/>
  <c r="N29" i="4" s="1"/>
  <c r="O29" i="4" s="1"/>
  <c r="P29" i="4" s="1"/>
  <c r="Q29" i="4" s="1"/>
  <c r="R29" i="4" s="1"/>
  <c r="S29" i="4" s="1"/>
  <c r="T29" i="4" s="1"/>
  <c r="U29" i="4" s="1"/>
  <c r="V29" i="4" s="1"/>
  <c r="W29" i="4" s="1"/>
  <c r="X29" i="4" s="1"/>
  <c r="Y29" i="4" s="1"/>
  <c r="Z29" i="4" s="1"/>
  <c r="AA29" i="4" s="1"/>
  <c r="AB29" i="4" s="1"/>
  <c r="C29" i="4"/>
  <c r="CY28" i="4"/>
  <c r="AL28" i="4"/>
  <c r="AM28" i="4" s="1"/>
  <c r="AN28" i="4" s="1"/>
  <c r="AO28" i="4" s="1"/>
  <c r="AP28" i="4" s="1"/>
  <c r="AQ28" i="4" s="1"/>
  <c r="AR28" i="4" s="1"/>
  <c r="AS28" i="4" s="1"/>
  <c r="AT28" i="4" s="1"/>
  <c r="AU28" i="4" s="1"/>
  <c r="AV28" i="4" s="1"/>
  <c r="AW28" i="4" s="1"/>
  <c r="AX28" i="4" s="1"/>
  <c r="AY28" i="4" s="1"/>
  <c r="AZ28" i="4" s="1"/>
  <c r="BA28" i="4" s="1"/>
  <c r="BB28" i="4" s="1"/>
  <c r="L28" i="4"/>
  <c r="M28" i="4" s="1"/>
  <c r="N28" i="4" s="1"/>
  <c r="O28" i="4" s="1"/>
  <c r="P28" i="4" s="1"/>
  <c r="Q28" i="4" s="1"/>
  <c r="R28" i="4" s="1"/>
  <c r="S28" i="4" s="1"/>
  <c r="T28" i="4" s="1"/>
  <c r="U28" i="4" s="1"/>
  <c r="V28" i="4" s="1"/>
  <c r="W28" i="4" s="1"/>
  <c r="X28" i="4" s="1"/>
  <c r="Y28" i="4" s="1"/>
  <c r="Z28" i="4" s="1"/>
  <c r="AA28" i="4" s="1"/>
  <c r="AB28" i="4" s="1"/>
  <c r="C28" i="4"/>
  <c r="CY27" i="4"/>
  <c r="L27" i="4"/>
  <c r="M27" i="4" s="1"/>
  <c r="N27" i="4" s="1"/>
  <c r="O27" i="4" s="1"/>
  <c r="P27" i="4" s="1"/>
  <c r="Q27" i="4" s="1"/>
  <c r="R27" i="4" s="1"/>
  <c r="S27" i="4" s="1"/>
  <c r="T27" i="4" s="1"/>
  <c r="U27" i="4" s="1"/>
  <c r="V27" i="4" s="1"/>
  <c r="W27" i="4" s="1"/>
  <c r="X27" i="4" s="1"/>
  <c r="Y27" i="4" s="1"/>
  <c r="Z27" i="4" s="1"/>
  <c r="AA27" i="4" s="1"/>
  <c r="AB27" i="4" s="1"/>
  <c r="C27" i="4"/>
  <c r="L26" i="4"/>
  <c r="M26" i="4" s="1"/>
  <c r="N26" i="4" s="1"/>
  <c r="O26" i="4" s="1"/>
  <c r="P26" i="4" s="1"/>
  <c r="Q26" i="4" s="1"/>
  <c r="R26" i="4" s="1"/>
  <c r="S26" i="4" s="1"/>
  <c r="T26" i="4" s="1"/>
  <c r="U26" i="4" s="1"/>
  <c r="V26" i="4" s="1"/>
  <c r="W26" i="4" s="1"/>
  <c r="X26" i="4" s="1"/>
  <c r="Y26" i="4" s="1"/>
  <c r="Z26" i="4" s="1"/>
  <c r="AA26" i="4" s="1"/>
  <c r="AB26" i="4" s="1"/>
  <c r="C26" i="4"/>
  <c r="CY25" i="4"/>
  <c r="AV25" i="4"/>
  <c r="AW25" i="4" s="1"/>
  <c r="AX25" i="4" s="1"/>
  <c r="AY25" i="4" s="1"/>
  <c r="AZ25" i="4" s="1"/>
  <c r="BA25" i="4" s="1"/>
  <c r="BB25" i="4" s="1"/>
  <c r="AM25" i="4"/>
  <c r="AN25" i="4" s="1"/>
  <c r="AO25" i="4" s="1"/>
  <c r="AP25" i="4" s="1"/>
  <c r="AQ25" i="4" s="1"/>
  <c r="AR25" i="4" s="1"/>
  <c r="AS25" i="4" s="1"/>
  <c r="AT25" i="4" s="1"/>
  <c r="AB25" i="4"/>
  <c r="AA25" i="4"/>
  <c r="Z25" i="4"/>
  <c r="Y25" i="4"/>
  <c r="X25" i="4"/>
  <c r="W25" i="4"/>
  <c r="V25" i="4"/>
  <c r="U25" i="4"/>
  <c r="T25" i="4"/>
  <c r="S25" i="4"/>
  <c r="R25" i="4"/>
  <c r="Q25" i="4"/>
  <c r="P25" i="4"/>
  <c r="O25" i="4"/>
  <c r="N25" i="4"/>
  <c r="M25" i="4"/>
  <c r="L25" i="4"/>
  <c r="H25" i="4"/>
  <c r="C25" i="4"/>
  <c r="CY24" i="4"/>
  <c r="AB24" i="4"/>
  <c r="AA24" i="4"/>
  <c r="Z24" i="4"/>
  <c r="Y24" i="4"/>
  <c r="X24" i="4"/>
  <c r="W24" i="4"/>
  <c r="V24" i="4"/>
  <c r="U24" i="4"/>
  <c r="T24" i="4"/>
  <c r="S24" i="4"/>
  <c r="R24" i="4"/>
  <c r="Q24" i="4"/>
  <c r="P24" i="4"/>
  <c r="O24" i="4"/>
  <c r="N24" i="4"/>
  <c r="M24" i="4"/>
  <c r="L24" i="4"/>
  <c r="H24" i="4"/>
  <c r="C24" i="4"/>
  <c r="CY23" i="4"/>
  <c r="AB23" i="4"/>
  <c r="AA23" i="4"/>
  <c r="Z23" i="4"/>
  <c r="Y23" i="4"/>
  <c r="X23" i="4"/>
  <c r="W23" i="4"/>
  <c r="V23" i="4"/>
  <c r="U23" i="4"/>
  <c r="T23" i="4"/>
  <c r="S23" i="4"/>
  <c r="R23" i="4"/>
  <c r="Q23" i="4"/>
  <c r="P23" i="4"/>
  <c r="O23" i="4"/>
  <c r="N23" i="4"/>
  <c r="M23" i="4"/>
  <c r="L23" i="4"/>
  <c r="H23" i="4"/>
  <c r="C23" i="4"/>
  <c r="CY22" i="4"/>
  <c r="AB22" i="4"/>
  <c r="AA22" i="4"/>
  <c r="Z22" i="4"/>
  <c r="Y22" i="4"/>
  <c r="X22" i="4"/>
  <c r="W22" i="4"/>
  <c r="V22" i="4"/>
  <c r="U22" i="4"/>
  <c r="T22" i="4"/>
  <c r="S22" i="4"/>
  <c r="R22" i="4"/>
  <c r="Q22" i="4"/>
  <c r="P22" i="4"/>
  <c r="O22" i="4"/>
  <c r="N22" i="4"/>
  <c r="M22" i="4"/>
  <c r="L22" i="4"/>
  <c r="H22" i="4"/>
  <c r="C22" i="4"/>
  <c r="CY21" i="4"/>
  <c r="BB21" i="4"/>
  <c r="H21" i="4"/>
  <c r="L21" i="4" s="1"/>
  <c r="M21" i="4" s="1"/>
  <c r="N21" i="4" s="1"/>
  <c r="O21" i="4" s="1"/>
  <c r="P21" i="4" s="1"/>
  <c r="Q21" i="4" s="1"/>
  <c r="R21" i="4" s="1"/>
  <c r="S21" i="4" s="1"/>
  <c r="T21" i="4" s="1"/>
  <c r="U21" i="4" s="1"/>
  <c r="V21" i="4" s="1"/>
  <c r="W21" i="4" s="1"/>
  <c r="X21" i="4" s="1"/>
  <c r="Y21" i="4" s="1"/>
  <c r="Z21" i="4" s="1"/>
  <c r="AA21" i="4" s="1"/>
  <c r="AB21" i="4" s="1"/>
  <c r="C21" i="4"/>
  <c r="CY20" i="4"/>
  <c r="BB20" i="4"/>
  <c r="H20" i="4"/>
  <c r="L20" i="4" s="1"/>
  <c r="M20" i="4" s="1"/>
  <c r="N20" i="4" s="1"/>
  <c r="O20" i="4" s="1"/>
  <c r="P20" i="4" s="1"/>
  <c r="Q20" i="4" s="1"/>
  <c r="R20" i="4" s="1"/>
  <c r="S20" i="4" s="1"/>
  <c r="T20" i="4" s="1"/>
  <c r="U20" i="4" s="1"/>
  <c r="V20" i="4" s="1"/>
  <c r="W20" i="4" s="1"/>
  <c r="X20" i="4" s="1"/>
  <c r="Y20" i="4" s="1"/>
  <c r="Z20" i="4" s="1"/>
  <c r="AA20" i="4" s="1"/>
  <c r="AB20" i="4" s="1"/>
  <c r="C20" i="4"/>
  <c r="CY19" i="4"/>
  <c r="BB19" i="4"/>
  <c r="H19" i="4"/>
  <c r="L19" i="4" s="1"/>
  <c r="M19" i="4" s="1"/>
  <c r="N19" i="4" s="1"/>
  <c r="O19" i="4" s="1"/>
  <c r="P19" i="4" s="1"/>
  <c r="Q19" i="4" s="1"/>
  <c r="R19" i="4" s="1"/>
  <c r="S19" i="4" s="1"/>
  <c r="T19" i="4" s="1"/>
  <c r="U19" i="4" s="1"/>
  <c r="V19" i="4" s="1"/>
  <c r="W19" i="4" s="1"/>
  <c r="X19" i="4" s="1"/>
  <c r="Y19" i="4" s="1"/>
  <c r="Z19" i="4" s="1"/>
  <c r="AA19" i="4" s="1"/>
  <c r="AB19" i="4" s="1"/>
  <c r="C19" i="4"/>
  <c r="CY18" i="4"/>
  <c r="BB18" i="4"/>
  <c r="H18" i="4"/>
  <c r="L18" i="4" s="1"/>
  <c r="M18" i="4" s="1"/>
  <c r="N18" i="4" s="1"/>
  <c r="O18" i="4" s="1"/>
  <c r="P18" i="4" s="1"/>
  <c r="Q18" i="4" s="1"/>
  <c r="R18" i="4" s="1"/>
  <c r="S18" i="4" s="1"/>
  <c r="T18" i="4" s="1"/>
  <c r="U18" i="4" s="1"/>
  <c r="V18" i="4" s="1"/>
  <c r="W18" i="4" s="1"/>
  <c r="X18" i="4" s="1"/>
  <c r="Y18" i="4" s="1"/>
  <c r="Z18" i="4" s="1"/>
  <c r="AA18" i="4" s="1"/>
  <c r="AB18" i="4" s="1"/>
  <c r="C18" i="4"/>
  <c r="CV17" i="4"/>
  <c r="CS17" i="4"/>
  <c r="CP17" i="4"/>
  <c r="CM17" i="4"/>
  <c r="CJ17" i="4"/>
  <c r="CG17" i="4"/>
  <c r="CD17" i="4"/>
  <c r="CA17" i="4"/>
  <c r="BX17" i="4"/>
  <c r="BU17" i="4"/>
  <c r="BR17" i="4"/>
  <c r="BO17" i="4"/>
  <c r="BL17" i="4"/>
  <c r="BI17" i="4"/>
  <c r="BF17" i="4"/>
  <c r="CY17" i="4" s="1"/>
  <c r="BB17" i="4"/>
  <c r="AB17" i="4"/>
  <c r="C17" i="4"/>
  <c r="AB16" i="4"/>
  <c r="C16" i="4"/>
  <c r="L41" i="4" l="1"/>
  <c r="L42" i="4" s="1"/>
  <c r="L43" i="4" s="1"/>
  <c r="L44" i="4" s="1"/>
  <c r="M40" i="4"/>
  <c r="M41" i="4" l="1"/>
  <c r="M42" i="4" s="1"/>
  <c r="M43" i="4" s="1"/>
  <c r="M44" i="4" s="1"/>
  <c r="N40" i="4"/>
  <c r="N41" i="4" l="1"/>
  <c r="N42" i="4" s="1"/>
  <c r="N43" i="4" s="1"/>
  <c r="N44" i="4" s="1"/>
  <c r="O40" i="4"/>
  <c r="O41" i="4" l="1"/>
  <c r="O42" i="4" s="1"/>
  <c r="O43" i="4" s="1"/>
  <c r="O44" i="4" s="1"/>
  <c r="P40" i="4"/>
  <c r="P41" i="4" l="1"/>
  <c r="P42" i="4" s="1"/>
  <c r="P43" i="4" s="1"/>
  <c r="P44" i="4" s="1"/>
  <c r="Q40" i="4"/>
  <c r="Q41" i="4" l="1"/>
  <c r="Q42" i="4" s="1"/>
  <c r="Q43" i="4" s="1"/>
  <c r="Q44" i="4" s="1"/>
  <c r="R40" i="4"/>
  <c r="R41" i="4" l="1"/>
  <c r="R42" i="4" s="1"/>
  <c r="R43" i="4" s="1"/>
  <c r="R44" i="4" s="1"/>
  <c r="S40" i="4"/>
  <c r="S41" i="4" l="1"/>
  <c r="S42" i="4" s="1"/>
  <c r="S43" i="4" s="1"/>
  <c r="S44" i="4" s="1"/>
  <c r="T40" i="4"/>
  <c r="T41" i="4" l="1"/>
  <c r="T42" i="4" s="1"/>
  <c r="T43" i="4" s="1"/>
  <c r="T44" i="4" s="1"/>
  <c r="U40" i="4"/>
  <c r="U41" i="4" l="1"/>
  <c r="U42" i="4" s="1"/>
  <c r="U43" i="4" s="1"/>
  <c r="U44" i="4" s="1"/>
  <c r="V40" i="4"/>
  <c r="V41" i="4" l="1"/>
  <c r="V42" i="4" s="1"/>
  <c r="V43" i="4" s="1"/>
  <c r="V44" i="4" s="1"/>
  <c r="W40" i="4"/>
  <c r="W41" i="4" l="1"/>
  <c r="W42" i="4" s="1"/>
  <c r="W43" i="4" s="1"/>
  <c r="W44" i="4" s="1"/>
  <c r="X40" i="4"/>
  <c r="X41" i="4" l="1"/>
  <c r="X42" i="4" s="1"/>
  <c r="X43" i="4" s="1"/>
  <c r="X44" i="4" s="1"/>
  <c r="Y40" i="4"/>
  <c r="Y41" i="4" l="1"/>
  <c r="Y42" i="4" s="1"/>
  <c r="Y43" i="4" s="1"/>
  <c r="Y44" i="4" s="1"/>
  <c r="Z40" i="4"/>
  <c r="Z41" i="4" l="1"/>
  <c r="Z42" i="4" s="1"/>
  <c r="Z43" i="4" s="1"/>
  <c r="Z44" i="4" s="1"/>
  <c r="AA40" i="4"/>
  <c r="AA41" i="4" l="1"/>
  <c r="AB40" i="4"/>
  <c r="AA42" i="4" l="1"/>
  <c r="AB41" i="4"/>
  <c r="AA43" i="4" l="1"/>
  <c r="AB42" i="4"/>
  <c r="AA44" i="4" l="1"/>
  <c r="AB44" i="4" s="1"/>
  <c r="AB4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Oswaldo Javier Mármol Pérez</author>
  </authors>
  <commentList>
    <comment ref="CY84" authorId="0" shapeId="0" xr:uid="{2EEF9227-AC8A-4A3E-9EFE-EA79C6E3DFF9}">
      <text>
        <r>
          <rPr>
            <sz val="11"/>
            <color theme="1"/>
            <rFont val="Calibri"/>
            <family val="2"/>
            <scheme val="minor"/>
          </rPr>
          <t xml:space="preserve">Oswaldo Javier Mármol Pérez:
</t>
        </r>
      </text>
    </comment>
  </commentList>
</comments>
</file>

<file path=xl/sharedStrings.xml><?xml version="1.0" encoding="utf-8"?>
<sst xmlns="http://schemas.openxmlformats.org/spreadsheetml/2006/main" count="2503" uniqueCount="500">
  <si>
    <t>Instrucciones para el diligenciamiento del Plan de Acción de la Política Pública Distrital</t>
  </si>
  <si>
    <r>
      <t xml:space="preserve">Nota: En el diligenciamiento del formato </t>
    </r>
    <r>
      <rPr>
        <b/>
        <sz val="12"/>
        <color rgb="FF000000"/>
        <rFont val="Arial Narrow"/>
        <family val="2"/>
      </rPr>
      <t>NO</t>
    </r>
    <r>
      <rPr>
        <sz val="12"/>
        <color rgb="FF000000"/>
        <rFont val="Arial Narrow"/>
        <family val="2"/>
      </rPr>
      <t xml:space="preserve"> utilizar mayúsculas sostenidas, letra cursiva, doble espacios, cambiar los títulos, ni combinar celdas, lo anterior con el fin de facilitar la migración de la información al sistema de información</t>
    </r>
  </si>
  <si>
    <t xml:space="preserve">Apartados </t>
  </si>
  <si>
    <t>Descripción</t>
  </si>
  <si>
    <t>Información General</t>
  </si>
  <si>
    <t xml:space="preserve">Nombre de la política pública: </t>
  </si>
  <si>
    <t>- Escribir el nombre de la política pública.</t>
  </si>
  <si>
    <r>
      <t>Objetivo general</t>
    </r>
    <r>
      <rPr>
        <sz val="12"/>
        <color theme="1"/>
        <rFont val="Arial Narrow"/>
        <family val="2"/>
      </rPr>
      <t xml:space="preserve">: Escribir el objetivo general de la política pública. </t>
    </r>
  </si>
  <si>
    <t>Documento CONPES Distrital #:</t>
  </si>
  <si>
    <t xml:space="preserve">Aplica para documentos de política aprobados por el CONPES D.T, y C. </t>
  </si>
  <si>
    <t>Esta información será diligenciada por la Secretaría de Planeación Distrital, una vez se numere el documento y se publique.</t>
  </si>
  <si>
    <t>Esta numeración aplica solamente para políticas públicas nuevas que surtan todo el procedimiento CONPES D.T, y C.</t>
  </si>
  <si>
    <t>Las PP vigentes que formulan su plan de acción serán aprobadas por CONPES D.T, y C. pero no tendrían ninguna numeración.</t>
  </si>
  <si>
    <t>Fecha de aprobación:</t>
  </si>
  <si>
    <t>Si es política pública vigente coloque la fecha de aprobación del acto administrativo.</t>
  </si>
  <si>
    <t>En caso que sean documentos de política aprobados por el CONPES D.T, y C., la Secretaría de Planeación Distrital suscribe la fecha de aprobación una vez se numere el documento y publique.</t>
  </si>
  <si>
    <t>Corresponde a la fecha de sesión CONPES D.T, y C</t>
  </si>
  <si>
    <r>
      <t xml:space="preserve">Entidad líder: </t>
    </r>
    <r>
      <rPr>
        <sz val="12"/>
        <color theme="1"/>
        <rFont val="Arial Narrow"/>
        <family val="2"/>
      </rPr>
      <t>Enunciar el nombre de la</t>
    </r>
    <r>
      <rPr>
        <b/>
        <sz val="12"/>
        <color theme="1"/>
        <rFont val="Arial Narrow"/>
        <family val="2"/>
      </rPr>
      <t xml:space="preserve"> </t>
    </r>
    <r>
      <rPr>
        <sz val="12"/>
        <color theme="1"/>
        <rFont val="Arial Narrow"/>
        <family val="2"/>
      </rPr>
      <t>entidad cabeza de sector que lidera la política pública.</t>
    </r>
  </si>
  <si>
    <r>
      <t>Entidades corresponsables:</t>
    </r>
    <r>
      <rPr>
        <sz val="12"/>
        <color theme="1"/>
        <rFont val="Arial Narrow"/>
        <family val="2"/>
      </rPr>
      <t xml:space="preserve"> </t>
    </r>
  </si>
  <si>
    <t>Se deben relacionar las entidades que son corresponsables en la formulación e implementación de la política pública.</t>
  </si>
  <si>
    <t>Objetivos Específicos:</t>
  </si>
  <si>
    <t>Corresponden a las acciones que se deben cumplir para alcanzar el objetivo general.</t>
  </si>
  <si>
    <t>Están definidos en la política.</t>
  </si>
  <si>
    <t>Inserte cuantas filas sean necesarias.</t>
  </si>
  <si>
    <r>
      <t xml:space="preserve">Importancia relativa del objetivo específico: </t>
    </r>
    <r>
      <rPr>
        <sz val="12"/>
        <color rgb="FF000000"/>
        <rFont val="Arial Narrow"/>
        <family val="2"/>
      </rPr>
      <t xml:space="preserve">Se expresa en número y corresponde al valor que se le asigna al objetivo. </t>
    </r>
  </si>
  <si>
    <t>Indicadores de Resultado y Producto</t>
  </si>
  <si>
    <r>
      <t xml:space="preserve">Resultado o producto esperado: </t>
    </r>
    <r>
      <rPr>
        <sz val="12"/>
        <color theme="1"/>
        <rFont val="Arial Narrow"/>
        <family val="2"/>
      </rPr>
      <t xml:space="preserve">Se entiende el </t>
    </r>
    <r>
      <rPr>
        <b/>
        <sz val="12"/>
        <color theme="1"/>
        <rFont val="Arial Narrow"/>
        <family val="2"/>
      </rPr>
      <t xml:space="preserve">resultado esperado </t>
    </r>
    <r>
      <rPr>
        <sz val="12"/>
        <color theme="1"/>
        <rFont val="Arial Narrow"/>
        <family val="2"/>
      </rPr>
      <t>como el efecto generado por la entrega de bienes y servicios por parte del Estado sobre una población específica.</t>
    </r>
  </si>
  <si>
    <r>
      <t xml:space="preserve">Se entiende como </t>
    </r>
    <r>
      <rPr>
        <b/>
        <sz val="12"/>
        <color theme="1"/>
        <rFont val="Arial Narrow"/>
        <family val="2"/>
      </rPr>
      <t xml:space="preserve">producto esperado </t>
    </r>
    <r>
      <rPr>
        <sz val="12"/>
        <color theme="1"/>
        <rFont val="Arial Narrow"/>
        <family val="2"/>
      </rPr>
      <t>aquel que mide los bienes y servicios provistos por el Estado que se obtienen de la transformación de los insumos a través de las actividades.</t>
    </r>
  </si>
  <si>
    <t>Inserte cuantas filas sean necesarias de acuerdo con el número de resultados y productos.</t>
  </si>
  <si>
    <r>
      <t xml:space="preserve">Nombre del indicador de resultado o de producto: </t>
    </r>
    <r>
      <rPr>
        <sz val="12"/>
        <color theme="1"/>
        <rFont val="Arial Narrow"/>
        <family val="2"/>
      </rPr>
      <t>Se pueden establecer más de un indicador de resultado los cuales le apuntan al cumplimiento del Objetivo de la política.</t>
    </r>
  </si>
  <si>
    <t>Escriba el nombre del indicador.</t>
  </si>
  <si>
    <t>Debe evidenciar con precisión la propiedad a medir y guardar coherencia con la fórmula de cálculo.</t>
  </si>
  <si>
    <r>
      <t xml:space="preserve">Enfoque: </t>
    </r>
    <r>
      <rPr>
        <sz val="12"/>
        <color theme="1"/>
        <rFont val="Arial Narrow"/>
        <family val="2"/>
      </rPr>
      <t>Se relaciona si el efecto logrado (resultado) o los bienes o servicios entregados (producto esperado) aborda los enfoques (Derechos Humanos, Género, Diferencial, Poblacional, Ambiental y Territorial), es decir, si estos aportan a la justicia social, y a la transformación de situaciones de inequidades de las poblaciones, grupos sociales, territorios. Si se aborda mas de un enfoque se separan con un punto y coma (;).</t>
    </r>
  </si>
  <si>
    <r>
      <t xml:space="preserve">Indicador del PDD: </t>
    </r>
    <r>
      <rPr>
        <sz val="12"/>
        <color theme="1"/>
        <rFont val="Arial Narrow"/>
        <family val="2"/>
      </rPr>
      <t xml:space="preserve">Indicari SI o No respecto del producto en el Plan de Desarrollo. </t>
    </r>
  </si>
  <si>
    <t>Tipo de anualización:</t>
  </si>
  <si>
    <t>- Define la forma en que se calculan los avances del indicador con respecto a la meta, lo que permite determinar su porcentaje de avance.</t>
  </si>
  <si>
    <t>- Dependiendo del objetivo del indicador (por ejemplo, si se desea incrementar o disminuir su valor actual), la tendencia esperada y el comportamiento histórico de la información, se pueden definir diferentes tipos de acumulación. De esta manera, se asegura que los avances sean medidos correctamente.</t>
  </si>
  <si>
    <t xml:space="preserve">- Se relacionan los tipos de anualización referidos a continuación: </t>
  </si>
  <si>
    <r>
      <t xml:space="preserve">Indicadores de tipo </t>
    </r>
    <r>
      <rPr>
        <b/>
        <sz val="12"/>
        <color theme="1"/>
        <rFont val="Arial Narrow"/>
        <family val="2"/>
      </rPr>
      <t>suma</t>
    </r>
    <r>
      <rPr>
        <sz val="12"/>
        <color theme="1"/>
        <rFont val="Arial Narrow"/>
        <family val="2"/>
      </rPr>
      <t>: para cada año se programa un valor que se espera cumplir, y la suma de dichas programaciones es igual al valor total de la meta. Ej.: Niños y jóvenes apoyados en procesos de vocación científica y tecnológica - Metas: 5.000, 6.000, 1.000, 950 = Meta Final 12.950.</t>
    </r>
  </si>
  <si>
    <r>
      <t>Indicadores de tipo</t>
    </r>
    <r>
      <rPr>
        <b/>
        <sz val="12"/>
        <color theme="1"/>
        <rFont val="Arial Narrow"/>
        <family val="2"/>
      </rPr>
      <t xml:space="preserve"> constante</t>
    </r>
    <r>
      <rPr>
        <sz val="12"/>
        <color theme="1"/>
        <rFont val="Arial Narrow"/>
        <family val="2"/>
      </rPr>
      <t>: el valor programado para cada año es el mismo, y debe ser igual a la cantidad programada. Los valores no se suman para obtener la cantidad total del indicador. Ej.: Porcentaje de Subsidios Familiares de Vivienda en Especie asignados a Población Desplazada en el Programa de Vivienda Gratuita - Meta cada año: 50% de los subsidios asignados a población Desplazada en el Programa Vivienda Gratuita.</t>
    </r>
  </si>
  <si>
    <r>
      <t xml:space="preserve">Indicadores de tipo </t>
    </r>
    <r>
      <rPr>
        <b/>
        <sz val="12"/>
        <color theme="1"/>
        <rFont val="Arial Narrow"/>
        <family val="2"/>
      </rPr>
      <t>creciente</t>
    </r>
    <r>
      <rPr>
        <sz val="12"/>
        <color theme="1"/>
        <rFont val="Arial Narrow"/>
        <family val="2"/>
      </rPr>
      <t>: la programación de este indicador presenta las siguientes características: Debe ser anualizado en más de una vigencia; la anualización debe ser consecutiva, es decir, no puede haber programaciones de cero entre dos años; la programación del año debe ser mayor o igual a la del año anterior; la programación de la última vigencia debe ser mayor a la del primer año programado e igual al valor previsto. Ej.: Porcentaje de bogotanos que tienen apropiación alta y muy alta de la ciencia y la tecnología LB: 30%, Metas: 32, 35, 40, 50, Meta final: 50%.</t>
    </r>
  </si>
  <si>
    <r>
      <t xml:space="preserve">Indicadores de tipo </t>
    </r>
    <r>
      <rPr>
        <b/>
        <sz val="12"/>
        <color theme="1"/>
        <rFont val="Arial Narrow"/>
        <family val="2"/>
      </rPr>
      <t>decreciente</t>
    </r>
    <r>
      <rPr>
        <sz val="12"/>
        <color theme="1"/>
        <rFont val="Arial Narrow"/>
        <family val="2"/>
      </rPr>
      <t>: la programación de este indicador presenta las siguientes características: debe ser anualizado a más de una vigencia; la anualización debe ser consecutiva, es decir, no puede haber programaciones en cero entre dos años; la programación del año debe ser menor o igual a la del año anterior; la programación de la última vigencia debe ser menor a la del primer año programado e igual al valor previsto. Ej.: Tasa de hurto a personas por 100 mil habitantes LB: 30,3, Metas: 30, 29,7, 29,5, 29,3 Meta final 29,3.</t>
    </r>
  </si>
  <si>
    <t>Línea base:</t>
  </si>
  <si>
    <t>- Marco de referencia de la situación actual que se pretende modificar, establece la situación inicial del escenario en donde se va a implementar la política. Permite medir los avances y efectos de la gestión, sirve como punto de comparación para el seguimiento y en futuras evaluaciones se pueda determinar qué tanto se lograron alcanzar los objetivos.</t>
  </si>
  <si>
    <t>- Indique el valor y el año de la línea base, recuerde que para el seguimiento todo indicador debe contar con la línea base como referente de los avances alcanzados o del referente al que se quiere llegar. Si el indicador no cuenta con línea base se debe revisar la pertinencia de utilizar ese indicador, se debería identificar un indicador proxy (aproximado) que cuente con línea base.</t>
  </si>
  <si>
    <t>- Contar con la línea base permite identificar indicadores claves de uso obligado para la planeación, el seguimiento, la evaluación, el control y la rendición de cuentas de la gestión pública, dependiendo de la naturaleza de las funciones de las entidades. Así mismo permite organizar bases de datos conforme a necesidades de información identificadas.</t>
  </si>
  <si>
    <t>- El valor de la línea base debe estar expresado en la misma unidad de la meta.</t>
  </si>
  <si>
    <t>- Se escribe un valor que puede ser cero (0) cuando se tiene certeza luego de realizar una medición.</t>
  </si>
  <si>
    <t>- Se escribe No Disponible (ND) cuando no se cuenta o se espera el resultado de una medición.</t>
  </si>
  <si>
    <r>
      <t>Tiempos de ejecución:</t>
    </r>
    <r>
      <rPr>
        <sz val="12"/>
        <color theme="1"/>
        <rFont val="Arial Narrow"/>
        <family val="2"/>
      </rPr>
      <t xml:space="preserve"> ¿En cuánto tiempo se alcanzará la meta? Es decir, el período que tomará lograr el resultado.</t>
    </r>
  </si>
  <si>
    <r>
      <t xml:space="preserve">Año inicio y Año Fin: </t>
    </r>
    <r>
      <rPr>
        <sz val="12"/>
        <color theme="1"/>
        <rFont val="Arial Narrow"/>
        <family val="2"/>
      </rPr>
      <t>Corresponde al año en el que inicia la acción y el año en el que se espera esta finalice.</t>
    </r>
  </si>
  <si>
    <t>Metas - anuales y final:</t>
  </si>
  <si>
    <t>- Es la representación cuantitativa del objetivo de la intervención pública, sea este de resultado o producto.</t>
  </si>
  <si>
    <t>- Cantidad programada o valor objetivo que espera alcanzar el indicador en un periodo específico (año).</t>
  </si>
  <si>
    <t>- Meta final: ¿Qué valor se espera tome el indicador tras la implementación de la intervención pública?</t>
  </si>
  <si>
    <t>- Indique la meta del indicador, solo en términos numéricos (porcentajes o valores absolutos), no escriba palabras.</t>
  </si>
  <si>
    <t>- Registre las metas de forma acumulada.</t>
  </si>
  <si>
    <t>- En los casos en los que el indicador cuente con línea base, por favor adicione este valor a las metas definidas.</t>
  </si>
  <si>
    <t>- Inserte las columnas que considere necesarias para referenciar los años de la intervención de la política pública.</t>
  </si>
  <si>
    <t>Costos y recursos disponibles</t>
  </si>
  <si>
    <t>Costos:</t>
  </si>
  <si>
    <t>Funcionamiento;Inversión;Crédito;Cooperación;Donación;Sector privado</t>
  </si>
  <si>
    <t>En el caso de no contar con el dato por dificultades en su cálculo no colocar cero (0) dejarlo vacío.</t>
  </si>
  <si>
    <t>Funcionamiento</t>
  </si>
  <si>
    <t>-Indique el costo estimado del cumplimiento del producto.</t>
  </si>
  <si>
    <t>Inversión</t>
  </si>
  <si>
    <t>-Las cifras debe expresarse en millones de pesos, ejemplo: 300.000.000 colocar 300.</t>
  </si>
  <si>
    <t>Crédito</t>
  </si>
  <si>
    <t>-Totalice los costos por producto y por vigencia.</t>
  </si>
  <si>
    <t>Cooperación</t>
  </si>
  <si>
    <t>-No se deben diligenciar celdas con valores cero. En los casos en los que no pueda determinar los costos, deje la celda vacía.</t>
  </si>
  <si>
    <t xml:space="preserve"> Donación</t>
  </si>
  <si>
    <r>
      <t>Recursos disponibles:</t>
    </r>
    <r>
      <rPr>
        <sz val="12"/>
        <color theme="1"/>
        <rFont val="Arial Narrow"/>
        <family val="2"/>
      </rPr>
      <t xml:space="preserve"> Corresponden al valor destinado para el cumplimiento del producto y es el recurso con el que se cuenta para su avance y cumplimiento.</t>
    </r>
  </si>
  <si>
    <t>Sector privado</t>
  </si>
  <si>
    <r>
      <rPr>
        <b/>
        <sz val="12"/>
        <color rgb="FF000000"/>
        <rFont val="Arial Narrow"/>
        <family val="2"/>
      </rPr>
      <t>Fuente de financiación:</t>
    </r>
    <r>
      <rPr>
        <sz val="12"/>
        <color rgb="FF000000"/>
        <rFont val="Arial Narrow"/>
        <family val="2"/>
      </rPr>
      <t xml:space="preserve"> Esta puede ser por funcionamiento, inversión, crédito, cooperación, donación, sector privado, entre otras.</t>
    </r>
  </si>
  <si>
    <t>Responsable de la ejecución</t>
  </si>
  <si>
    <t>a. Corresponde a la información de la persona de contacto en la que se relaciona la entidad responsable de ejecutar y avanzar en el indicador, así como de alcanzar el producto. Esta información debe estar diligenciada completamente.</t>
  </si>
  <si>
    <t>Corresponsable de la ejecución</t>
  </si>
  <si>
    <t>a. Corresponde a la información de las personas de contacto que son corresponsables en el cumplimiento del producto. Se debe relacionar la información de la entidad corresponsable del cumplimiento del producto. Esta información debe estar diligenciada completamente, estar escritos los nombres completos de las entidades sin abreviaciones, y para cada uno separarse.</t>
  </si>
  <si>
    <t xml:space="preserve">Logo de la Política Pública </t>
  </si>
  <si>
    <t xml:space="preserve">Logo de la entidad coordinadora </t>
  </si>
  <si>
    <t>Logo entidad corresponsable 1</t>
  </si>
  <si>
    <t>Logo entidad corresponsable 2</t>
  </si>
  <si>
    <t>Logo entidad corresponsable 3</t>
  </si>
  <si>
    <t>Logo entidad corresponsable 4</t>
  </si>
  <si>
    <t>Logo entidad corresponsable 5</t>
  </si>
  <si>
    <t xml:space="preserve">Nombre de la Política Pública: Política Pública Educativa del Distrito de Cartagena </t>
  </si>
  <si>
    <r>
      <t>Objetivo General de la Política Pública</t>
    </r>
    <r>
      <rPr>
        <sz val="9"/>
        <rFont val="Arial"/>
        <family val="2"/>
      </rPr>
      <t>: Contribuir a la creación de condiciones que garanticen el derecho fundamental a y en la educación en Cartagena bajo una perspectiva diferencial e inclusiva, promoviendo la disponibilidad, el acceso, la permanencia y la calidad.</t>
    </r>
  </si>
  <si>
    <t>Documento CONPES Distrital No:</t>
  </si>
  <si>
    <t>Fecha de actualización:</t>
  </si>
  <si>
    <t xml:space="preserve">Entidad líder 0: </t>
  </si>
  <si>
    <t>Secretaria de Educación Distrital de Cartagena</t>
  </si>
  <si>
    <t>Entidad correponsable 1:</t>
  </si>
  <si>
    <t>Corporación Turismo Cartagena de Indias</t>
  </si>
  <si>
    <t>Entidad correponsable 6:</t>
  </si>
  <si>
    <t>Instituto de Deportes y Recreación (IDER)</t>
  </si>
  <si>
    <t>Entidad correponsable 11:</t>
  </si>
  <si>
    <t>Secretaria de Infraestructura</t>
  </si>
  <si>
    <t>Entidad corresponsable 16</t>
  </si>
  <si>
    <t>Alcaldia localidad 1: historica y del caribe norte</t>
  </si>
  <si>
    <t>Entidad correponsable 2:</t>
  </si>
  <si>
    <t>Departamento Administrativo Distrital de Salud (DADIS)</t>
  </si>
  <si>
    <t>Entidad correponsable 7:</t>
  </si>
  <si>
    <t>Instituto de Patrimonio y Cultura de Cartagena de Indias (IPCC</t>
  </si>
  <si>
    <t>Entidad correponsable 12:</t>
  </si>
  <si>
    <t>Secretaria de Participación y Desarrollo Social</t>
  </si>
  <si>
    <t>Entidad corresponsable 17</t>
  </si>
  <si>
    <t>Alcaldia 2: del avirgen y turistica</t>
  </si>
  <si>
    <t>Entidad correponsable 3:</t>
  </si>
  <si>
    <t>Departamento Administrativo de Tránsito y Transporte - DATT.</t>
  </si>
  <si>
    <t>Entidad correponsable 8:</t>
  </si>
  <si>
    <t>Gerencia de Espacio Público y Movilidad.</t>
  </si>
  <si>
    <t>Entidad correponsable 13:</t>
  </si>
  <si>
    <t>Secretaria de Planeación Distrital</t>
  </si>
  <si>
    <t>Entidad corresponsable 18</t>
  </si>
  <si>
    <t>Alcaldia 3: industrial y de la bahía</t>
  </si>
  <si>
    <t>Entidad correponsable 4:</t>
  </si>
  <si>
    <t>Escuela de Gobierno</t>
  </si>
  <si>
    <t>Entidad correponsable 9:</t>
  </si>
  <si>
    <t>Programa de Cooperación Internacional</t>
  </si>
  <si>
    <t>Entidad correponsable 14:</t>
  </si>
  <si>
    <t>Secretaria del Interior y Convivencia Ciudadana</t>
  </si>
  <si>
    <t>Entidad corresponsable 19</t>
  </si>
  <si>
    <t>Oficina Asesora de Informática</t>
  </si>
  <si>
    <t>Sector correponsable 5:</t>
  </si>
  <si>
    <t>Escuela Taller Cartagena de Indias</t>
  </si>
  <si>
    <t>Entidad correponsable 10:</t>
  </si>
  <si>
    <t>Establecimiento Público ambiental- EPA</t>
  </si>
  <si>
    <t>Entidad correponsable 15:</t>
  </si>
  <si>
    <t xml:space="preserve">Secretaria General </t>
  </si>
  <si>
    <t>Importancia relativa  del objetivo especifico
(%)</t>
  </si>
  <si>
    <t>Indicadores de resultado</t>
  </si>
  <si>
    <t>Indicadores de producto</t>
  </si>
  <si>
    <t xml:space="preserve">Entidad Responsable  de la ejecución </t>
  </si>
  <si>
    <t xml:space="preserve">Entidad Corresponsable de la ejecución </t>
  </si>
  <si>
    <t>Objetivo específico</t>
  </si>
  <si>
    <t>Resultado esperado</t>
  </si>
  <si>
    <t>Nombre del indicador de resultado</t>
  </si>
  <si>
    <t>Enfoque</t>
  </si>
  <si>
    <t>Tipo de anualización</t>
  </si>
  <si>
    <t>Línea base</t>
  </si>
  <si>
    <t>Tiempos de ejecución</t>
  </si>
  <si>
    <t>Meta de resultado final</t>
  </si>
  <si>
    <t xml:space="preserve">Nombre indicador de producto </t>
  </si>
  <si>
    <t>Indicador del PDD</t>
  </si>
  <si>
    <t>Costo total</t>
  </si>
  <si>
    <t>Entidad responsable</t>
  </si>
  <si>
    <t>Dirección/Subdirección/Grupo/Unidad</t>
  </si>
  <si>
    <t>Persona de contacto</t>
  </si>
  <si>
    <t>Teléfono</t>
  </si>
  <si>
    <t>Correo electrónico</t>
  </si>
  <si>
    <t>Entidad Corresponsable</t>
  </si>
  <si>
    <t>Valor</t>
  </si>
  <si>
    <t>Año</t>
  </si>
  <si>
    <t>Fecha de inicio</t>
  </si>
  <si>
    <t>Fecha de finalización</t>
  </si>
  <si>
    <t>Meta 2024</t>
  </si>
  <si>
    <t>Meta 2025</t>
  </si>
  <si>
    <t>Meta 2026</t>
  </si>
  <si>
    <t>Meta 2027</t>
  </si>
  <si>
    <t>Meta 2028</t>
  </si>
  <si>
    <t>Meta 2029</t>
  </si>
  <si>
    <t>Meta 2030</t>
  </si>
  <si>
    <t>Meta 2031</t>
  </si>
  <si>
    <t>Meta 2032</t>
  </si>
  <si>
    <t>Meta 2033</t>
  </si>
  <si>
    <t>Meta 2034</t>
  </si>
  <si>
    <t>Meta 2035</t>
  </si>
  <si>
    <t>Meta 2036</t>
  </si>
  <si>
    <t>Meta 2037</t>
  </si>
  <si>
    <t>Meta 2038</t>
  </si>
  <si>
    <t>Meta 2039</t>
  </si>
  <si>
    <t>Producto esperado</t>
  </si>
  <si>
    <t>Meta de producto Final</t>
  </si>
  <si>
    <t>Costo</t>
  </si>
  <si>
    <t>Recurso disponible.</t>
  </si>
  <si>
    <t>Fuente de financiación</t>
  </si>
  <si>
    <t>Recurso disponible</t>
  </si>
  <si>
    <t>1. Ampliar la oferta de la educación inicial en el marco de la Atención Integral a la primera infancia (desde los tres años de edad) con acceso, permanencia y calidad.</t>
  </si>
  <si>
    <t xml:space="preserve">1.1. Mayor acceso a la educación incial en el marco de la AIPI. </t>
  </si>
  <si>
    <t>Tasa de cobertura neta sin extraedad en preescolar</t>
  </si>
  <si>
    <t>Derechos humanos, género y diversidad sexual, poblacional-diferencial y territorial</t>
  </si>
  <si>
    <t xml:space="preserve">Creciente </t>
  </si>
  <si>
    <t>1.1.1 Prestación del servicio de educación inicial en los tres grados de preescolar en las instituciones educativas oficiales del distrito.</t>
  </si>
  <si>
    <t>Número de Instituciones Educativas Oficiales con habilitación de la oferta educativa en los grados de prejardín y jardín en el marco de la atencion integral a la primera infancia.</t>
  </si>
  <si>
    <t>Derechos Humanos, poblacional-diferencial</t>
  </si>
  <si>
    <t>Creciente</t>
  </si>
  <si>
    <t>Si</t>
  </si>
  <si>
    <t>Recursos del nivel nacional</t>
  </si>
  <si>
    <t>ICLD</t>
  </si>
  <si>
    <t>Secretaría de Educación Distrital</t>
  </si>
  <si>
    <t>Dirección Administrativa de Cobertura Educativa</t>
  </si>
  <si>
    <t> </t>
  </si>
  <si>
    <t>secretariadeeducacion@cartagena.gov.co</t>
  </si>
  <si>
    <t>N/A</t>
  </si>
  <si>
    <t>1.1.2 Ludotecas en las instituciones educativas oficiales de la ciudad construidas y dotadas para la primera infancia e infancia, intencionadas para promover la literatura, el juego, el arte y la exploración del medio</t>
  </si>
  <si>
    <t>Número de ludotecas construidas y dotadas en las Instituciones Educativas Oficiales para la atención integral de la primera infancia.</t>
  </si>
  <si>
    <t>Suma</t>
  </si>
  <si>
    <t>no</t>
  </si>
  <si>
    <t>Fondo de  Desarrollo Local</t>
  </si>
  <si>
    <t>Direcciíon Aministrativa de Cobertura Educativa</t>
  </si>
  <si>
    <t>IDER - IPCC - Secretaria de participación y Desarrollo Social - Alcaldías Locales 1-2-3 Secretaría Infraestructura</t>
  </si>
  <si>
    <t>Oficina de Planeación IDER, IPCC, Secretaría de Participación y Desarrollo Social, Secretaría de Infraestructura</t>
  </si>
  <si>
    <r>
      <t xml:space="preserve">Planeacion@ider.gov.co ; </t>
    </r>
    <r>
      <rPr>
        <u/>
        <sz val="11"/>
        <color rgb="FF0563C1"/>
        <rFont val="Calibri"/>
        <family val="2"/>
      </rPr>
      <t>direccion@ipcc.gov.co ; sretariadeparticipacioydesarrollosocial@cartagena.gov.co ; secretariadeinfraestructura@cartagena.gov.co</t>
    </r>
  </si>
  <si>
    <t xml:space="preserve">1.2. Aumento de la calidad y la permanencia en educación inicial en el marco de la AIPI.  </t>
  </si>
  <si>
    <t>Tasa de deserción en el nivel de preescolar</t>
  </si>
  <si>
    <t>Derechos Humanos, género y diversidad sexual, poblacional-diferencial y territorial</t>
  </si>
  <si>
    <t>Decreciente</t>
  </si>
  <si>
    <t xml:space="preserve">1.2.1 Encuentros de acompañamiento y formación a la red de voces locales de las niñas y los niños para promover su participación y el ejercicio de la ciudadanía desde sus primeros años.			</t>
  </si>
  <si>
    <t>Número de encuentros para el acompañamiento y la formación a la red de voces locales de las niñas y los niños para promover su participación y el ejercicio de la ciudadanía desde sus primeros años</t>
  </si>
  <si>
    <t xml:space="preserve">Escuela de Gobierno y Liderazgo - IPCC - Secretaría de participación y desarrollo social  </t>
  </si>
  <si>
    <t>Oficina de Planeación IPCC, Escuela de Gobierno y Liderazgo, Secretaría de Participación y Desarrollo Social</t>
  </si>
  <si>
    <r>
      <t xml:space="preserve">escueladegobiernoyliderazgo@cartagena.gov.co ; </t>
    </r>
    <r>
      <rPr>
        <u/>
        <sz val="11"/>
        <color rgb="FF0563C1"/>
        <rFont val="Calibri"/>
        <family val="2"/>
      </rPr>
      <t>direccion@ipcc.gov.co ; secretariadeparticipacioydesarrollosocial@cartagena.gov.co</t>
    </r>
  </si>
  <si>
    <t>1.2.2 Escenarios de juego, recreación  y reconocimiento del patrimonio cultural de la ciudad.</t>
  </si>
  <si>
    <t>Número de encuentros para la generación de escenarios de juego y recreación dentro y fuera de la escuela en el marco de la ciudad de las niñas y los niños</t>
  </si>
  <si>
    <t xml:space="preserve">Derechos humanos, poblacional-diferencial. 					</t>
  </si>
  <si>
    <t>Escuela de Gobierno y Liderazgo - IPCC - Secretaría de Participación y desarrollo social - IDER</t>
  </si>
  <si>
    <t>Oficina de Planeación IPCC, Escuela de Gobierno y Liderazgo, Secretaría de Participación y Desarrollo Social, IDER</t>
  </si>
  <si>
    <r>
      <t xml:space="preserve">escueladegobiernoyliderazgo@cartagena.gov.co ; </t>
    </r>
    <r>
      <rPr>
        <u/>
        <sz val="11"/>
        <color rgb="FF0563C1"/>
        <rFont val="Calibri"/>
        <family val="2"/>
      </rPr>
      <t xml:space="preserve">direccion@ipcc.gov.co ; secretariadeparticipacioydesarrollosocial@cartagena.gov.co ; </t>
    </r>
    <r>
      <rPr>
        <sz val="9"/>
        <color rgb="FF000000"/>
        <rFont val="Arial"/>
        <family val="2"/>
      </rPr>
      <t>Planeacion@ider.gov.co</t>
    </r>
  </si>
  <si>
    <t>1.2.3 Intervenciones al espacio público y la malla vial aledaña a las instituciones educativas oficiales del distrito para establecer caminos seguros a la escuela</t>
  </si>
  <si>
    <t>Número de intervenciones al espacio público y a la malla vial aledaña a las Instituciones Educativas Oficiales para establecer caminos seguros a la escuela.</t>
  </si>
  <si>
    <t>Recursos otras entidades distritales</t>
  </si>
  <si>
    <t>Departamento Administrativo de Tránsito y Transporte - DATT</t>
  </si>
  <si>
    <t>Oficina de Planeación DATT</t>
  </si>
  <si>
    <t>cossyafuentes@gmail.com</t>
  </si>
  <si>
    <t>Secretaria de Educación Distrital, Gerencia de espacio Público y Movilidad, Secretaría de Infraestructura.</t>
  </si>
  <si>
    <t>Oficina de Planeación Secretaría de Educación, Gerencia de Espacio Público, Secretaría de Infraestructura</t>
  </si>
  <si>
    <r>
      <t xml:space="preserve">secretariadeeducacion@cartagena.gov.co ; Kmontes@cartagena.gov.co ; </t>
    </r>
    <r>
      <rPr>
        <u/>
        <sz val="11"/>
        <color rgb="FF0563C1"/>
        <rFont val="Calibri"/>
        <family val="2"/>
      </rPr>
      <t>secretariadeinfraestructura@cartagena.gov.co</t>
    </r>
  </si>
  <si>
    <t xml:space="preserve">1.2.4 Formación de promotores en participación infantil responsables de dinamizar  los espacios para la participación, el juego, autonomía y el ejercicio de la ciudadanía desde los primeros años. </t>
  </si>
  <si>
    <t>Número de docentes y funcionarios públicos formados como promotores de participación infantil responsables de dinamizar los espacios para promover la participación, el juego, la autonomía y el ejercio de la ciudadanía de las niñas y los niños</t>
  </si>
  <si>
    <t>Cooperación internacional</t>
  </si>
  <si>
    <t>Programa de Cooperación Internacional, Secretaría de Participación y Desarrollo Social.</t>
  </si>
  <si>
    <t>Oficina de Planeación Programa de Cooperación Internacional, Secretaría de Participación y Desarrollo Social</t>
  </si>
  <si>
    <r>
      <t xml:space="preserve">cooperacioninternacional@cartagena.gov.co ; </t>
    </r>
    <r>
      <rPr>
        <u/>
        <sz val="11"/>
        <color rgb="FF0563C1"/>
        <rFont val="Calibri"/>
        <family val="2"/>
      </rPr>
      <t>secretariadeparticipacioydesarrollosocial@cartagena.gov.co</t>
    </r>
  </si>
  <si>
    <t>2. Ampliar la cobertura neta sin extraedad en educación primaria, secundaria y media enfatizando en el aumento de la cobertura en educación media.</t>
  </si>
  <si>
    <t xml:space="preserve">2.1 Aumento de la tasa cobertura neta sin extraedad de los niveles de primaria, secundaria y media en las IEO. </t>
  </si>
  <si>
    <t>Promedio de Tasa de cobertura neta sin extraedad por niveles (primaria, secundaria y media).</t>
  </si>
  <si>
    <t xml:space="preserve">2.1.1 Formulación del Plan de Ambientes y Dotación Escolar </t>
  </si>
  <si>
    <t>Numero de planes de ambientes y dotaciones escolares formulados.</t>
  </si>
  <si>
    <t>Derechos Humanos, poblacional-diferencial y territorial</t>
  </si>
  <si>
    <t>Oficina de Infraestructura Educativa</t>
  </si>
  <si>
    <t>Secretaría de infraestructura Distrital</t>
  </si>
  <si>
    <t>Oficina de Planeación Secretaría de Infraestructura</t>
  </si>
  <si>
    <t>secretariadeinfraestructura@cartagena.gov.co</t>
  </si>
  <si>
    <t xml:space="preserve">2.1.2 Implementación del Plan de Ambientes y Dotación Escolar </t>
  </si>
  <si>
    <t>Porcentaje de implementación del plan de ambientes y dotación escolar</t>
  </si>
  <si>
    <t>SGR, Otros fondos de regalias, Fondo de desarrollo local, Recursos del nivel nacional</t>
  </si>
  <si>
    <t>ICLD,Fondo de desarrollo local, Recursos del nivel nacional</t>
  </si>
  <si>
    <t>2.1.3 Programa de universalización del acceso a servicios tecnológicos de la escuela.</t>
  </si>
  <si>
    <t>Numero de IEO con Servicios Tecnológicos Universalizados y al servicio de la comunidad académica</t>
  </si>
  <si>
    <t>ICLD, Fondo de desarrollo local, Recursos del nivel nacional</t>
  </si>
  <si>
    <t xml:space="preserve">Oficina de Servicios Informaticos </t>
  </si>
  <si>
    <t>Oficina asesora de Informática, Programa de Cooperación internacional</t>
  </si>
  <si>
    <t>Oficina de Planeación Oficina Asesora de Informatica, Programa de Cooperación Internacional</t>
  </si>
  <si>
    <t>cooperacioninternacional@cartagena.gov.co ; informatica@cartagena.gov.co</t>
  </si>
  <si>
    <t>2.1.4 Vinculación de talento humano suficiente para la atención de la oferta educativa del Distrito</t>
  </si>
  <si>
    <t>Porcentaje de talento humano vinculado para la atención de la oferta educativa del distrito</t>
  </si>
  <si>
    <t>Derechos Humanos, género y diversidad sexual, poblacion-diferencial y territorial</t>
  </si>
  <si>
    <t>Creciente y constante</t>
  </si>
  <si>
    <t>Recursos del nivel nacional, SGP, ICLD</t>
  </si>
  <si>
    <t>SGP, ICLD</t>
  </si>
  <si>
    <t>SubDirección Técnica de Talento Humano</t>
  </si>
  <si>
    <t xml:space="preserve">3. Brindar en clave de trayectorias completas, acceso y permanencia a la educación a niños, niñas, adolescentes y adultos con criterios de reconocimiento, diversidad e inclusión. </t>
  </si>
  <si>
    <t>3.1. Mayor acceso a la educación en clave de trayectorias completas a niños, niñas, adolescentes y adultos con criterios de reconocimiento, diversidad e inclusión.</t>
  </si>
  <si>
    <t>Matricula población diversa de especial protección</t>
  </si>
  <si>
    <t xml:space="preserve">3.1.1 Reorganización de la oferta educativa del distrito para la inclusión de la población diversa en el sistema educativo.			</t>
  </si>
  <si>
    <t>Porcentaje de EE que ejecutan estrategias para la caracterización, la atención y el acompañamiento de la población diversa  para su inclusión en el sistema educativo.</t>
  </si>
  <si>
    <t>Derechos humanos, género y diversidad sexual, poblacional-diferencial</t>
  </si>
  <si>
    <t xml:space="preserve">Creciente y constante </t>
  </si>
  <si>
    <t>Recursos del nivel nacional, SGR</t>
  </si>
  <si>
    <t>Recursos del nivel nacional, ICLD</t>
  </si>
  <si>
    <t xml:space="preserve">3.1.2 Reorganización de la oferta educativa del distrito para la inclusión de la población diversa en el sistema educativo : Unidades de Atención Móviles		</t>
  </si>
  <si>
    <t>Número de Unidades de Atención Móviles conformadas y en funcionamiento para la atencion a poblaciones</t>
  </si>
  <si>
    <t>Derechos humanos, poblacional-diferencial</t>
  </si>
  <si>
    <t>3.1.3 Fortalecimiento de la oferta de educación flexible para niños, niñas y adolescentes en extraedad</t>
  </si>
  <si>
    <t>Número de IEO que amplían la oferta de educación flexible para niños, niñas y adolescentes en extraedad en clave de pertinencia, cobertura e inclusión</t>
  </si>
  <si>
    <t>3.1.4 Fortalecimiento de la oferta de educación flexible para jóvenes y adultos</t>
  </si>
  <si>
    <t xml:space="preserve">Número de IEO que amplían la oferta de educación flexible para jóvenes y adultos en clave de pertinencia, cobertura e inclusión </t>
  </si>
  <si>
    <t>Derechos humanos, territorial</t>
  </si>
  <si>
    <t>3.1.5 Proyecto para la atención educativa de Adolescentes y Jóvenes en riesgo social y vinculados al Sistema de Responsabilidad Penal Adolescente (SRPA) en medida no privativa de la libertad</t>
  </si>
  <si>
    <t>Porcentaje de avance en el diseño y ejecución del proyecto de atención educativa para adolescentes y jóvenes en riesgo social y vinculados al SRPA en medida no privativa de la libertad</t>
  </si>
  <si>
    <t>Derechos humanos, poblacional - diferencial</t>
  </si>
  <si>
    <t>Recursos del nivel nacional, Recursos otras entidades distritales</t>
  </si>
  <si>
    <t>Recursos del nivel nacional, Cooperación internacional, Recursos otras entidades distritales</t>
  </si>
  <si>
    <t>ICLD, Recursos otras entidades distritales</t>
  </si>
  <si>
    <t>Secretaría del Interior y Convivencia Ciudadana
Secretaría de Participación y Desarrollo Social</t>
  </si>
  <si>
    <t xml:space="preserve">Oficina de Planeación Secretaría del Interior y Convivencia Ciudadana </t>
  </si>
  <si>
    <t>planeacionsicc@cartagena.gov.co</t>
  </si>
  <si>
    <t>3.1.6 Proyecto de diseño e implementación para brindar apoyo académico especial y apoyo emocional a niñas, niños y jóvenes en condición de enfermedad</t>
  </si>
  <si>
    <t>Porcentaje de avance en el diseño e implementación de las estrategias de AAEE para niñas, niños y jóvenes en condición de enfermedad</t>
  </si>
  <si>
    <t>Recursos del nivel nacional, Cooperación internacional</t>
  </si>
  <si>
    <t>DADIS</t>
  </si>
  <si>
    <t>Oficina de Planeación DADIS</t>
  </si>
  <si>
    <t>direcciondadis@cartagena.gov.co</t>
  </si>
  <si>
    <t>3.1.7 Aulas hospitalarias en el Distrito de Cartagena  para brindar apoyo académico especial y emocional a niñas, niños y jóvenes en condición de enfermedad</t>
  </si>
  <si>
    <t>Número de Aulas hospitalarias adecuadas en unidades pediátricas de hospitales públicos y privados del distrito de Cartagena</t>
  </si>
  <si>
    <t>No</t>
  </si>
  <si>
    <t>Departamento Administrativo Distrital de Salud - DADIS</t>
  </si>
  <si>
    <t>Oficina de Planeación Secretaría de Educación Distrital</t>
  </si>
  <si>
    <t>3.1.8 Estrategia de orientación sociocupacional para la elección del programa de educación media técnica y de carreras técnicas, tecnólogas y profesionales.</t>
  </si>
  <si>
    <t>Número de estudiantes de Instituciones Educativas Oficiales con media técnica beneficiados de la estrategia de orientación sociocupacional</t>
  </si>
  <si>
    <t>Oficina de Educación Superior</t>
  </si>
  <si>
    <t xml:space="preserve">3.1.9 Fortalecimiento de la educación media técnica con énfasis en turismo sostenible en los Colegios Amigos del Turismo. </t>
  </si>
  <si>
    <t>Porcentaje de Colegios Amigos del Turismo que ofertan educación media técnica con énfasis en turismo sostenible.</t>
  </si>
  <si>
    <t>Derechos humanos Ambiental y territorial</t>
  </si>
  <si>
    <t>3.1.10 Estrategia de acompañamiento a jóvenes de las comunidades étnicas para el acceso a la educación técnica, tecnóloga y profesional desde los fondos especiales (locales, nacionales e internacionales).</t>
  </si>
  <si>
    <t>Porcentaje de estudiantes de las Instituciones Educativas Oficiales matriculados en grado 11 beneficiados de la estrategia de acompañamiento a jóvenes de las comunidades étnicas para el acceso a la educación técnica, tecnóloga y profesional.</t>
  </si>
  <si>
    <t>Derechos humanos, poblacional-diferencial y territorial</t>
  </si>
  <si>
    <t>Constante</t>
  </si>
  <si>
    <t>Programa de Cooperación Internacional, Secretaria de Interior y Convivencia Ciudadana.</t>
  </si>
  <si>
    <t>Oficina de Planeación Secretaría del Interior y Convivencia Ciudadana , Programa de Cooperación Internacional</t>
  </si>
  <si>
    <t>cooperacioninternacional@cartagena.gov.co ; planeacionsicc@cartagena.gov.co</t>
  </si>
  <si>
    <t xml:space="preserve">3.1.11 Créditos educativos condonables otorgados a comunidades étnicas, personas con discapacidad, víctimas del conflicto armado y personas con experiencias de vida trans. </t>
  </si>
  <si>
    <t>Número de créditos educativos condonables otorgados a comunidades étnicas, personas con discapacidad, víctimas del conflicto armado y personas con experiencia de vida trans.</t>
  </si>
  <si>
    <t>Recursos otras entidades distritales, Fondo bicentenario</t>
  </si>
  <si>
    <t>Programa de Cooperación Internacional, Secretaría de Interior y Convivencia Ciudadana, Secretaria de participacion y desarrollo social .</t>
  </si>
  <si>
    <t>Oficina de Planeación Secretaría del Interior y Convivencia Ciudadana , Programa de Cooperación Internacional, Secretaría de Participación y Desarrollo Social</t>
  </si>
  <si>
    <r>
      <t xml:space="preserve">cooperacioninternacional@cartagena.gov.co ; </t>
    </r>
    <r>
      <rPr>
        <sz val="9"/>
        <color rgb="FF000000"/>
        <rFont val="Arial"/>
        <family val="2"/>
      </rPr>
      <t xml:space="preserve">planeacionsicc@cartagena.gov.co ; </t>
    </r>
    <r>
      <rPr>
        <u/>
        <sz val="11"/>
        <color rgb="FF0563C1"/>
        <rFont val="Calibri"/>
        <family val="2"/>
      </rPr>
      <t>secretariadeparticipacioydesarrollosocial@cartagena.gov.co</t>
    </r>
  </si>
  <si>
    <t>3.1.12 Créditos educativos condonables otorgados a egresados de las Instituciones Educativas Oficiales del distrito.</t>
  </si>
  <si>
    <t>Número de créditos educativos condonables otorgados a estudiantes beneficiarios de los Fondos CERES, BICENTENARIOS y SER PILO VA CARATAGENA</t>
  </si>
  <si>
    <t xml:space="preserve">Derechos humanos, poblacional-diferencial y territorial </t>
  </si>
  <si>
    <t>Fondo bicentenario</t>
  </si>
  <si>
    <t xml:space="preserve">3.1.13 Créditos educativos condonables otorgados a deportistas destacados de la ciudad. </t>
  </si>
  <si>
    <t>Número de créditos educativos condonables otorgados a deportistas destacados de la ciudad</t>
  </si>
  <si>
    <t>Derechos humanos</t>
  </si>
  <si>
    <t>IDER</t>
  </si>
  <si>
    <t xml:space="preserve">Oficina de Planeación IDER   </t>
  </si>
  <si>
    <t>Planeacion@ider.gov.co</t>
  </si>
  <si>
    <t>3.1.14 Fortalecimiento de la oferta educativa bilingüe bicultural para el acceso y la permanencia de la población con discapacidad auditiva en las Instituciones Educativas oficiales del Distrito.</t>
  </si>
  <si>
    <t>Número de Instituciones Educativas Oficiales con implementación de la oferta educativa bilingüe bicultural para el acceso y la permanencia de la población con discapacidad auditiva</t>
  </si>
  <si>
    <t xml:space="preserve">Derechos humanos, poblacional-diferencial					</t>
  </si>
  <si>
    <t>Dirección Administrativa de Calidad Educativa</t>
  </si>
  <si>
    <t xml:space="preserve">3.2 Disminución de la tasa de derserción escolar en los niveles de primaria, secundaria y media. </t>
  </si>
  <si>
    <t>Tasa de deserción escolar promedio de los niveles primaria, secundaria y media</t>
  </si>
  <si>
    <t>3.2.1 Programa de Alimentación Escolar para la permanencia en el sistema educativo</t>
  </si>
  <si>
    <t>Número de estudiantes beneficiados con el programa de alimentación escolar</t>
  </si>
  <si>
    <t>Derechos humanos, poblacional-diferencial, territorial</t>
  </si>
  <si>
    <t>Suma, Creciente</t>
  </si>
  <si>
    <t>SGP libre inversión, Otros recursos de libre inversión, SGR, Otros fondos de regalias, Recursos del nivel nacional</t>
  </si>
  <si>
    <t>SGR, Otros fondos de regalias, Recursos del nivel nacional, ICLD</t>
  </si>
  <si>
    <t>3.2.2 Estrategia de Kits Escolares para la permanencia educativa</t>
  </si>
  <si>
    <t>Número de estudiantes beneficiados con kits escolares como estrategia de permanencia escolar</t>
  </si>
  <si>
    <t>Derechos Humanos, poblacional-diferencial y territorial.</t>
  </si>
  <si>
    <t>Recursos del sector privado</t>
  </si>
  <si>
    <t xml:space="preserve">3.2.3 Estrategia de transporte escolar para la permanencia educativa. </t>
  </si>
  <si>
    <t>Número de estudiantes de las Instituciones Educativas Oficiales beneficiados con la estrategia de transporte escolar.</t>
  </si>
  <si>
    <t>SGR, Fondo de desarrollo local, Recursos del nivel nacional</t>
  </si>
  <si>
    <t>SGR, Fondo de desarrollo local, Recursos del nivel nacional, ICLD</t>
  </si>
  <si>
    <t>Fondo de desarrollo local, Recursos del nivel nacional, ICLD</t>
  </si>
  <si>
    <t>3.2.4 Estrategia de uniformes escolares para la permanencia esducativa de la población diversa de especial protección</t>
  </si>
  <si>
    <t>Número de estudiantes de IEO beneficiados con uniformes escolares como estrategia de permenanencia</t>
  </si>
  <si>
    <t>3.2.5 Estrategia de jornadas Escolares complementarias para la permanencia educativa.</t>
  </si>
  <si>
    <t>Porcentaje de Instituciones Educativas Oficiales beneficiadas con la estrategia de Jornadas Escolares Complementarias</t>
  </si>
  <si>
    <t>4.Garantizar educación de calidad en los Establecimientos Educativos del distrito para la formación de personas integras que se reconocen histórica, social, cultural, patrimonial y ambientalmente como ciudadanos del caribe, líderes de la transformación de su entorno local, y global.</t>
  </si>
  <si>
    <t>4.1. Aumento del número de Instituciones Educativas Oficiales que mejoran su índice total de clasificación de planteles educativos en Pruebas SABER 11.</t>
  </si>
  <si>
    <t>Número de Instituciones Educativas Oficiales que mejoran su índice total de clasificación de planteles educativos en Pruebas SABER 11.</t>
  </si>
  <si>
    <t>4.1.1 Créditos educativos condonables otorgados a docentes y directivos docentes para su formación en maestrias, doctorados y posdoctorados</t>
  </si>
  <si>
    <t>Porcentaje de docentes y directivos docentes en propiedad que acceden a créditos educativos condonables para su formación posgradual en maestrías, doctorados y posdoctorados.</t>
  </si>
  <si>
    <t xml:space="preserve">Derechos humanos, poblacional-diferencial y territorial				</t>
  </si>
  <si>
    <t>Recursos del nivel nacional, SGP</t>
  </si>
  <si>
    <t>4.1.2 Centro de ciencia, tecnología, innovación y desarrollo pedagógico Distrital</t>
  </si>
  <si>
    <t>Porcentaje de avance en la constitución y funcionamiento del Centro de ciencia, tecnología, innovación y desarrollo pedagógico Distrital</t>
  </si>
  <si>
    <t>ICLD, SGR</t>
  </si>
  <si>
    <t>4.1.3 Programa de lectura, escritura, oralidad y bibliotecas escolares.</t>
  </si>
  <si>
    <t>Número de IEO intervenidas con el Programa de lectura, escritura, oralidad y bibliotecas escolares</t>
  </si>
  <si>
    <t>SGR, SGP, SGP Libre inversión, Otros recursos de libre inversión, Fondo de desarrollo local</t>
  </si>
  <si>
    <t>SGR, SGP, Fondo de desarrollo local, Cooperación internacional, ICLD</t>
  </si>
  <si>
    <t>Fondo de desarrollo local, ICLD, SGP</t>
  </si>
  <si>
    <t>ICLD, SGP</t>
  </si>
  <si>
    <t>Instituto de Patrimonio y Cultura de Cartagena de Indias IPCC</t>
  </si>
  <si>
    <t>Oficina de Planeación IPCC</t>
  </si>
  <si>
    <t>direccion@ipcc.gov.co</t>
  </si>
  <si>
    <t>4.1.4  Plan de formación bilingüe y creación de escuelas bilingües en las Instituciones Educativas Oficiales del Distrito.</t>
  </si>
  <si>
    <t>Porcentaje de avance en el diseño y la ejecución del plan de formación bilingüe y creación de escuelas bilingues en el distrito</t>
  </si>
  <si>
    <t>Creciene y constante</t>
  </si>
  <si>
    <t>ICLD, SGP, SGP libre inversión, Recursos del nivel nacional, Cooperación internacional</t>
  </si>
  <si>
    <t>ICLD, SGP, Recursos del nivel nacional, Cooperación internacional</t>
  </si>
  <si>
    <t>ICLD, SGP, Recursos del nivel nacional</t>
  </si>
  <si>
    <t xml:space="preserve">Programa de Coperación internacional </t>
  </si>
  <si>
    <t xml:space="preserve">Oficina de Planeación Programa de Cooperación Internacional </t>
  </si>
  <si>
    <t>cooperacioninternacional@cartagena.gov.co</t>
  </si>
  <si>
    <t>4.1.5 Programa de acompañamiento para la preparación a las pruebas saber 11 dirigido a estudiantes de Instituciones Educativas Oficiales.</t>
  </si>
  <si>
    <t xml:space="preserve">Número de Instituciones Educativas Oficiales que mejoran su clasificación de planteles educativos en Pruebas SABER 11, con la implementación del programa de acompañamiento a la preparación para las pruebas saber 11 </t>
  </si>
  <si>
    <t>Derechos Humanos</t>
  </si>
  <si>
    <t>4.1.6 Proyecto de financiación para la presentación de las Pruebas Saber 11 de los estudiantes de matrícula oficial del distrito.</t>
  </si>
  <si>
    <t>Porcentaje de estudiantes de grado 11 de las IEO beneficiados por el acuerdo de entendimiento entre el ICFES y la SED para el pago de los derechos para la presentación de las Pruebas Saber.</t>
  </si>
  <si>
    <t>4.1.7 Formulacion del Sistema de Información de Calidad Educativa (SICAE)</t>
  </si>
  <si>
    <t>Avance porcentual en la formulación del Sistema de Información de Calidad Educativa (SICAE)</t>
  </si>
  <si>
    <t>Oficina de Planeación Oficina Asesora de Informatica</t>
  </si>
  <si>
    <t>informatica@cartagena.gov.co</t>
  </si>
  <si>
    <t>4.1.8  Funcionamiento del Sistema de Información de Calidad Educativa (SICAE)</t>
  </si>
  <si>
    <t>Porcentaje de EE que administran su gestión escolar a través del SICAE.</t>
  </si>
  <si>
    <t>Oficina Asesora de Informatica</t>
  </si>
  <si>
    <t>4.2. Aumento del número de Instituciones Educativas Oficiales que cuentan con currículo orientado a la formación histórica, social, cultural, patrimonial y ambiental.</t>
  </si>
  <si>
    <t>Número de Instituciones Educativas Oficiales con herramientas de gestión escolar revisadas, ajustadas y resemantizadas.</t>
  </si>
  <si>
    <t xml:space="preserve">4.2.1  Programa de resemantización de la escuela orientado al reconocimiento y la formación histórica, social, cultural, patrimonial, científica, tecnológica, deportiva y ambiental.   </t>
  </si>
  <si>
    <t xml:space="preserve">Porcentaje de establecimientos educativos con herramientas de gestión escolar revisadas, ajustadas y resemantizadas						</t>
  </si>
  <si>
    <t>Derechos Humanos, género y diversidad sexual, poblacional-diferencial, territorial y ambiental</t>
  </si>
  <si>
    <t>ICLD, Recursos del nivel nacional</t>
  </si>
  <si>
    <t>ICLD, Recursos del nivel nacional, Cooperación internacional</t>
  </si>
  <si>
    <t>4.2.2 Programa pedagógico para el fomento y disfrute del turismo sostenible, patrimonio, identidad y memoria histórica de la ciudad de Cartagena, en toda la trayectoria educativa.</t>
  </si>
  <si>
    <t>Porcentaje de EE que diseñan y ejecutan el programa pedagógico para el fomento y disfrute del turismo sostenible, patrimonio, identidad y memoria histórica de la ciudad de Cartagena, en toda la trayectoria educativa</t>
  </si>
  <si>
    <t xml:space="preserve">Derechos humanos, poblacional-diferencial, territorial y ambiental.					</t>
  </si>
  <si>
    <t>Secretaría de Participación y Desarrollo Social
Instituto de Patrimonio y Cultura de Cartagena de Indias- IPCC
Programa de Cooperación Internacional
Alcaldía Localidad 1. Histórica y del Caribe Norte
Alcaldía Localidad 2. De la Virgen y Turística
Alcaldía Localidad 3. Industrial y de la Bahía
Escuela Taller
Corporación Turismo Cartagena de Indias</t>
  </si>
  <si>
    <t xml:space="preserve">Oficina de Planeación Secretaría de Participación y Desarrollo Social </t>
  </si>
  <si>
    <t>4.2.3 Programa: Medidas de salvaguardia desde la escuela para las fiestas de independencia del 11 de noviembre.</t>
  </si>
  <si>
    <t>Porcentaje de avance en la ejecución del programa de salvaguardia de las fiestas de la independencia del 11 de noviembre en las escuelas del Distrito.</t>
  </si>
  <si>
    <t xml:space="preserve">Derechos humanos,  poblacional-diferencial, territorial.					</t>
  </si>
  <si>
    <t>Instituto de Patrimonio y Cultura de Cartagena de Indias- IPCC
Instituto Distrital de Recreación y Deporte- IDER
Alcaldía Localidad 1. Histórica y del Caribe Norte
Alcaldía Localidad 2. De la Virgen y Turística
Alcaldía Localidad 3. Industrial y de la Bahía</t>
  </si>
  <si>
    <t>4.2.4 Programa de deportes, recreación y actividad física en la escuela</t>
  </si>
  <si>
    <t>Porcentaje de avance en el diseño y ejecución del programa deportes, recreación y actividad física en la escuela</t>
  </si>
  <si>
    <t xml:space="preserve">Derechos humanos, poblacional-diferencial, género y diversidad sexual, y territorial					</t>
  </si>
  <si>
    <t xml:space="preserve">4.2.5 Colectivos escolares de comunicación ambiental </t>
  </si>
  <si>
    <t>Porcentaje de avance en la conformación y el funcionamiento de los colectivos escolares de comunicación ambiental en las Unaldes</t>
  </si>
  <si>
    <t xml:space="preserve">Derechos humanos, territorial, y ambiental					</t>
  </si>
  <si>
    <t>Recuros del nivel nacional, Recursos otras entidades distritales</t>
  </si>
  <si>
    <t>EPA</t>
  </si>
  <si>
    <t>SubDirección de Investigación EPA</t>
  </si>
  <si>
    <t>direccion@epacartagena.gov.co</t>
  </si>
  <si>
    <t>Secretaria de Educación Distrital</t>
  </si>
  <si>
    <t>4.2.6 Comité de Sistematización de Experiencias Ambientales  para el fortalecimiento de la educación ambiental en las escuelas del Distrito.</t>
  </si>
  <si>
    <t>Porcentaje de avance en la conformación y funcionamiento del comité de sistematización de experiencias ambientales para el fortalecimiento de la educación ambiental en las escuelas del distrito</t>
  </si>
  <si>
    <t>4.2.7 Resemantización de los PRAE para el fortalecimiento de la educación ambiental en las escuelas del Distrito.</t>
  </si>
  <si>
    <t>Número de sedes educativas oficiles que resemantizan los PRAES para el fortalecimiento de la educación ambiental</t>
  </si>
  <si>
    <t>4.2.8 Proyecto de mejoramiento de los ambientes naturales escolares  para el fortalecimiento de la educación ambiental en las escuelas del Distrito.</t>
  </si>
  <si>
    <t>Número de IEO que ejecutan el proyecto de mejoramiento de los ambientes naturales escolares para el fortalecimiento de la educación ambiental en las escuelas del distrito</t>
  </si>
  <si>
    <t>4.2.9 Proyecto de formación en educación ambiental dirigido a la comunidad educativa del distrito</t>
  </si>
  <si>
    <t>Número de IEO que diseñan y ejecutan el proyecto de formación en educación ambiental dirigido a la comunidad educativa del distrito</t>
  </si>
  <si>
    <t>Oficina de Planeación EPA</t>
  </si>
  <si>
    <t>4.2.10 Programa distrital de formación y estímulos para la ciencia, la tecnología y la innovación escolar.</t>
  </si>
  <si>
    <t>Porcentaje de avance en el diseño y ejecución del programa distrital de formación y estímulos para la ciencia, la tecnología y la innovación escolar en las Instituciones Educativas Oficiales.</t>
  </si>
  <si>
    <t xml:space="preserve">Derechos humanos, poblacional - diferencial y territorial.				</t>
  </si>
  <si>
    <t>Oficina asesora de informatica</t>
  </si>
  <si>
    <t>4.3. Aumento del número de IEO que mejoran sus entornos educativos y fortalecen la relación escuela-entorno, a través de estrategias de ambientes educativos protectores y seguros.</t>
  </si>
  <si>
    <t>Número de Instituciones Educativas Oficiales que mejoran sus entornos educativos y fortalecen la relación escuela-entorno, a través de estrategias de ambientes educativos protectores y seguros.</t>
  </si>
  <si>
    <t>4.3.1 Programa escuela escenario de convivencia, derechos humanos, ética y cultura ciudadana.</t>
  </si>
  <si>
    <t>Porcentaje de avance en el diseño y ejecución del programa escuela escenario de convivencia, derechos humanos, ética y cultura ciudadana</t>
  </si>
  <si>
    <t xml:space="preserve">Derechos humanos, poblacional-diferencial, construcción de paz, género y diversidad sexual					</t>
  </si>
  <si>
    <t>Secretaría del Interior y Convivencia Ciudadana
Secretaría de Participación y Desarrollo Social
Programa de Cooperación Internacional
Alcaldía Localidad 1. Histórica y del Caribe Norte
Alcaldía Localidad 2. De la Virgen y Turística
Alcaldía Localidad 3. Industrial y de la Bahía</t>
  </si>
  <si>
    <t>4.3.2 Programa Escuela Abraza la Paz</t>
  </si>
  <si>
    <t>Porcentaje de Establecimientos Educativos que ejecutan las iniciativas del Programa Escuela Abraza la Paz</t>
  </si>
  <si>
    <t xml:space="preserve">Derechos humanos, poblacional-diferencial, construcción de paz,  género y diversidad sexual					</t>
  </si>
  <si>
    <t>4.3.3 Encuentro Nacional de Educación para la Paz</t>
  </si>
  <si>
    <t xml:space="preserve">Número de Encuentros Nacionales de Educación para la Paz.						</t>
  </si>
  <si>
    <t>4.3.4 Redes de familias y cuidadores en el distrito de Cartagena</t>
  </si>
  <si>
    <t>Número de redes de familias y cuidadores conformadas y consolidadas por Unaldes.</t>
  </si>
  <si>
    <t xml:space="preserve">Derechos humanos, poblacional-diferencial,  género y diversidad sexual					</t>
  </si>
  <si>
    <t>Cooperación internacional, Recursos otras entidades distritales</t>
  </si>
  <si>
    <t>4.3.5 Proyecto Barrullos de Género desde la escuela.</t>
  </si>
  <si>
    <t>Número de instituciones educativas oficiales impactadas con el proyecto Barullos de Género desde las Escuelas</t>
  </si>
  <si>
    <t xml:space="preserve">Derechos humanos, género y diversidad sexual, poblacional-diferencial					</t>
  </si>
  <si>
    <t>Secretaría de Participación y Desarrollo Social ,Departamento Administrativo Distrital de Salud -Dadis, programa de cooperación internacional</t>
  </si>
  <si>
    <t>Oficina de Planeación Programa de Cooperación Internacional, Secretaría de Participación y Desarrollo Social, DADIS</t>
  </si>
  <si>
    <r>
      <t xml:space="preserve">cooperacioninternacional@cartagena.gov.co ; </t>
    </r>
    <r>
      <rPr>
        <u/>
        <sz val="11"/>
        <color rgb="FF0563C1"/>
        <rFont val="Calibri"/>
        <family val="2"/>
      </rPr>
      <t xml:space="preserve">secretariadeparticipacioydesarrollosocial@cartagena.gov.co ; </t>
    </r>
    <r>
      <rPr>
        <sz val="9"/>
        <color rgb="FF000000"/>
        <rFont val="Arial"/>
        <family val="2"/>
      </rPr>
      <t>direcciondadis@cartagena.gov.co</t>
    </r>
  </si>
  <si>
    <t>4.3.6 Formación en derechos sexuales y reproductivos, salud mental y emocional</t>
  </si>
  <si>
    <t xml:space="preserve">Número de Instituciones Educativas Oficiales que reciben acompañamiento en materia de salud mental, salud sexual y derechos sexuales y reproductivos.
				</t>
  </si>
  <si>
    <t>Departamento Administrativo Distrital de Salud -Dadis</t>
  </si>
  <si>
    <t>Secretaria de Educación Distrital, Programa de Cooperación Internacional</t>
  </si>
  <si>
    <t>Oficina de Planeación Secretaría de Educación Distrital, Programa de Cooperación Internacional</t>
  </si>
  <si>
    <r>
      <t xml:space="preserve">secretariadeeducacion@cartagena.gov.co ; </t>
    </r>
    <r>
      <rPr>
        <sz val="11"/>
        <color rgb="FF000000"/>
        <rFont val="Calibri"/>
        <family val="2"/>
      </rPr>
      <t>cooperacioninternacional@cartagena.gov.co</t>
    </r>
  </si>
  <si>
    <t xml:space="preserve">5. Fortalecer el reconocimiento de la diversidad etnica y cultural en el territorio a través del fomento de la etnoeducación </t>
  </si>
  <si>
    <t>5.1 Aumento del número instituciones Etnoeducativos con sus proyectos etnoeducativos comunitarios y cabildos indígenas con sistemas educativos propios en el Distrito.</t>
  </si>
  <si>
    <t>Número de Instituciones Etnoeducativas oficiales y cabildos indígenas con sus proyectos etnoeducativos comunitarios y sistemas educativos indígenas propios e interculturales funcionando.</t>
  </si>
  <si>
    <t>5.1.1 Proyecto de Escuelas de Saberes y Pensamientos de comunidades indígenas.</t>
  </si>
  <si>
    <t>Número de Escuelas de Saberes y Pensamiento construidas, dotadas y en funcionamiento en territorios de población indígena.</t>
  </si>
  <si>
    <t xml:space="preserve">Derechos humanos, poblacional - diferencial y territorial 					</t>
  </si>
  <si>
    <t>SGR, Otros fondos de regalias, Fondo de desarrollo local</t>
  </si>
  <si>
    <t>ICLD, Fondo de desarrollo local</t>
  </si>
  <si>
    <t>Secretaría del Interior y Convivencia Ciudadana, Secretaría de Infraestructura</t>
  </si>
  <si>
    <t>Oficina de Planeación Secretaría del Interior y Convivencia Ciudadana, Secretaría de Infraestructura</t>
  </si>
  <si>
    <r>
      <t xml:space="preserve"> </t>
    </r>
    <r>
      <rPr>
        <sz val="9"/>
        <color rgb="FF000000"/>
        <rFont val="Arial"/>
        <family val="2"/>
      </rPr>
      <t xml:space="preserve">planeacionsicc@cartagena.gov.co ; </t>
    </r>
    <r>
      <rPr>
        <u/>
        <sz val="11"/>
        <color rgb="FF0563C1"/>
        <rFont val="Calibri"/>
        <family val="2"/>
      </rPr>
      <t>secretariadeinfraestructura@cartagena.gov.co</t>
    </r>
  </si>
  <si>
    <t>5.1.2 De vuelta al territorio: Estímulos otorgados a docentes y profesionales nativos para impulsar la etnoeducación y el aumento de la planta de personal docente nativo en las IEO rurales (insulares y ribereñas) del Distrito.</t>
  </si>
  <si>
    <t>Porcentaje de avance en el diseño y ejecución del proyecto De vuelta al territorio</t>
  </si>
  <si>
    <t>ICLD, Recursos del nivel nacional, SGR, Otros fondos de regalias</t>
  </si>
  <si>
    <t>Secretaría del Interior y Convivencia Ciudadana</t>
  </si>
  <si>
    <t>5.1.3 Extensión de la Escuela Normal Superior con enfoque etnoeducativo en las zonas rurales (insulares y ribereñas ) del Distrito.</t>
  </si>
  <si>
    <t>Número de cohortes habilitadas de normalista superior en etnoeducación en las zonas rurales, insulares y ribereñas  del distrito</t>
  </si>
  <si>
    <t>Oficina de Inspección y Vigilancia</t>
  </si>
  <si>
    <t>5.1.4 Proyecto de alojamiento para docentes, directivos docentes y administrativos: Casa del Maestro</t>
  </si>
  <si>
    <t>Porcentaje de avance en la implementación del proyecto de alojamiento para docentes, directivos docentes y administrativos de la zona insular: Casa del Maestro</t>
  </si>
  <si>
    <t>5.1.5 Estrategia de enseñanza de lenguas nativas para el fortalecimiento de la etnoeducación en el Distrito</t>
  </si>
  <si>
    <t>Número de Instituciones Educativas Oficiales Etnoeducadoras que ejecutan estrategias de enseñanza de lenguas nativas para el fortalecimiento de la etnoeducación en el distrito</t>
  </si>
  <si>
    <t xml:space="preserve"> Secretaría del Interior y Convivencia Ciudadana </t>
  </si>
  <si>
    <t>6.Fortalecer los procesos de gestión, articulación y eficiencia interna de la SED para garantizar el derecho a la educación y el mejoramiento continuo de la calidad educativa en clave de trayectorias completas.</t>
  </si>
  <si>
    <t>6.1 Mayor eficiencia en la gestión educativa de la Entidad Certificada en Educación</t>
  </si>
  <si>
    <t>Índice global de desempeño de la Entidad Territorial Certificada – E.T.C.- evaluado por el Ministerio de Educación Nacional</t>
  </si>
  <si>
    <t>Crítico bajo</t>
  </si>
  <si>
    <t>Aceptable</t>
  </si>
  <si>
    <t>6.1.1 Sistema de seguimiento y aseguramiento de la calidad del servicio educativo a través del ejercicio de la inspección y vigilancia</t>
  </si>
  <si>
    <t>Porcentaje de avance en el diseño y ejecución del sistema de seguimiento y aseguramiento de la calidad del servicio educativo a través del ejercicio de la inspección y vigilancia</t>
  </si>
  <si>
    <t xml:space="preserve">Derechos humanos y territorial 					</t>
  </si>
  <si>
    <t>6.1.2 Programa de bienestar y cuidado para docentes, directivos docentes, personal administrativo y operativo, en carrera y provisional</t>
  </si>
  <si>
    <t>Porcentaje de avance en el diseño y ejecución del programa de bienestar y cuidado para docentes, directivos docentes, personal administrativo y operativo, en carrera y provisional</t>
  </si>
  <si>
    <t>6.1.3 Proyecto de armonización e implementación del modelo integrado de planeación y gestión- MIPG en la secretaría de educación</t>
  </si>
  <si>
    <t xml:space="preserve">Porcentaje de avance en el proyecto de armonización e implementación del MIPG en la SED						</t>
  </si>
  <si>
    <t xml:space="preserve">Derechos humanos 					</t>
  </si>
  <si>
    <t>Oficina de Gestión Organizacional</t>
  </si>
  <si>
    <t>Secretaria General, Secretaría de planeación</t>
  </si>
  <si>
    <t xml:space="preserve">Oficina de Planeación Secretaría General, Secretaría de Planeación </t>
  </si>
  <si>
    <t>secretariageneral@cartagena.gov.co ; planeaciondistrital@cartagena.gov.co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</si>
</sst>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_-* #,##0.000_-;\-* #,##0.000_-;_-* &quot;-&quot;??_-;_-@_-"/>
    <numFmt numFmtId="167" formatCode="#,##0.000"/>
  </numFmts>
  <fonts count="26" x14ac:knownFonts="1">
    <font>
      <sz val="11"/>
      <color theme="1"/>
      <name val="Calibri"/>
      <family val="2"/>
      <scheme val="minor"/>
    </font>
    <font>
      <sz val="10"/>
      <name val="Arial"/>
      <family val="2"/>
    </font>
    <font>
      <sz val="8"/>
      <name val="Calibri"/>
      <family val="2"/>
      <scheme val="minor"/>
    </font>
    <font>
      <sz val="12"/>
      <color theme="0"/>
      <name val="Arial Narrow"/>
      <family val="2"/>
    </font>
    <font>
      <sz val="12"/>
      <color theme="1"/>
      <name val="Arial Narrow"/>
      <family val="2"/>
    </font>
    <font>
      <b/>
      <sz val="12"/>
      <color rgb="FF000000"/>
      <name val="Arial Narrow"/>
      <family val="2"/>
    </font>
    <font>
      <b/>
      <sz val="12"/>
      <color theme="1"/>
      <name val="Arial Narrow"/>
      <family val="2"/>
    </font>
    <font>
      <sz val="12"/>
      <color rgb="FF000000"/>
      <name val="Arial Narrow"/>
      <family val="2"/>
    </font>
    <font>
      <b/>
      <sz val="12"/>
      <color rgb="FFFFFFFF"/>
      <name val="Arial Narrow"/>
      <family val="2"/>
    </font>
    <font>
      <sz val="11"/>
      <color theme="1"/>
      <name val="Calibri"/>
      <family val="2"/>
      <scheme val="minor"/>
    </font>
    <font>
      <u/>
      <sz val="11"/>
      <color theme="10"/>
      <name val="Calibri"/>
      <family val="2"/>
      <scheme val="minor"/>
    </font>
    <font>
      <b/>
      <sz val="12"/>
      <color rgb="FF000000"/>
      <name val="Arial Narrow"/>
      <family val="2"/>
    </font>
    <font>
      <sz val="12"/>
      <color rgb="FF000000"/>
      <name val="Arial Narrow"/>
      <family val="2"/>
    </font>
    <font>
      <sz val="11"/>
      <color rgb="FF444444"/>
      <name val="Calibri"/>
      <family val="2"/>
      <charset val="1"/>
    </font>
    <font>
      <b/>
      <sz val="9"/>
      <name val="Arial"/>
      <family val="2"/>
    </font>
    <font>
      <sz val="9"/>
      <color theme="1"/>
      <name val="Arial"/>
      <family val="2"/>
    </font>
    <font>
      <sz val="9"/>
      <color rgb="FF000000"/>
      <name val="Arial"/>
      <family val="2"/>
    </font>
    <font>
      <sz val="9"/>
      <name val="Arial"/>
      <family val="2"/>
    </font>
    <font>
      <sz val="9"/>
      <color rgb="FFF2F2F2"/>
      <name val="Arial"/>
      <family val="2"/>
    </font>
    <font>
      <b/>
      <sz val="9"/>
      <color rgb="FFF2F2F2"/>
      <name val="Arial"/>
      <family val="2"/>
    </font>
    <font>
      <b/>
      <sz val="9"/>
      <color theme="1"/>
      <name val="Arial"/>
      <family val="2"/>
    </font>
    <font>
      <sz val="9"/>
      <color rgb="FF000000"/>
      <name val="Arial"/>
      <family val="2"/>
    </font>
    <font>
      <sz val="8"/>
      <color rgb="FF000000"/>
      <name val="Calibri"/>
      <family val="2"/>
    </font>
    <font>
      <u/>
      <sz val="11"/>
      <color rgb="FF0563C1"/>
      <name val="Calibri"/>
      <family val="2"/>
    </font>
    <font>
      <sz val="11"/>
      <color rgb="FF000000"/>
      <name val="Calibri"/>
      <family val="2"/>
    </font>
    <font>
      <b/>
      <sz val="9"/>
      <color rgb="FF000000"/>
      <name val="Arial"/>
      <family val="2"/>
    </font>
  </fonts>
  <fills count="11">
    <fill>
      <patternFill patternType="none"/>
    </fill>
    <fill>
      <patternFill patternType="gray125"/>
    </fill>
    <fill>
      <patternFill patternType="solid">
        <fgColor theme="9"/>
        <bgColor indexed="64"/>
      </patternFill>
    </fill>
    <fill>
      <patternFill patternType="solid">
        <fgColor rgb="FFFFFFFF"/>
        <bgColor indexed="64"/>
      </patternFill>
    </fill>
    <fill>
      <patternFill patternType="solid">
        <fgColor rgb="FF70AD47"/>
        <bgColor indexed="64"/>
      </patternFill>
    </fill>
    <fill>
      <patternFill patternType="solid">
        <fgColor theme="6" tint="0.79998168889431442"/>
        <bgColor indexed="64"/>
      </patternFill>
    </fill>
    <fill>
      <patternFill patternType="solid">
        <fgColor rgb="FFEDEDED"/>
        <bgColor indexed="64"/>
      </patternFill>
    </fill>
    <fill>
      <patternFill patternType="solid">
        <fgColor rgb="FFE7E6E6"/>
        <bgColor indexed="64"/>
      </patternFill>
    </fill>
    <fill>
      <patternFill patternType="solid">
        <fgColor theme="2"/>
        <bgColor indexed="64"/>
      </patternFill>
    </fill>
    <fill>
      <patternFill patternType="solid">
        <fgColor rgb="FFFFFF00"/>
        <bgColor indexed="64"/>
      </patternFill>
    </fill>
    <fill>
      <patternFill patternType="solid">
        <fgColor rgb="FFE7E6E6"/>
        <bgColor rgb="FF000000"/>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auto="1"/>
      </right>
      <top/>
      <bottom/>
      <diagonal/>
    </border>
    <border>
      <left/>
      <right style="double">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diagonal/>
    </border>
    <border>
      <left style="double">
        <color indexed="64"/>
      </left>
      <right style="medium">
        <color indexed="64"/>
      </right>
      <top/>
      <bottom style="medium">
        <color rgb="FF000000"/>
      </bottom>
      <diagonal/>
    </border>
    <border>
      <left/>
      <right style="double">
        <color indexed="64"/>
      </right>
      <top style="double">
        <color indexed="64"/>
      </top>
      <bottom/>
      <diagonal/>
    </border>
    <border>
      <left/>
      <right style="double">
        <color indexed="64"/>
      </right>
      <top/>
      <bottom style="medium">
        <color indexed="64"/>
      </bottom>
      <diagonal/>
    </border>
    <border>
      <left/>
      <right style="double">
        <color indexed="64"/>
      </right>
      <top style="medium">
        <color indexed="64"/>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medium">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bottom style="thin">
        <color indexed="64"/>
      </bottom>
      <diagonal/>
    </border>
    <border>
      <left/>
      <right/>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rgb="FF000000"/>
      </bottom>
      <diagonal/>
    </border>
    <border>
      <left style="thin">
        <color indexed="64"/>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bottom/>
      <diagonal/>
    </border>
  </borders>
  <cellStyleXfs count="9">
    <xf numFmtId="0" fontId="0" fillId="0" borderId="0"/>
    <xf numFmtId="0" fontId="1" fillId="0" borderId="0"/>
    <xf numFmtId="9" fontId="9" fillId="0" borderId="0" applyFont="0" applyFill="0" applyBorder="0" applyAlignment="0" applyProtection="0"/>
    <xf numFmtId="43" fontId="9" fillId="0" borderId="0" applyFont="0" applyFill="0" applyBorder="0" applyAlignment="0" applyProtection="0"/>
    <xf numFmtId="0" fontId="10"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cellStyleXfs>
  <cellXfs count="243">
    <xf numFmtId="0" fontId="0" fillId="0" borderId="0" xfId="0"/>
    <xf numFmtId="0" fontId="3" fillId="0" borderId="0" xfId="0" applyFont="1"/>
    <xf numFmtId="0" fontId="4" fillId="0" borderId="0" xfId="0" applyFont="1"/>
    <xf numFmtId="0" fontId="8" fillId="4" borderId="3" xfId="0" applyFont="1" applyFill="1" applyBorder="1" applyAlignment="1">
      <alignment vertical="center"/>
    </xf>
    <xf numFmtId="0" fontId="8" fillId="4" borderId="4" xfId="0" applyFont="1" applyFill="1" applyBorder="1" applyAlignment="1">
      <alignment vertical="center"/>
    </xf>
    <xf numFmtId="0" fontId="6" fillId="0" borderId="10" xfId="0" applyFont="1" applyBorder="1" applyAlignment="1">
      <alignment vertical="center" wrapText="1"/>
    </xf>
    <xf numFmtId="0" fontId="4" fillId="0" borderId="11" xfId="0" applyFont="1" applyBorder="1" applyAlignment="1">
      <alignment vertical="center" wrapText="1"/>
    </xf>
    <xf numFmtId="0" fontId="6" fillId="0" borderId="11" xfId="0" applyFont="1" applyBorder="1" applyAlignment="1">
      <alignment vertical="center" wrapText="1"/>
    </xf>
    <xf numFmtId="0" fontId="6" fillId="0" borderId="4" xfId="0" applyFont="1" applyBorder="1" applyAlignment="1">
      <alignment vertical="center" wrapText="1"/>
    </xf>
    <xf numFmtId="0" fontId="4" fillId="0" borderId="4" xfId="0" applyFont="1" applyBorder="1" applyAlignment="1">
      <alignment vertical="center" wrapText="1"/>
    </xf>
    <xf numFmtId="0" fontId="5" fillId="3" borderId="11" xfId="0" applyFont="1" applyFill="1" applyBorder="1" applyAlignment="1">
      <alignment vertical="center" wrapText="1"/>
    </xf>
    <xf numFmtId="0" fontId="6" fillId="0" borderId="12" xfId="0" applyFont="1" applyBorder="1" applyAlignment="1">
      <alignment vertical="center" wrapText="1"/>
    </xf>
    <xf numFmtId="0" fontId="8" fillId="4" borderId="13" xfId="0" applyFont="1" applyFill="1" applyBorder="1" applyAlignment="1">
      <alignment vertical="center" wrapText="1"/>
    </xf>
    <xf numFmtId="0" fontId="11" fillId="0" borderId="11" xfId="0" applyFont="1" applyBorder="1" applyAlignment="1">
      <alignment vertical="center" wrapText="1"/>
    </xf>
    <xf numFmtId="0" fontId="12" fillId="0" borderId="0" xfId="0" applyFont="1"/>
    <xf numFmtId="0" fontId="13" fillId="0" borderId="0" xfId="0" applyFont="1"/>
    <xf numFmtId="0" fontId="15" fillId="5" borderId="1" xfId="0" applyFont="1" applyFill="1" applyBorder="1" applyAlignment="1">
      <alignment wrapText="1"/>
    </xf>
    <xf numFmtId="0" fontId="15" fillId="0" borderId="0" xfId="0" applyFont="1"/>
    <xf numFmtId="0" fontId="14" fillId="5" borderId="1" xfId="1" applyFont="1" applyFill="1" applyBorder="1" applyAlignment="1">
      <alignment vertical="center" wrapText="1"/>
    </xf>
    <xf numFmtId="0" fontId="14" fillId="5" borderId="1" xfId="1" applyFont="1" applyFill="1" applyBorder="1" applyAlignment="1">
      <alignment horizontal="left" vertical="center" wrapText="1"/>
    </xf>
    <xf numFmtId="0" fontId="17" fillId="5" borderId="1" xfId="0" applyFont="1" applyFill="1" applyBorder="1" applyAlignment="1">
      <alignment wrapText="1"/>
    </xf>
    <xf numFmtId="0" fontId="14" fillId="5" borderId="1" xfId="1" applyFont="1" applyFill="1" applyBorder="1" applyAlignment="1">
      <alignment horizontal="left" vertical="top" wrapText="1"/>
    </xf>
    <xf numFmtId="0" fontId="14" fillId="5" borderId="1" xfId="1" applyFont="1" applyFill="1" applyBorder="1" applyAlignment="1">
      <alignment vertical="top" wrapText="1"/>
    </xf>
    <xf numFmtId="0" fontId="17" fillId="5" borderId="1" xfId="0" applyFont="1" applyFill="1" applyBorder="1" applyAlignment="1">
      <alignment vertical="center" wrapText="1"/>
    </xf>
    <xf numFmtId="0" fontId="17" fillId="5" borderId="21" xfId="0" applyFont="1" applyFill="1" applyBorder="1" applyAlignment="1">
      <alignment vertical="center" wrapText="1"/>
    </xf>
    <xf numFmtId="0" fontId="17" fillId="5" borderId="16" xfId="0" applyFont="1" applyFill="1" applyBorder="1" applyAlignment="1">
      <alignment vertical="center" wrapText="1"/>
    </xf>
    <xf numFmtId="0" fontId="18" fillId="5" borderId="20" xfId="0" applyFont="1" applyFill="1" applyBorder="1" applyAlignment="1">
      <alignment vertical="center" wrapText="1"/>
    </xf>
    <xf numFmtId="0" fontId="14" fillId="5" borderId="1" xfId="0" applyFont="1" applyFill="1" applyBorder="1" applyAlignment="1">
      <alignment wrapText="1"/>
    </xf>
    <xf numFmtId="0" fontId="14" fillId="5" borderId="16" xfId="0" applyFont="1" applyFill="1" applyBorder="1" applyAlignment="1">
      <alignment wrapText="1"/>
    </xf>
    <xf numFmtId="0" fontId="19" fillId="5" borderId="20" xfId="0" applyFont="1" applyFill="1" applyBorder="1" applyAlignment="1">
      <alignment wrapText="1"/>
    </xf>
    <xf numFmtId="0" fontId="17" fillId="5" borderId="1" xfId="1" applyFont="1" applyFill="1" applyBorder="1" applyAlignment="1">
      <alignment vertical="center" wrapText="1"/>
    </xf>
    <xf numFmtId="0" fontId="17" fillId="5" borderId="16" xfId="1" applyFont="1" applyFill="1" applyBorder="1" applyAlignment="1">
      <alignment vertical="center" wrapText="1"/>
    </xf>
    <xf numFmtId="0" fontId="18" fillId="5" borderId="20" xfId="1" applyFont="1" applyFill="1" applyBorder="1" applyAlignment="1">
      <alignment vertical="center" wrapText="1"/>
    </xf>
    <xf numFmtId="0" fontId="17" fillId="5" borderId="22" xfId="1" applyFont="1" applyFill="1" applyBorder="1" applyAlignment="1">
      <alignment vertical="center" wrapText="1"/>
    </xf>
    <xf numFmtId="0" fontId="14" fillId="2" borderId="15" xfId="1" applyFont="1" applyFill="1" applyBorder="1" applyAlignment="1">
      <alignment vertical="center" wrapText="1"/>
    </xf>
    <xf numFmtId="0" fontId="15" fillId="7" borderId="19" xfId="0" applyFont="1" applyFill="1" applyBorder="1" applyAlignment="1">
      <alignment horizontal="right" vertical="top" wrapText="1"/>
    </xf>
    <xf numFmtId="0" fontId="15" fillId="7" borderId="19" xfId="0" applyFont="1" applyFill="1" applyBorder="1" applyAlignment="1">
      <alignment horizontal="left" vertical="top" wrapText="1"/>
    </xf>
    <xf numFmtId="0" fontId="15" fillId="7" borderId="0" xfId="0" applyFont="1" applyFill="1" applyAlignment="1">
      <alignment horizontal="left" vertical="top"/>
    </xf>
    <xf numFmtId="0" fontId="15" fillId="0" borderId="0" xfId="0" applyFont="1" applyAlignment="1">
      <alignment horizontal="left"/>
    </xf>
    <xf numFmtId="0" fontId="15" fillId="0" borderId="0" xfId="0" applyFont="1" applyAlignment="1">
      <alignment horizontal="left" vertical="top"/>
    </xf>
    <xf numFmtId="0" fontId="15" fillId="0" borderId="0" xfId="0" applyFont="1" applyAlignment="1">
      <alignment wrapText="1"/>
    </xf>
    <xf numFmtId="0" fontId="15" fillId="7" borderId="0" xfId="0" applyFont="1" applyFill="1" applyAlignment="1">
      <alignment vertical="top"/>
    </xf>
    <xf numFmtId="9" fontId="16" fillId="7" borderId="19" xfId="0" applyNumberFormat="1" applyFont="1" applyFill="1" applyBorder="1" applyAlignment="1">
      <alignment vertical="top"/>
    </xf>
    <xf numFmtId="0" fontId="16" fillId="7" borderId="19" xfId="0" applyFont="1" applyFill="1" applyBorder="1" applyAlignment="1">
      <alignment vertical="top"/>
    </xf>
    <xf numFmtId="0" fontId="15" fillId="7" borderId="19" xfId="0" applyFont="1" applyFill="1" applyBorder="1" applyAlignment="1">
      <alignment vertical="top" wrapText="1"/>
    </xf>
    <xf numFmtId="0" fontId="16" fillId="7" borderId="19" xfId="0" applyFont="1" applyFill="1" applyBorder="1" applyAlignment="1">
      <alignment horizontal="left" vertical="top" wrapText="1"/>
    </xf>
    <xf numFmtId="3" fontId="15" fillId="7" borderId="19" xfId="0" applyNumberFormat="1" applyFont="1" applyFill="1" applyBorder="1" applyAlignment="1">
      <alignment vertical="top" wrapText="1"/>
    </xf>
    <xf numFmtId="165" fontId="16" fillId="7" borderId="19" xfId="0" applyNumberFormat="1" applyFont="1" applyFill="1" applyBorder="1" applyAlignment="1">
      <alignment vertical="top"/>
    </xf>
    <xf numFmtId="165" fontId="15" fillId="7" borderId="19" xfId="0" applyNumberFormat="1" applyFont="1" applyFill="1" applyBorder="1" applyAlignment="1">
      <alignment vertical="top" wrapText="1"/>
    </xf>
    <xf numFmtId="165" fontId="15" fillId="0" borderId="0" xfId="0" applyNumberFormat="1" applyFont="1"/>
    <xf numFmtId="0" fontId="15" fillId="7" borderId="0" xfId="0" applyFont="1" applyFill="1"/>
    <xf numFmtId="14" fontId="15" fillId="7" borderId="19" xfId="0" applyNumberFormat="1" applyFont="1" applyFill="1" applyBorder="1" applyAlignment="1">
      <alignment vertical="top" wrapText="1"/>
    </xf>
    <xf numFmtId="9" fontId="15" fillId="7" borderId="19" xfId="0" applyNumberFormat="1" applyFont="1" applyFill="1" applyBorder="1" applyAlignment="1">
      <alignment vertical="top" wrapText="1"/>
    </xf>
    <xf numFmtId="165" fontId="15" fillId="7" borderId="19" xfId="3" applyNumberFormat="1" applyFont="1" applyFill="1" applyBorder="1" applyAlignment="1">
      <alignment vertical="top" wrapText="1"/>
    </xf>
    <xf numFmtId="10" fontId="15" fillId="7" borderId="19" xfId="0" applyNumberFormat="1" applyFont="1" applyFill="1" applyBorder="1" applyAlignment="1">
      <alignment vertical="top" wrapText="1"/>
    </xf>
    <xf numFmtId="0" fontId="15" fillId="7" borderId="19" xfId="3" applyNumberFormat="1" applyFont="1" applyFill="1" applyBorder="1" applyAlignment="1">
      <alignment vertical="top" wrapText="1"/>
    </xf>
    <xf numFmtId="1" fontId="15" fillId="7" borderId="19" xfId="0" applyNumberFormat="1" applyFont="1" applyFill="1" applyBorder="1" applyAlignment="1">
      <alignment vertical="top" wrapText="1"/>
    </xf>
    <xf numFmtId="0" fontId="17" fillId="7" borderId="19" xfId="0" applyFont="1" applyFill="1" applyBorder="1" applyAlignment="1">
      <alignment vertical="top" wrapText="1"/>
    </xf>
    <xf numFmtId="0" fontId="14" fillId="7" borderId="1" xfId="1" applyFont="1" applyFill="1" applyBorder="1" applyAlignment="1">
      <alignment vertical="center" wrapText="1"/>
    </xf>
    <xf numFmtId="0" fontId="17" fillId="7" borderId="1" xfId="1" applyFont="1" applyFill="1" applyBorder="1" applyAlignment="1">
      <alignment vertical="center" wrapText="1"/>
    </xf>
    <xf numFmtId="0" fontId="14" fillId="2" borderId="15" xfId="1" applyFont="1" applyFill="1" applyBorder="1" applyAlignment="1">
      <alignment horizontal="center" vertical="center" wrapText="1"/>
    </xf>
    <xf numFmtId="0" fontId="14" fillId="2" borderId="15" xfId="0" applyFont="1" applyFill="1" applyBorder="1" applyAlignment="1">
      <alignment horizontal="center" vertical="center" wrapText="1"/>
    </xf>
    <xf numFmtId="164" fontId="15" fillId="7" borderId="19" xfId="2" applyNumberFormat="1" applyFont="1" applyFill="1" applyBorder="1" applyAlignment="1">
      <alignment horizontal="right" vertical="top" wrapText="1"/>
    </xf>
    <xf numFmtId="10" fontId="15" fillId="7" borderId="19" xfId="2" applyNumberFormat="1" applyFont="1" applyFill="1" applyBorder="1" applyAlignment="1">
      <alignment vertical="top" wrapText="1"/>
    </xf>
    <xf numFmtId="164" fontId="15" fillId="7" borderId="19" xfId="0" applyNumberFormat="1" applyFont="1" applyFill="1" applyBorder="1" applyAlignment="1">
      <alignment vertical="top" wrapText="1"/>
    </xf>
    <xf numFmtId="164" fontId="15" fillId="7" borderId="19" xfId="2" applyNumberFormat="1" applyFont="1" applyFill="1" applyBorder="1" applyAlignment="1">
      <alignment vertical="top" wrapText="1"/>
    </xf>
    <xf numFmtId="9" fontId="15" fillId="7" borderId="19" xfId="2" applyFont="1" applyFill="1" applyBorder="1" applyAlignment="1">
      <alignment vertical="top" wrapText="1"/>
    </xf>
    <xf numFmtId="14" fontId="17" fillId="7" borderId="19" xfId="0" applyNumberFormat="1" applyFont="1" applyFill="1" applyBorder="1" applyAlignment="1">
      <alignment vertical="top" wrapText="1"/>
    </xf>
    <xf numFmtId="0" fontId="17" fillId="7" borderId="19" xfId="0" applyFont="1" applyFill="1" applyBorder="1" applyAlignment="1">
      <alignment horizontal="left" vertical="top" wrapText="1"/>
    </xf>
    <xf numFmtId="166" fontId="15" fillId="7" borderId="19" xfId="3" applyNumberFormat="1" applyFont="1" applyFill="1" applyBorder="1" applyAlignment="1">
      <alignment vertical="top" wrapText="1"/>
    </xf>
    <xf numFmtId="165" fontId="15" fillId="7" borderId="19" xfId="3" applyNumberFormat="1" applyFont="1" applyFill="1" applyBorder="1" applyAlignment="1">
      <alignment horizontal="right" vertical="top" wrapText="1"/>
    </xf>
    <xf numFmtId="14" fontId="15" fillId="7" borderId="19" xfId="0" applyNumberFormat="1" applyFont="1" applyFill="1" applyBorder="1" applyAlignment="1">
      <alignment horizontal="right" vertical="top" wrapText="1"/>
    </xf>
    <xf numFmtId="9" fontId="16" fillId="7" borderId="19" xfId="0" applyNumberFormat="1" applyFont="1" applyFill="1" applyBorder="1" applyAlignment="1">
      <alignment vertical="top" wrapText="1"/>
    </xf>
    <xf numFmtId="3" fontId="15" fillId="0" borderId="0" xfId="0" applyNumberFormat="1" applyFont="1"/>
    <xf numFmtId="0" fontId="15" fillId="7" borderId="0" xfId="0" applyFont="1" applyFill="1" applyAlignment="1">
      <alignment horizontal="left" vertical="top" wrapText="1"/>
    </xf>
    <xf numFmtId="1" fontId="15" fillId="7" borderId="19" xfId="0" applyNumberFormat="1" applyFont="1" applyFill="1" applyBorder="1" applyAlignment="1">
      <alignment horizontal="left" vertical="top" wrapText="1"/>
    </xf>
    <xf numFmtId="1" fontId="15" fillId="7" borderId="19" xfId="2" applyNumberFormat="1" applyFont="1" applyFill="1" applyBorder="1" applyAlignment="1">
      <alignment horizontal="right" vertical="top" wrapText="1"/>
    </xf>
    <xf numFmtId="1" fontId="15" fillId="7" borderId="19" xfId="3" applyNumberFormat="1" applyFont="1" applyFill="1" applyBorder="1" applyAlignment="1">
      <alignment vertical="top" wrapText="1"/>
    </xf>
    <xf numFmtId="1" fontId="15" fillId="7" borderId="0" xfId="0" applyNumberFormat="1" applyFont="1" applyFill="1" applyAlignment="1">
      <alignment horizontal="left" vertical="top"/>
    </xf>
    <xf numFmtId="3" fontId="15" fillId="0" borderId="0" xfId="0" applyNumberFormat="1" applyFont="1" applyAlignment="1">
      <alignment vertical="top"/>
    </xf>
    <xf numFmtId="9" fontId="15" fillId="7" borderId="20" xfId="0" applyNumberFormat="1" applyFont="1" applyFill="1" applyBorder="1" applyAlignment="1">
      <alignment vertical="top" wrapText="1"/>
    </xf>
    <xf numFmtId="0" fontId="15" fillId="7" borderId="29" xfId="0" applyFont="1" applyFill="1" applyBorder="1" applyAlignment="1">
      <alignment horizontal="left" vertical="top" wrapText="1"/>
    </xf>
    <xf numFmtId="0" fontId="15" fillId="7" borderId="29" xfId="0" applyFont="1" applyFill="1" applyBorder="1" applyAlignment="1">
      <alignment vertical="top" wrapText="1"/>
    </xf>
    <xf numFmtId="165" fontId="15" fillId="7" borderId="29" xfId="3" applyNumberFormat="1" applyFont="1" applyFill="1" applyBorder="1" applyAlignment="1">
      <alignment vertical="top" wrapText="1"/>
    </xf>
    <xf numFmtId="14" fontId="15" fillId="7" borderId="29" xfId="0" applyNumberFormat="1" applyFont="1" applyFill="1" applyBorder="1" applyAlignment="1">
      <alignment vertical="top" wrapText="1"/>
    </xf>
    <xf numFmtId="3" fontId="15" fillId="0" borderId="0" xfId="0" applyNumberFormat="1" applyFont="1" applyAlignment="1">
      <alignment horizontal="left"/>
    </xf>
    <xf numFmtId="3" fontId="16" fillId="0" borderId="0" xfId="0" applyNumberFormat="1" applyFont="1" applyAlignment="1">
      <alignment vertical="top"/>
    </xf>
    <xf numFmtId="0" fontId="20" fillId="0" borderId="0" xfId="0" applyFont="1" applyAlignment="1">
      <alignment horizontal="center"/>
    </xf>
    <xf numFmtId="3" fontId="16" fillId="0" borderId="0" xfId="0" applyNumberFormat="1" applyFont="1"/>
    <xf numFmtId="167" fontId="15" fillId="0" borderId="0" xfId="0" applyNumberFormat="1" applyFont="1"/>
    <xf numFmtId="0" fontId="20" fillId="0" borderId="0" xfId="0" applyFont="1" applyAlignment="1">
      <alignment horizontal="center" vertical="center"/>
    </xf>
    <xf numFmtId="0" fontId="22" fillId="0" borderId="0" xfId="0" applyFont="1"/>
    <xf numFmtId="0" fontId="14" fillId="2" borderId="30" xfId="1" applyFont="1" applyFill="1" applyBorder="1" applyAlignment="1">
      <alignment horizontal="center" vertical="center" wrapText="1"/>
    </xf>
    <xf numFmtId="0" fontId="15" fillId="9" borderId="0" xfId="0" applyFont="1" applyFill="1" applyAlignment="1">
      <alignment horizontal="left" vertical="top"/>
    </xf>
    <xf numFmtId="0" fontId="15" fillId="7" borderId="20" xfId="0" applyFont="1" applyFill="1" applyBorder="1" applyAlignment="1">
      <alignment horizontal="left" vertical="top" wrapText="1"/>
    </xf>
    <xf numFmtId="165" fontId="15" fillId="7" borderId="24" xfId="3" applyNumberFormat="1" applyFont="1" applyFill="1" applyBorder="1" applyAlignment="1">
      <alignment vertical="top" wrapText="1"/>
    </xf>
    <xf numFmtId="0" fontId="14" fillId="2" borderId="19" xfId="1" applyFont="1" applyFill="1" applyBorder="1" applyAlignment="1">
      <alignment vertical="center" wrapText="1"/>
    </xf>
    <xf numFmtId="165" fontId="14" fillId="2" borderId="23" xfId="3" applyNumberFormat="1" applyFont="1" applyFill="1" applyBorder="1" applyAlignment="1">
      <alignment horizontal="center" vertical="center" wrapText="1"/>
    </xf>
    <xf numFmtId="0" fontId="15" fillId="8" borderId="19" xfId="0" applyFont="1" applyFill="1" applyBorder="1" applyAlignment="1">
      <alignment horizontal="left" vertical="top" wrapText="1"/>
    </xf>
    <xf numFmtId="164" fontId="15" fillId="8" borderId="19" xfId="2" applyNumberFormat="1" applyFont="1" applyFill="1" applyBorder="1" applyAlignment="1">
      <alignment horizontal="right" vertical="top" wrapText="1"/>
    </xf>
    <xf numFmtId="165" fontId="15" fillId="8" borderId="19" xfId="3" applyNumberFormat="1" applyFont="1" applyFill="1" applyBorder="1" applyAlignment="1">
      <alignment vertical="top" wrapText="1"/>
    </xf>
    <xf numFmtId="14" fontId="15" fillId="8" borderId="19" xfId="0" applyNumberFormat="1" applyFont="1" applyFill="1" applyBorder="1" applyAlignment="1">
      <alignment vertical="top" wrapText="1"/>
    </xf>
    <xf numFmtId="165" fontId="15" fillId="8" borderId="19" xfId="0" applyNumberFormat="1" applyFont="1" applyFill="1" applyBorder="1" applyAlignment="1">
      <alignment vertical="top" wrapText="1"/>
    </xf>
    <xf numFmtId="0" fontId="16" fillId="8" borderId="19" xfId="0" applyFont="1" applyFill="1" applyBorder="1" applyAlignment="1">
      <alignment vertical="top"/>
    </xf>
    <xf numFmtId="10" fontId="15" fillId="8" borderId="19" xfId="0" applyNumberFormat="1" applyFont="1" applyFill="1" applyBorder="1" applyAlignment="1">
      <alignment vertical="top" wrapText="1"/>
    </xf>
    <xf numFmtId="0" fontId="15" fillId="8" borderId="19" xfId="3" applyNumberFormat="1" applyFont="1" applyFill="1" applyBorder="1" applyAlignment="1">
      <alignment vertical="top" wrapText="1"/>
    </xf>
    <xf numFmtId="9" fontId="15" fillId="8" borderId="19" xfId="0" applyNumberFormat="1" applyFont="1" applyFill="1" applyBorder="1" applyAlignment="1">
      <alignment vertical="top" wrapText="1"/>
    </xf>
    <xf numFmtId="0" fontId="15" fillId="8" borderId="0" xfId="0" applyFont="1" applyFill="1" applyAlignment="1">
      <alignment horizontal="left" vertical="top"/>
    </xf>
    <xf numFmtId="0" fontId="16" fillId="7" borderId="19" xfId="0" applyFont="1" applyFill="1" applyBorder="1" applyAlignment="1">
      <alignment horizontal="left" vertical="top"/>
    </xf>
    <xf numFmtId="0" fontId="15" fillId="7" borderId="19" xfId="0" applyFont="1" applyFill="1" applyBorder="1" applyAlignment="1">
      <alignment horizontal="left" vertical="top"/>
    </xf>
    <xf numFmtId="0" fontId="16" fillId="7" borderId="29" xfId="0" applyFont="1" applyFill="1" applyBorder="1" applyAlignment="1">
      <alignment horizontal="left" vertical="top"/>
    </xf>
    <xf numFmtId="0" fontId="15" fillId="7" borderId="29" xfId="0" applyFont="1" applyFill="1" applyBorder="1" applyAlignment="1">
      <alignment horizontal="left" vertical="top"/>
    </xf>
    <xf numFmtId="0" fontId="15" fillId="8" borderId="19" xfId="0" applyFont="1" applyFill="1" applyBorder="1" applyAlignment="1">
      <alignment horizontal="left" vertical="top"/>
    </xf>
    <xf numFmtId="1" fontId="16" fillId="7" borderId="19" xfId="0" applyNumberFormat="1" applyFont="1" applyFill="1" applyBorder="1" applyAlignment="1">
      <alignment horizontal="left" vertical="top"/>
    </xf>
    <xf numFmtId="1" fontId="15" fillId="7" borderId="19" xfId="0" applyNumberFormat="1" applyFont="1" applyFill="1" applyBorder="1" applyAlignment="1">
      <alignment horizontal="left" vertical="top"/>
    </xf>
    <xf numFmtId="0" fontId="17" fillId="7" borderId="19" xfId="0" applyFont="1" applyFill="1" applyBorder="1" applyAlignment="1">
      <alignment horizontal="left" vertical="top"/>
    </xf>
    <xf numFmtId="3" fontId="20" fillId="0" borderId="0" xfId="0" applyNumberFormat="1" applyFont="1" applyAlignment="1">
      <alignment horizontal="center" vertical="center"/>
    </xf>
    <xf numFmtId="1" fontId="15" fillId="0" borderId="0" xfId="0" applyNumberFormat="1" applyFont="1"/>
    <xf numFmtId="1" fontId="15" fillId="7" borderId="20" xfId="0" applyNumberFormat="1" applyFont="1" applyFill="1" applyBorder="1" applyAlignment="1">
      <alignment vertical="top" wrapText="1"/>
    </xf>
    <xf numFmtId="0" fontId="17" fillId="8" borderId="19" xfId="0" applyFont="1" applyFill="1" applyBorder="1" applyAlignment="1">
      <alignment vertical="top" wrapText="1"/>
    </xf>
    <xf numFmtId="3" fontId="15" fillId="8" borderId="19" xfId="0" applyNumberFormat="1" applyFont="1" applyFill="1" applyBorder="1" applyAlignment="1">
      <alignment horizontal="right" wrapText="1"/>
    </xf>
    <xf numFmtId="165" fontId="15" fillId="7" borderId="20" xfId="0" applyNumberFormat="1" applyFont="1" applyFill="1" applyBorder="1" applyAlignment="1">
      <alignment vertical="top" wrapText="1"/>
    </xf>
    <xf numFmtId="0" fontId="15" fillId="7" borderId="20" xfId="0" applyFont="1" applyFill="1" applyBorder="1" applyAlignment="1">
      <alignment vertical="top" wrapText="1"/>
    </xf>
    <xf numFmtId="165" fontId="15" fillId="7" borderId="20" xfId="3" applyNumberFormat="1" applyFont="1" applyFill="1" applyBorder="1" applyAlignment="1">
      <alignment vertical="top" wrapText="1"/>
    </xf>
    <xf numFmtId="0" fontId="15" fillId="7" borderId="32" xfId="0" applyFont="1" applyFill="1" applyBorder="1" applyAlignment="1">
      <alignment vertical="top" wrapText="1"/>
    </xf>
    <xf numFmtId="3" fontId="15" fillId="7" borderId="20" xfId="0" applyNumberFormat="1" applyFont="1" applyFill="1" applyBorder="1" applyAlignment="1">
      <alignment vertical="top" wrapText="1"/>
    </xf>
    <xf numFmtId="9" fontId="15" fillId="8" borderId="20" xfId="0" applyNumberFormat="1" applyFont="1" applyFill="1" applyBorder="1" applyAlignment="1">
      <alignment vertical="top" wrapText="1"/>
    </xf>
    <xf numFmtId="9" fontId="16" fillId="7" borderId="20" xfId="0" applyNumberFormat="1" applyFont="1" applyFill="1" applyBorder="1" applyAlignment="1">
      <alignment vertical="top"/>
    </xf>
    <xf numFmtId="0" fontId="17" fillId="7" borderId="20" xfId="0" applyFont="1" applyFill="1" applyBorder="1" applyAlignment="1">
      <alignment vertical="top" wrapText="1"/>
    </xf>
    <xf numFmtId="0" fontId="17" fillId="8" borderId="20" xfId="0" applyFont="1" applyFill="1" applyBorder="1" applyAlignment="1">
      <alignment vertical="top" wrapText="1"/>
    </xf>
    <xf numFmtId="9" fontId="16" fillId="7" borderId="20" xfId="0" applyNumberFormat="1" applyFont="1" applyFill="1" applyBorder="1" applyAlignment="1">
      <alignment vertical="top" wrapText="1"/>
    </xf>
    <xf numFmtId="0" fontId="16" fillId="10" borderId="24" xfId="0" applyFont="1" applyFill="1" applyBorder="1" applyAlignment="1">
      <alignment horizontal="left"/>
    </xf>
    <xf numFmtId="0" fontId="16" fillId="10" borderId="28" xfId="0" applyFont="1" applyFill="1" applyBorder="1" applyAlignment="1">
      <alignment horizontal="left"/>
    </xf>
    <xf numFmtId="0" fontId="21" fillId="10" borderId="28" xfId="0" applyFont="1" applyFill="1" applyBorder="1" applyAlignment="1">
      <alignment horizontal="left"/>
    </xf>
    <xf numFmtId="0" fontId="17" fillId="10" borderId="28" xfId="0" applyFont="1" applyFill="1" applyBorder="1" applyAlignment="1">
      <alignment horizontal="left"/>
    </xf>
    <xf numFmtId="0" fontId="15" fillId="7" borderId="0" xfId="0" applyFont="1" applyFill="1" applyAlignment="1">
      <alignment horizontal="right"/>
    </xf>
    <xf numFmtId="3" fontId="15" fillId="8" borderId="19" xfId="3" applyNumberFormat="1" applyFont="1" applyFill="1" applyBorder="1" applyAlignment="1">
      <alignment horizontal="right" wrapText="1"/>
    </xf>
    <xf numFmtId="0" fontId="16" fillId="10" borderId="28" xfId="0" applyFont="1" applyFill="1" applyBorder="1" applyAlignment="1">
      <alignment horizontal="right"/>
    </xf>
    <xf numFmtId="0" fontId="15" fillId="0" borderId="0" xfId="0" applyFont="1" applyAlignment="1">
      <alignment horizontal="right"/>
    </xf>
    <xf numFmtId="3" fontId="16" fillId="8" borderId="19" xfId="0" applyNumberFormat="1" applyFont="1" applyFill="1" applyBorder="1" applyAlignment="1">
      <alignment horizontal="right" wrapText="1"/>
    </xf>
    <xf numFmtId="0" fontId="15" fillId="8" borderId="0" xfId="0" applyFont="1" applyFill="1" applyAlignment="1">
      <alignment horizontal="right"/>
    </xf>
    <xf numFmtId="1" fontId="15" fillId="7" borderId="0" xfId="0" applyNumberFormat="1" applyFont="1" applyFill="1" applyAlignment="1">
      <alignment horizontal="right"/>
    </xf>
    <xf numFmtId="3" fontId="17" fillId="8" borderId="19" xfId="0" applyNumberFormat="1" applyFont="1" applyFill="1" applyBorder="1" applyAlignment="1">
      <alignment horizontal="right" wrapText="1"/>
    </xf>
    <xf numFmtId="9" fontId="15" fillId="8" borderId="24" xfId="0" applyNumberFormat="1" applyFont="1" applyFill="1" applyBorder="1" applyAlignment="1">
      <alignment vertical="top" wrapText="1"/>
    </xf>
    <xf numFmtId="165" fontId="15" fillId="7" borderId="33" xfId="3" applyNumberFormat="1" applyFont="1" applyFill="1" applyBorder="1" applyAlignment="1">
      <alignment vertical="top" wrapText="1"/>
    </xf>
    <xf numFmtId="9" fontId="15" fillId="7" borderId="29" xfId="0" applyNumberFormat="1" applyFont="1" applyFill="1" applyBorder="1" applyAlignment="1">
      <alignment vertical="top" wrapText="1"/>
    </xf>
    <xf numFmtId="9" fontId="15" fillId="8" borderId="19" xfId="0" applyNumberFormat="1" applyFont="1" applyFill="1" applyBorder="1" applyAlignment="1">
      <alignment vertical="top"/>
    </xf>
    <xf numFmtId="0" fontId="16" fillId="10" borderId="34" xfId="0" applyFont="1" applyFill="1" applyBorder="1" applyAlignment="1">
      <alignment horizontal="right"/>
    </xf>
    <xf numFmtId="0" fontId="16" fillId="10" borderId="35" xfId="0" applyFont="1" applyFill="1" applyBorder="1" applyAlignment="1">
      <alignment horizontal="left"/>
    </xf>
    <xf numFmtId="0" fontId="16" fillId="10" borderId="34" xfId="0" applyFont="1" applyFill="1" applyBorder="1" applyAlignment="1">
      <alignment horizontal="left"/>
    </xf>
    <xf numFmtId="0" fontId="16" fillId="10" borderId="33" xfId="0" applyFont="1" applyFill="1" applyBorder="1" applyAlignment="1">
      <alignment horizontal="left"/>
    </xf>
    <xf numFmtId="0" fontId="15" fillId="0" borderId="0" xfId="0" applyFont="1" applyAlignment="1">
      <alignment vertical="top"/>
    </xf>
    <xf numFmtId="1" fontId="15" fillId="0" borderId="0" xfId="0" applyNumberFormat="1" applyFont="1" applyAlignment="1">
      <alignment horizontal="left" vertical="top"/>
    </xf>
    <xf numFmtId="0" fontId="17" fillId="5" borderId="1" xfId="1" applyFont="1" applyFill="1" applyBorder="1" applyAlignment="1">
      <alignment vertical="top" wrapText="1"/>
    </xf>
    <xf numFmtId="3" fontId="15" fillId="8" borderId="19" xfId="0" applyNumberFormat="1" applyFont="1" applyFill="1" applyBorder="1" applyAlignment="1">
      <alignment horizontal="left"/>
    </xf>
    <xf numFmtId="0" fontId="14" fillId="2" borderId="1" xfId="1" applyFont="1" applyFill="1" applyBorder="1" applyAlignment="1">
      <alignment vertical="center" wrapText="1"/>
    </xf>
    <xf numFmtId="0" fontId="14" fillId="2" borderId="2"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5" fillId="5" borderId="1" xfId="0" applyFont="1" applyFill="1" applyBorder="1" applyAlignment="1">
      <alignment horizontal="left"/>
    </xf>
    <xf numFmtId="0" fontId="14" fillId="5" borderId="1" xfId="1" applyFont="1" applyFill="1" applyBorder="1" applyAlignment="1">
      <alignment horizontal="left" vertical="center"/>
    </xf>
    <xf numFmtId="0" fontId="14" fillId="5" borderId="1" xfId="1" applyFont="1" applyFill="1" applyBorder="1" applyAlignment="1">
      <alignment horizontal="left" vertical="top"/>
    </xf>
    <xf numFmtId="0" fontId="17" fillId="5" borderId="1" xfId="0" applyFont="1" applyFill="1" applyBorder="1" applyAlignment="1">
      <alignment horizontal="left" vertical="center"/>
    </xf>
    <xf numFmtId="0" fontId="14" fillId="5" borderId="1" xfId="0" applyFont="1" applyFill="1" applyBorder="1" applyAlignment="1">
      <alignment horizontal="left"/>
    </xf>
    <xf numFmtId="0" fontId="17" fillId="5" borderId="1" xfId="1" applyFont="1" applyFill="1" applyBorder="1" applyAlignment="1">
      <alignment horizontal="left" vertical="center"/>
    </xf>
    <xf numFmtId="3" fontId="16" fillId="0" borderId="0" xfId="0" applyNumberFormat="1" applyFont="1" applyAlignment="1">
      <alignment horizontal="left" vertical="top"/>
    </xf>
    <xf numFmtId="0" fontId="20" fillId="0" borderId="0" xfId="0" applyFont="1" applyAlignment="1">
      <alignment horizontal="left" vertical="center"/>
    </xf>
    <xf numFmtId="0" fontId="20" fillId="0" borderId="0" xfId="0" applyFont="1" applyAlignment="1">
      <alignment horizontal="left"/>
    </xf>
    <xf numFmtId="3" fontId="15" fillId="0" borderId="0" xfId="0" applyNumberFormat="1" applyFont="1" applyAlignment="1">
      <alignment horizontal="left" vertical="top"/>
    </xf>
    <xf numFmtId="167" fontId="15" fillId="0" borderId="0" xfId="0" applyNumberFormat="1" applyFont="1" applyAlignment="1">
      <alignment horizontal="left"/>
    </xf>
    <xf numFmtId="1" fontId="15" fillId="0" borderId="0" xfId="0" applyNumberFormat="1" applyFont="1" applyAlignment="1">
      <alignment horizontal="left"/>
    </xf>
    <xf numFmtId="3" fontId="16" fillId="0" borderId="0" xfId="0" applyNumberFormat="1" applyFont="1" applyAlignment="1">
      <alignment horizontal="left"/>
    </xf>
    <xf numFmtId="3" fontId="15" fillId="8" borderId="19" xfId="0" applyNumberFormat="1" applyFont="1" applyFill="1" applyBorder="1" applyAlignment="1">
      <alignment vertical="top" wrapText="1"/>
    </xf>
    <xf numFmtId="0" fontId="16" fillId="6" borderId="19" xfId="0" applyFont="1" applyFill="1" applyBorder="1" applyAlignment="1">
      <alignment horizontal="left"/>
    </xf>
    <xf numFmtId="0" fontId="16" fillId="5" borderId="1" xfId="0" applyFont="1" applyFill="1" applyBorder="1" applyAlignment="1">
      <alignment wrapText="1"/>
    </xf>
    <xf numFmtId="0" fontId="16" fillId="5" borderId="1" xfId="0" applyFont="1" applyFill="1" applyBorder="1" applyAlignment="1">
      <alignment horizontal="left"/>
    </xf>
    <xf numFmtId="0" fontId="25" fillId="5" borderId="1" xfId="1" applyFont="1" applyFill="1" applyBorder="1" applyAlignment="1">
      <alignment vertical="center" wrapText="1"/>
    </xf>
    <xf numFmtId="0" fontId="25" fillId="5" borderId="1" xfId="1" applyFont="1" applyFill="1" applyBorder="1" applyAlignment="1">
      <alignment horizontal="left" vertical="center"/>
    </xf>
    <xf numFmtId="0" fontId="25" fillId="5" borderId="1" xfId="1" applyFont="1" applyFill="1" applyBorder="1" applyAlignment="1">
      <alignment vertical="top" wrapText="1"/>
    </xf>
    <xf numFmtId="0" fontId="25" fillId="5" borderId="1" xfId="1" applyFont="1" applyFill="1" applyBorder="1" applyAlignment="1">
      <alignment horizontal="left" vertical="top"/>
    </xf>
    <xf numFmtId="0" fontId="16" fillId="5" borderId="23" xfId="0" applyFont="1" applyFill="1" applyBorder="1" applyAlignment="1">
      <alignment vertical="center" wrapText="1"/>
    </xf>
    <xf numFmtId="0" fontId="16" fillId="5" borderId="1" xfId="0" applyFont="1" applyFill="1" applyBorder="1" applyAlignment="1">
      <alignment vertical="center" wrapText="1"/>
    </xf>
    <xf numFmtId="0" fontId="16" fillId="5" borderId="1" xfId="0" applyFont="1" applyFill="1" applyBorder="1" applyAlignment="1">
      <alignment horizontal="left" vertical="center"/>
    </xf>
    <xf numFmtId="0" fontId="16" fillId="6" borderId="24" xfId="0" applyFont="1" applyFill="1" applyBorder="1" applyAlignment="1">
      <alignment vertical="center" wrapText="1"/>
    </xf>
    <xf numFmtId="0" fontId="16" fillId="5" borderId="2" xfId="0" applyFont="1" applyFill="1" applyBorder="1" applyAlignment="1">
      <alignment vertical="center" wrapText="1"/>
    </xf>
    <xf numFmtId="0" fontId="16" fillId="6" borderId="19" xfId="0" applyFont="1" applyFill="1" applyBorder="1" applyAlignment="1">
      <alignment horizontal="left" vertical="top"/>
    </xf>
    <xf numFmtId="0" fontId="25" fillId="6" borderId="24" xfId="0" applyFont="1" applyFill="1" applyBorder="1" applyAlignment="1">
      <alignment wrapText="1"/>
    </xf>
    <xf numFmtId="0" fontId="25" fillId="5" borderId="2" xfId="0" applyFont="1" applyFill="1" applyBorder="1" applyAlignment="1">
      <alignment wrapText="1"/>
    </xf>
    <xf numFmtId="0" fontId="25" fillId="5" borderId="1" xfId="0" applyFont="1" applyFill="1" applyBorder="1" applyAlignment="1">
      <alignment horizontal="left"/>
    </xf>
    <xf numFmtId="0" fontId="25" fillId="5" borderId="1" xfId="0" applyFont="1" applyFill="1" applyBorder="1" applyAlignment="1">
      <alignment wrapText="1"/>
    </xf>
    <xf numFmtId="0" fontId="25" fillId="6" borderId="25" xfId="0" applyFont="1" applyFill="1" applyBorder="1" applyAlignment="1">
      <alignment wrapText="1"/>
    </xf>
    <xf numFmtId="0" fontId="16" fillId="5" borderId="2" xfId="1" applyFont="1" applyFill="1" applyBorder="1" applyAlignment="1">
      <alignment vertical="center" wrapText="1"/>
    </xf>
    <xf numFmtId="0" fontId="16" fillId="5" borderId="1" xfId="1" applyFont="1" applyFill="1" applyBorder="1" applyAlignment="1">
      <alignment horizontal="left" vertical="center"/>
    </xf>
    <xf numFmtId="0" fontId="16" fillId="5" borderId="1" xfId="1" applyFont="1" applyFill="1" applyBorder="1" applyAlignment="1">
      <alignment vertical="center" wrapText="1"/>
    </xf>
    <xf numFmtId="0" fontId="25" fillId="6" borderId="28" xfId="0" applyFont="1" applyFill="1" applyBorder="1" applyAlignment="1">
      <alignment wrapText="1"/>
    </xf>
    <xf numFmtId="0" fontId="25" fillId="6" borderId="26" xfId="0" applyFont="1" applyFill="1" applyBorder="1" applyAlignment="1">
      <alignment wrapText="1"/>
    </xf>
    <xf numFmtId="0" fontId="16" fillId="6" borderId="19" xfId="0" applyFont="1" applyFill="1" applyBorder="1" applyAlignment="1">
      <alignment wrapText="1"/>
    </xf>
    <xf numFmtId="0" fontId="15" fillId="0" borderId="0" xfId="0" applyFont="1" applyAlignment="1">
      <alignment vertical="center"/>
    </xf>
    <xf numFmtId="0" fontId="16" fillId="10" borderId="19" xfId="0" applyFont="1" applyFill="1" applyBorder="1" applyAlignment="1">
      <alignment horizontal="left"/>
    </xf>
    <xf numFmtId="3" fontId="15" fillId="8" borderId="19" xfId="0" applyNumberFormat="1" applyFont="1" applyFill="1" applyBorder="1" applyAlignment="1">
      <alignment horizontal="right"/>
    </xf>
    <xf numFmtId="0" fontId="8" fillId="4" borderId="14" xfId="0" applyFont="1" applyFill="1" applyBorder="1" applyAlignment="1">
      <alignment vertical="center" wrapText="1"/>
    </xf>
    <xf numFmtId="0" fontId="8" fillId="4" borderId="8" xfId="0" applyFont="1" applyFill="1" applyBorder="1" applyAlignment="1">
      <alignment vertical="center" wrapText="1"/>
    </xf>
    <xf numFmtId="0" fontId="8" fillId="4" borderId="9" xfId="0" applyFont="1" applyFill="1" applyBorder="1" applyAlignment="1">
      <alignment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4" borderId="7" xfId="0" applyFont="1" applyFill="1" applyBorder="1" applyAlignment="1">
      <alignment vertical="center" wrapText="1"/>
    </xf>
    <xf numFmtId="0" fontId="14" fillId="5" borderId="16" xfId="0" applyFont="1" applyFill="1" applyBorder="1" applyAlignment="1">
      <alignment horizontal="center" vertical="center" wrapText="1"/>
    </xf>
    <xf numFmtId="0" fontId="14" fillId="5" borderId="17"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5" borderId="16" xfId="1" applyFont="1" applyFill="1" applyBorder="1" applyAlignment="1">
      <alignment horizontal="left" vertical="center" wrapText="1"/>
    </xf>
    <xf numFmtId="0" fontId="14" fillId="5" borderId="17" xfId="1" applyFont="1" applyFill="1" applyBorder="1" applyAlignment="1">
      <alignment horizontal="left" vertical="center" wrapText="1"/>
    </xf>
    <xf numFmtId="0" fontId="14" fillId="5" borderId="2" xfId="1" applyFont="1" applyFill="1" applyBorder="1" applyAlignment="1">
      <alignment horizontal="left" vertical="center" wrapText="1"/>
    </xf>
    <xf numFmtId="0" fontId="14" fillId="5" borderId="16" xfId="1" applyFont="1" applyFill="1" applyBorder="1" applyAlignment="1">
      <alignment horizontal="left" vertical="top" wrapText="1"/>
    </xf>
    <xf numFmtId="0" fontId="14" fillId="5" borderId="17" xfId="1" applyFont="1" applyFill="1" applyBorder="1" applyAlignment="1">
      <alignment horizontal="left" vertical="top" wrapText="1"/>
    </xf>
    <xf numFmtId="0" fontId="14" fillId="5" borderId="2" xfId="1" applyFont="1" applyFill="1" applyBorder="1" applyAlignment="1">
      <alignment horizontal="left" vertical="top" wrapText="1"/>
    </xf>
    <xf numFmtId="0" fontId="14" fillId="5" borderId="1"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2" xfId="0" applyFont="1" applyFill="1" applyBorder="1" applyAlignment="1">
      <alignment horizontal="left" vertical="center"/>
    </xf>
    <xf numFmtId="0" fontId="17" fillId="7" borderId="1"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14" fillId="2" borderId="1"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14" fillId="2" borderId="31"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27" xfId="0" applyFont="1" applyFill="1" applyBorder="1" applyAlignment="1">
      <alignment horizontal="left" vertical="center" wrapText="1"/>
    </xf>
    <xf numFmtId="0" fontId="14" fillId="2" borderId="26" xfId="0" applyFont="1" applyFill="1" applyBorder="1" applyAlignment="1">
      <alignment horizontal="left" vertical="center" wrapText="1"/>
    </xf>
    <xf numFmtId="0" fontId="14" fillId="2" borderId="17"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20" fillId="2" borderId="1" xfId="0"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5" xfId="1" applyFont="1" applyFill="1" applyBorder="1" applyAlignment="1">
      <alignment horizontal="left" vertical="center" wrapText="1"/>
    </xf>
    <xf numFmtId="0" fontId="14" fillId="2" borderId="31" xfId="1" applyFont="1" applyFill="1" applyBorder="1" applyAlignment="1">
      <alignment horizontal="left" vertical="center" wrapText="1"/>
    </xf>
    <xf numFmtId="0" fontId="14" fillId="2" borderId="21"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19" xfId="0" applyFont="1" applyFill="1" applyBorder="1" applyAlignment="1">
      <alignment horizontal="left" vertical="center"/>
    </xf>
  </cellXfs>
  <cellStyles count="9">
    <cellStyle name="Hyperlink" xfId="4" xr:uid="{11157FC9-2C0C-4813-836E-096C3F861582}"/>
    <cellStyle name="Millares" xfId="3" builtinId="3"/>
    <cellStyle name="Millares 2" xfId="5" xr:uid="{2D1798A5-B2D0-4E94-A6EF-04D8DDBE725A}"/>
    <cellStyle name="Millares 2 2" xfId="8" xr:uid="{A443E40D-65E7-4297-990F-30913781E60F}"/>
    <cellStyle name="Millares 3" xfId="6" xr:uid="{647DA28D-B10F-4D7B-828C-1CBB7524744C}"/>
    <cellStyle name="Millares 4" xfId="7" xr:uid="{D7C7F2B6-34FA-4F2F-8ABA-A33B9005A615}"/>
    <cellStyle name="Normal" xfId="0" builtinId="0"/>
    <cellStyle name="Normal 2" xfId="1" xr:uid="{68592CDA-9DC2-4347-B877-2ED8B5CE5BAB}"/>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mineducaciongovco-my.sharepoint.com/Users/usuario/Documents/Documentaci&#243;n%20SED/PP%20Educativa/Formulaci&#243;n/Porpuesta%20proyecci&#243;n%20documentos%20CONPES/Estimaci&#243;n%20de%20costos%20productos%20de%20la%20PPE%202024%20-%202039(Recuperado%20autom&#225;ticamente).xlsx?7DB8A556" TargetMode="External"/><Relationship Id="rId1" Type="http://schemas.openxmlformats.org/officeDocument/2006/relationships/externalLinkPath" Target="file:///\\7DB8A556\Estimaci&#243;n%20de%20costos%20productos%20de%20la%20PPE%202024%20-%202039(Recuperado%20autom&#225;ticamen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educaciongovco-my.sharepoint.com/Users/LINA%20CORDOBA/Downloads/SOPORTE-BOLETIN-ESTADISTICO-CARTAGENA-corte%2031.12.2022_TRABAJADO%2016.03.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mineducaciongovco-my.sharepoint.com/personal/omarmol_sedcartagena_gov_co/Documents/Bases%20de%20datos/Plan%20de%20acci&#243;n/Plan%20de%20acci&#243;n/anexo-proyecciones-poblacion-Municipal_2018-2026.xlsx" TargetMode="External"/><Relationship Id="rId1" Type="http://schemas.openxmlformats.org/officeDocument/2006/relationships/externalLinkPath" Target="https://mineducaciongovco-my.sharepoint.com/personal/omarmol_sedcartagena_gov_co/Documents/Bases%20de%20datos/Plan%20de%20acci&#243;n/Plan%20de%20acci&#243;n/anexo-proyecciones-poblacion-Municipal_2018-202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ineducaciongovco-my.sharepoint.com/EQUIPO/Desktop/Caracterizaci&#243;n/programas%20linea%20cultura%20de%20la%20educaci&#243;n%202020%2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1.1.2"/>
      <sheetName val="P1.2.1"/>
      <sheetName val="P1.2.2"/>
      <sheetName val="P1.2.3"/>
      <sheetName val="P1.2.4"/>
      <sheetName val="P2.1.1"/>
      <sheetName val="P3.1.4"/>
      <sheetName val="P3.1.12"/>
      <sheetName val="P4.1.3"/>
      <sheetName val="P4.1.6"/>
      <sheetName val="P4.1.7"/>
      <sheetName val="P4.2.2"/>
      <sheetName val="P4.2.3"/>
      <sheetName val="P4.2.4"/>
      <sheetName val="P4.3.1"/>
      <sheetName val="P4.3.4"/>
      <sheetName val="P5.1.3"/>
      <sheetName val="P5.1.4"/>
      <sheetName val="P5.1.5"/>
      <sheetName val="P6.1.1"/>
      <sheetName val="Hoja2"/>
      <sheetName val="Balance"/>
    </sheetNames>
    <sheetDataSet>
      <sheetData sheetId="0">
        <row r="14">
          <cell r="G14">
            <v>851.13</v>
          </cell>
          <cell r="H14">
            <v>952.72537499999999</v>
          </cell>
          <cell r="I14">
            <v>1062.3524625</v>
          </cell>
          <cell r="J14">
            <v>1180.5604453125</v>
          </cell>
          <cell r="K14">
            <v>1307.93334525</v>
          </cell>
          <cell r="L14">
            <v>1445.0921340679688</v>
          </cell>
          <cell r="M14">
            <v>1592.6969684046096</v>
          </cell>
          <cell r="N14">
            <v>1751.4495558397443</v>
          </cell>
          <cell r="O14">
            <v>1922.095659597381</v>
          </cell>
          <cell r="P14">
            <v>2105.427749841182</v>
          </cell>
          <cell r="Q14">
            <v>2302.2878099603699</v>
          </cell>
          <cell r="R14">
            <v>2513.5703067168733</v>
          </cell>
          <cell r="S14">
            <v>2740.225333624127</v>
          </cell>
          <cell r="T14">
            <v>2983.2619374553133</v>
          </cell>
          <cell r="U14">
            <v>3243.7516383355573</v>
          </cell>
        </row>
      </sheetData>
      <sheetData sheetId="1">
        <row r="12">
          <cell r="G12">
            <v>71.400000000000006</v>
          </cell>
        </row>
      </sheetData>
      <sheetData sheetId="2">
        <row r="14">
          <cell r="G14">
            <v>65.099999999999994</v>
          </cell>
        </row>
      </sheetData>
      <sheetData sheetId="3"/>
      <sheetData sheetId="4"/>
      <sheetData sheetId="5"/>
      <sheetData sheetId="6"/>
      <sheetData sheetId="7">
        <row r="14">
          <cell r="N14">
            <v>29.7634589</v>
          </cell>
        </row>
      </sheetData>
      <sheetData sheetId="8"/>
      <sheetData sheetId="9"/>
      <sheetData sheetId="10"/>
      <sheetData sheetId="11">
        <row r="34">
          <cell r="L34">
            <v>84.572150943396238</v>
          </cell>
        </row>
      </sheetData>
      <sheetData sheetId="12">
        <row r="12">
          <cell r="F12">
            <v>277.30615710000001</v>
          </cell>
          <cell r="M12">
            <v>5688.0118201252262</v>
          </cell>
          <cell r="N12">
            <v>5972.4124111314877</v>
          </cell>
          <cell r="O12">
            <v>6271.0330316880627</v>
          </cell>
          <cell r="P12">
            <v>6584.5846832724656</v>
          </cell>
          <cell r="Q12">
            <v>6913.8139174360895</v>
          </cell>
          <cell r="R12">
            <v>7259.5046133078949</v>
          </cell>
          <cell r="S12">
            <v>7622.4798439732895</v>
          </cell>
          <cell r="T12">
            <v>8003.6038361719538</v>
          </cell>
          <cell r="U12">
            <v>8403.7840279805532</v>
          </cell>
        </row>
      </sheetData>
      <sheetData sheetId="13">
        <row r="14">
          <cell r="M14">
            <v>306.60419999999999</v>
          </cell>
        </row>
      </sheetData>
      <sheetData sheetId="14">
        <row r="15">
          <cell r="G15">
            <v>395.12812500000001</v>
          </cell>
        </row>
      </sheetData>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dad"/>
      <sheetName val="CONTENIDO"/>
      <sheetName val="CARTAGENA"/>
      <sheetName val="FORMA DE PREST"/>
      <sheetName val="Edad-Grado"/>
      <sheetName val="TASAS DE COBERTURAS"/>
      <sheetName val="PROY. POBL DANE"/>
      <sheetName val="Edades "/>
      <sheetName val="EXTRAEDAD 2018-2022"/>
      <sheetName val="SUPERVIVENCIA_2022"/>
      <sheetName val="APROBACION&amp;REPROBACION"/>
      <sheetName val="REPITENCIA 2012-2023"/>
      <sheetName val="REPITENCIA X IE"/>
      <sheetName val="2023tr"/>
      <sheetName val="2022tr"/>
      <sheetName val="DESERCION INTRANUAL"/>
      <sheetName val="SIT COL_IEO"/>
      <sheetName val="sit Ac"/>
      <sheetName val="PLANTA"/>
      <sheetName val="PSICOSOCIALES"/>
      <sheetName val="INFRAESTRUCTURA"/>
      <sheetName val="SABER 11_conso graf"/>
      <sheetName val="SABER 11_ANALISIS"/>
      <sheetName val="Hoja1"/>
      <sheetName val="MAT_31,10,2022"/>
      <sheetName val="MATRICULA 30.06.2022"/>
      <sheetName val="Hoja2"/>
      <sheetName val="REPROBADOS 2012-20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3">
          <cell r="G3">
            <v>5.484818805093046E-2</v>
          </cell>
        </row>
        <row r="4">
          <cell r="G4">
            <v>3.5946066510295999E-2</v>
          </cell>
        </row>
        <row r="5">
          <cell r="G5">
            <v>4.1660812139946608E-2</v>
          </cell>
        </row>
        <row r="6">
          <cell r="G6">
            <v>3.2027616627511149E-2</v>
          </cell>
        </row>
      </sheetData>
      <sheetData sheetId="16" refreshError="1"/>
      <sheetData sheetId="17" refreshError="1"/>
      <sheetData sheetId="18" refreshError="1"/>
      <sheetData sheetId="19" refreshError="1"/>
      <sheetData sheetId="20" refreshError="1"/>
      <sheetData sheetId="21" refreshError="1"/>
      <sheetData sheetId="22" refreshError="1">
        <row r="288">
          <cell r="J288">
            <v>14</v>
          </cell>
        </row>
      </sheetData>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_WfkOGqYqU2DRJBzoNjpT9HIQtKuzGFHgR0hnfgYOWyQkAuoYkehSJ1NUVNky-sP" itemId="01QTEKODPQWWJ4YX2SIZEY5SNY6AUXUFZS">
      <xxl21:absoluteUrl r:id="rId2"/>
    </xxl21:alternateUrls>
    <sheetNames>
      <sheetName val="Municipal_2018_2026"/>
      <sheetName val="Edades 3 a 5"/>
      <sheetName val="matricula 3 a 5"/>
      <sheetName val="Hoja3"/>
      <sheetName val="meta obj 2"/>
      <sheetName val="meta matricula 3 a 5"/>
    </sheetNames>
    <sheetDataSet>
      <sheetData sheetId="0"/>
      <sheetData sheetId="1"/>
      <sheetData sheetId="2"/>
      <sheetData sheetId="3"/>
      <sheetData sheetId="4">
        <row r="5">
          <cell r="F5">
            <v>0.87131461283200284</v>
          </cell>
          <cell r="H5">
            <v>0.88697900371611171</v>
          </cell>
          <cell r="I5">
            <v>0.89072896247896916</v>
          </cell>
          <cell r="J5">
            <v>0.89447892445519395</v>
          </cell>
          <cell r="K5">
            <v>0.89822888964510106</v>
          </cell>
          <cell r="L5">
            <v>0.90197885804900668</v>
          </cell>
          <cell r="M5">
            <v>0.90572882966722645</v>
          </cell>
          <cell r="N5">
            <v>0.90947880450007668</v>
          </cell>
          <cell r="O5">
            <v>0.91322878254787254</v>
          </cell>
          <cell r="P5">
            <v>0.91697876381093035</v>
          </cell>
          <cell r="Q5">
            <v>0.92072874828956586</v>
          </cell>
          <cell r="R5">
            <v>0.92447873598409502</v>
          </cell>
          <cell r="S5">
            <v>0.92822872689483393</v>
          </cell>
          <cell r="T5">
            <v>0.93197872102209856</v>
          </cell>
          <cell r="U5">
            <v>0.93572871836620497</v>
          </cell>
          <cell r="V5">
            <v>0.93947871892746926</v>
          </cell>
          <cell r="W5">
            <v>0.94322872270620728</v>
          </cell>
        </row>
      </sheetData>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ea de educación"/>
    </sheetNames>
    <sheetDataSet>
      <sheetData sheetId="0">
        <row r="33">
          <cell r="N33">
            <v>35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secretariadeinfraestructura@cartagena.gov.co" TargetMode="External"/><Relationship Id="rId3" Type="http://schemas.openxmlformats.org/officeDocument/2006/relationships/hyperlink" Target="mailto:cooperacioninternacional@cartagena.gov.co" TargetMode="External"/><Relationship Id="rId7" Type="http://schemas.openxmlformats.org/officeDocument/2006/relationships/hyperlink" Target="mailto:cooperacioninternacional@cartagena.gov.co" TargetMode="External"/><Relationship Id="rId12" Type="http://schemas.openxmlformats.org/officeDocument/2006/relationships/comments" Target="../comments1.xml"/><Relationship Id="rId2" Type="http://schemas.openxmlformats.org/officeDocument/2006/relationships/hyperlink" Target="mailto:secretariadeinfraestructura@cartagena.gov.co" TargetMode="External"/><Relationship Id="rId1" Type="http://schemas.openxmlformats.org/officeDocument/2006/relationships/hyperlink" Target="mailto:secretariadeinfraestructura@cartagena.gov.co" TargetMode="External"/><Relationship Id="rId6" Type="http://schemas.openxmlformats.org/officeDocument/2006/relationships/hyperlink" Target="mailto:direccion@ipcc.gov.co" TargetMode="External"/><Relationship Id="rId11" Type="http://schemas.openxmlformats.org/officeDocument/2006/relationships/vmlDrawing" Target="../drawings/vmlDrawing1.vml"/><Relationship Id="rId5" Type="http://schemas.openxmlformats.org/officeDocument/2006/relationships/hyperlink" Target="mailto:Planeacion@ider.gov.co" TargetMode="External"/><Relationship Id="rId10" Type="http://schemas.openxmlformats.org/officeDocument/2006/relationships/hyperlink" Target="mailto:secretariageneral@cartagena.gov.co" TargetMode="External"/><Relationship Id="rId4" Type="http://schemas.openxmlformats.org/officeDocument/2006/relationships/hyperlink" Target="mailto:cooperacioninternacional@cartagena.gov.co" TargetMode="External"/><Relationship Id="rId9" Type="http://schemas.openxmlformats.org/officeDocument/2006/relationships/hyperlink" Target="mailto:direccion@ipcc.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EA9B8-C2E2-4BFD-B979-3C28DB442258}">
  <dimension ref="A1:D66"/>
  <sheetViews>
    <sheetView topLeftCell="A28" zoomScale="120" workbookViewId="0">
      <selection activeCell="A29" sqref="A29"/>
    </sheetView>
  </sheetViews>
  <sheetFormatPr baseColWidth="10" defaultColWidth="11.453125" defaultRowHeight="15.5" x14ac:dyDescent="0.35"/>
  <cols>
    <col min="1" max="1" width="19.7265625" style="1" customWidth="1"/>
    <col min="2" max="2" width="109.81640625" style="2" customWidth="1"/>
  </cols>
  <sheetData>
    <row r="1" spans="1:2" ht="16" thickBot="1" x14ac:dyDescent="0.4">
      <c r="A1" s="202" t="s">
        <v>0</v>
      </c>
      <c r="B1" s="203"/>
    </row>
    <row r="2" spans="1:2" ht="31.5" customHeight="1" thickBot="1" x14ac:dyDescent="0.4">
      <c r="A2" s="204" t="s">
        <v>1</v>
      </c>
      <c r="B2" s="205"/>
    </row>
    <row r="3" spans="1:2" ht="16" thickBot="1" x14ac:dyDescent="0.4">
      <c r="A3" s="3" t="s">
        <v>2</v>
      </c>
      <c r="B3" s="4" t="s">
        <v>3</v>
      </c>
    </row>
    <row r="4" spans="1:2" ht="16" thickTop="1" x14ac:dyDescent="0.35">
      <c r="A4" s="206" t="s">
        <v>4</v>
      </c>
      <c r="B4" s="5" t="s">
        <v>5</v>
      </c>
    </row>
    <row r="5" spans="1:2" ht="16" thickBot="1" x14ac:dyDescent="0.4">
      <c r="A5" s="200"/>
      <c r="B5" s="6" t="s">
        <v>6</v>
      </c>
    </row>
    <row r="6" spans="1:2" ht="16" thickBot="1" x14ac:dyDescent="0.4">
      <c r="A6" s="200"/>
      <c r="B6" s="7" t="s">
        <v>7</v>
      </c>
    </row>
    <row r="7" spans="1:2" x14ac:dyDescent="0.35">
      <c r="A7" s="200"/>
      <c r="B7" s="8" t="s">
        <v>8</v>
      </c>
    </row>
    <row r="8" spans="1:2" x14ac:dyDescent="0.35">
      <c r="A8" s="200"/>
      <c r="B8" s="9" t="s">
        <v>9</v>
      </c>
    </row>
    <row r="9" spans="1:2" x14ac:dyDescent="0.35">
      <c r="A9" s="200"/>
      <c r="B9" s="9" t="s">
        <v>10</v>
      </c>
    </row>
    <row r="10" spans="1:2" x14ac:dyDescent="0.35">
      <c r="A10" s="200"/>
      <c r="B10" s="9" t="s">
        <v>11</v>
      </c>
    </row>
    <row r="11" spans="1:2" ht="16" thickBot="1" x14ac:dyDescent="0.4">
      <c r="A11" s="200"/>
      <c r="B11" s="6" t="s">
        <v>12</v>
      </c>
    </row>
    <row r="12" spans="1:2" x14ac:dyDescent="0.35">
      <c r="A12" s="200"/>
      <c r="B12" s="8" t="s">
        <v>13</v>
      </c>
    </row>
    <row r="13" spans="1:2" x14ac:dyDescent="0.35">
      <c r="A13" s="200"/>
      <c r="B13" s="9" t="s">
        <v>14</v>
      </c>
    </row>
    <row r="14" spans="1:2" ht="31" x14ac:dyDescent="0.35">
      <c r="A14" s="200"/>
      <c r="B14" s="9" t="s">
        <v>15</v>
      </c>
    </row>
    <row r="15" spans="1:2" ht="16" thickBot="1" x14ac:dyDescent="0.4">
      <c r="A15" s="200"/>
      <c r="B15" s="6" t="s">
        <v>16</v>
      </c>
    </row>
    <row r="16" spans="1:2" ht="16" thickBot="1" x14ac:dyDescent="0.4">
      <c r="A16" s="200"/>
      <c r="B16" s="7" t="s">
        <v>17</v>
      </c>
    </row>
    <row r="17" spans="1:2" x14ac:dyDescent="0.35">
      <c r="A17" s="200"/>
      <c r="B17" s="8" t="s">
        <v>18</v>
      </c>
    </row>
    <row r="18" spans="1:2" ht="16" thickBot="1" x14ac:dyDescent="0.4">
      <c r="A18" s="201"/>
      <c r="B18" s="6" t="s">
        <v>19</v>
      </c>
    </row>
    <row r="19" spans="1:2" x14ac:dyDescent="0.35">
      <c r="A19" s="199"/>
      <c r="B19" s="8" t="s">
        <v>20</v>
      </c>
    </row>
    <row r="20" spans="1:2" x14ac:dyDescent="0.35">
      <c r="A20" s="200"/>
      <c r="B20" s="9" t="s">
        <v>21</v>
      </c>
    </row>
    <row r="21" spans="1:2" x14ac:dyDescent="0.35">
      <c r="A21" s="200"/>
      <c r="B21" s="9" t="s">
        <v>22</v>
      </c>
    </row>
    <row r="22" spans="1:2" ht="16" thickBot="1" x14ac:dyDescent="0.4">
      <c r="A22" s="200"/>
      <c r="B22" s="6" t="s">
        <v>23</v>
      </c>
    </row>
    <row r="23" spans="1:2" ht="16" thickBot="1" x14ac:dyDescent="0.4">
      <c r="A23" s="201"/>
      <c r="B23" s="10" t="s">
        <v>24</v>
      </c>
    </row>
    <row r="24" spans="1:2" ht="31" x14ac:dyDescent="0.35">
      <c r="A24" s="199" t="s">
        <v>25</v>
      </c>
      <c r="B24" s="8" t="s">
        <v>26</v>
      </c>
    </row>
    <row r="25" spans="1:2" ht="31" x14ac:dyDescent="0.35">
      <c r="A25" s="200"/>
      <c r="B25" s="9" t="s">
        <v>27</v>
      </c>
    </row>
    <row r="26" spans="1:2" x14ac:dyDescent="0.35">
      <c r="A26" s="200"/>
      <c r="B26" s="9" t="s">
        <v>28</v>
      </c>
    </row>
    <row r="27" spans="1:2" ht="31" x14ac:dyDescent="0.35">
      <c r="A27" s="200"/>
      <c r="B27" s="8" t="s">
        <v>29</v>
      </c>
    </row>
    <row r="28" spans="1:2" x14ac:dyDescent="0.35">
      <c r="A28" s="200"/>
      <c r="B28" s="9" t="s">
        <v>30</v>
      </c>
    </row>
    <row r="29" spans="1:2" ht="16" thickBot="1" x14ac:dyDescent="0.4">
      <c r="A29" s="200"/>
      <c r="B29" s="9" t="s">
        <v>31</v>
      </c>
    </row>
    <row r="30" spans="1:2" ht="62.5" thickBot="1" x14ac:dyDescent="0.4">
      <c r="A30" s="200"/>
      <c r="B30" s="11" t="s">
        <v>32</v>
      </c>
    </row>
    <row r="31" spans="1:2" ht="16" thickBot="1" x14ac:dyDescent="0.4">
      <c r="A31" s="200"/>
      <c r="B31" s="7" t="s">
        <v>33</v>
      </c>
    </row>
    <row r="32" spans="1:2" x14ac:dyDescent="0.35">
      <c r="A32" s="200"/>
      <c r="B32" s="8" t="s">
        <v>34</v>
      </c>
    </row>
    <row r="33" spans="1:2" ht="31" x14ac:dyDescent="0.35">
      <c r="A33" s="200"/>
      <c r="B33" s="9" t="s">
        <v>35</v>
      </c>
    </row>
    <row r="34" spans="1:2" ht="46.5" x14ac:dyDescent="0.35">
      <c r="A34" s="200"/>
      <c r="B34" s="9" t="s">
        <v>36</v>
      </c>
    </row>
    <row r="35" spans="1:2" x14ac:dyDescent="0.35">
      <c r="A35" s="200"/>
      <c r="B35" s="9" t="s">
        <v>37</v>
      </c>
    </row>
    <row r="36" spans="1:2" ht="46.5" x14ac:dyDescent="0.35">
      <c r="A36" s="200"/>
      <c r="B36" s="9" t="s">
        <v>38</v>
      </c>
    </row>
    <row r="37" spans="1:2" ht="62" x14ac:dyDescent="0.35">
      <c r="A37" s="200"/>
      <c r="B37" s="9" t="s">
        <v>39</v>
      </c>
    </row>
    <row r="38" spans="1:2" ht="77.5" x14ac:dyDescent="0.35">
      <c r="A38" s="200"/>
      <c r="B38" s="9" t="s">
        <v>40</v>
      </c>
    </row>
    <row r="39" spans="1:2" ht="78" thickBot="1" x14ac:dyDescent="0.4">
      <c r="A39" s="200"/>
      <c r="B39" s="6" t="s">
        <v>41</v>
      </c>
    </row>
    <row r="40" spans="1:2" x14ac:dyDescent="0.35">
      <c r="A40" s="200"/>
      <c r="B40" s="8" t="s">
        <v>42</v>
      </c>
    </row>
    <row r="41" spans="1:2" ht="46.5" x14ac:dyDescent="0.35">
      <c r="A41" s="200"/>
      <c r="B41" s="9" t="s">
        <v>43</v>
      </c>
    </row>
    <row r="42" spans="1:2" ht="46.5" x14ac:dyDescent="0.35">
      <c r="A42" s="200"/>
      <c r="B42" s="9" t="s">
        <v>44</v>
      </c>
    </row>
    <row r="43" spans="1:2" ht="46.5" x14ac:dyDescent="0.35">
      <c r="A43" s="200"/>
      <c r="B43" s="9" t="s">
        <v>45</v>
      </c>
    </row>
    <row r="44" spans="1:2" x14ac:dyDescent="0.35">
      <c r="A44" s="200"/>
      <c r="B44" s="9" t="s">
        <v>46</v>
      </c>
    </row>
    <row r="45" spans="1:2" x14ac:dyDescent="0.35">
      <c r="A45" s="200"/>
      <c r="B45" s="9" t="s">
        <v>47</v>
      </c>
    </row>
    <row r="46" spans="1:2" ht="16" thickBot="1" x14ac:dyDescent="0.4">
      <c r="A46" s="200"/>
      <c r="B46" s="6" t="s">
        <v>48</v>
      </c>
    </row>
    <row r="47" spans="1:2" x14ac:dyDescent="0.35">
      <c r="A47" s="200"/>
      <c r="B47" s="8" t="s">
        <v>49</v>
      </c>
    </row>
    <row r="48" spans="1:2" ht="16" thickBot="1" x14ac:dyDescent="0.4">
      <c r="A48" s="200"/>
      <c r="B48" s="7" t="s">
        <v>50</v>
      </c>
    </row>
    <row r="49" spans="1:4" x14ac:dyDescent="0.35">
      <c r="A49" s="200"/>
      <c r="B49" s="8" t="s">
        <v>51</v>
      </c>
    </row>
    <row r="50" spans="1:4" x14ac:dyDescent="0.35">
      <c r="A50" s="200"/>
      <c r="B50" s="9" t="s">
        <v>52</v>
      </c>
    </row>
    <row r="51" spans="1:4" x14ac:dyDescent="0.35">
      <c r="A51" s="200"/>
      <c r="B51" s="9" t="s">
        <v>53</v>
      </c>
    </row>
    <row r="52" spans="1:4" x14ac:dyDescent="0.35">
      <c r="A52" s="200"/>
      <c r="B52" s="9" t="s">
        <v>54</v>
      </c>
    </row>
    <row r="53" spans="1:4" x14ac:dyDescent="0.35">
      <c r="A53" s="200"/>
      <c r="B53" s="9" t="s">
        <v>55</v>
      </c>
    </row>
    <row r="54" spans="1:4" x14ac:dyDescent="0.35">
      <c r="A54" s="200"/>
      <c r="B54" s="9" t="s">
        <v>56</v>
      </c>
    </row>
    <row r="55" spans="1:4" x14ac:dyDescent="0.35">
      <c r="A55" s="200"/>
      <c r="B55" s="9" t="s">
        <v>57</v>
      </c>
    </row>
    <row r="56" spans="1:4" ht="16" thickBot="1" x14ac:dyDescent="0.4">
      <c r="A56" s="201"/>
      <c r="B56" s="6" t="s">
        <v>58</v>
      </c>
    </row>
    <row r="57" spans="1:4" x14ac:dyDescent="0.35">
      <c r="A57" s="199" t="s">
        <v>59</v>
      </c>
      <c r="B57" s="8" t="s">
        <v>60</v>
      </c>
      <c r="D57" s="14" t="s">
        <v>61</v>
      </c>
    </row>
    <row r="58" spans="1:4" x14ac:dyDescent="0.35">
      <c r="A58" s="200"/>
      <c r="B58" s="8" t="s">
        <v>62</v>
      </c>
      <c r="D58" s="14" t="s">
        <v>63</v>
      </c>
    </row>
    <row r="59" spans="1:4" x14ac:dyDescent="0.35">
      <c r="A59" s="200"/>
      <c r="B59" s="9" t="s">
        <v>64</v>
      </c>
      <c r="D59" s="14" t="s">
        <v>65</v>
      </c>
    </row>
    <row r="60" spans="1:4" x14ac:dyDescent="0.35">
      <c r="A60" s="200"/>
      <c r="B60" s="9" t="s">
        <v>66</v>
      </c>
      <c r="D60" s="14" t="s">
        <v>67</v>
      </c>
    </row>
    <row r="61" spans="1:4" x14ac:dyDescent="0.35">
      <c r="A61" s="200"/>
      <c r="B61" s="9" t="s">
        <v>68</v>
      </c>
      <c r="D61" s="14" t="s">
        <v>69</v>
      </c>
    </row>
    <row r="62" spans="1:4" x14ac:dyDescent="0.35">
      <c r="A62" s="200"/>
      <c r="B62" s="6" t="s">
        <v>70</v>
      </c>
      <c r="D62" s="14" t="s">
        <v>71</v>
      </c>
    </row>
    <row r="63" spans="1:4" ht="31" x14ac:dyDescent="0.35">
      <c r="A63" s="200"/>
      <c r="B63" s="7" t="s">
        <v>72</v>
      </c>
      <c r="D63" s="15" t="s">
        <v>73</v>
      </c>
    </row>
    <row r="64" spans="1:4" ht="75.75" customHeight="1" thickBot="1" x14ac:dyDescent="0.4">
      <c r="A64" s="201"/>
      <c r="B64" s="13" t="s">
        <v>74</v>
      </c>
    </row>
    <row r="65" spans="1:2" ht="64.5" customHeight="1" thickBot="1" x14ac:dyDescent="0.4">
      <c r="A65" s="12" t="s">
        <v>75</v>
      </c>
      <c r="B65" s="6" t="s">
        <v>76</v>
      </c>
    </row>
    <row r="66" spans="1:2" ht="47" thickBot="1" x14ac:dyDescent="0.4">
      <c r="A66" s="12" t="s">
        <v>77</v>
      </c>
      <c r="B66" s="6" t="s">
        <v>78</v>
      </c>
    </row>
  </sheetData>
  <mergeCells count="6">
    <mergeCell ref="A24:A56"/>
    <mergeCell ref="A57:A64"/>
    <mergeCell ref="A1:B1"/>
    <mergeCell ref="A2:B2"/>
    <mergeCell ref="A4:A18"/>
    <mergeCell ref="A19:A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8B6E2-B485-409D-A289-C1ECB7171D73}">
  <dimension ref="A1:NN84"/>
  <sheetViews>
    <sheetView tabSelected="1" topLeftCell="A34" zoomScale="105" zoomScaleNormal="100" workbookViewId="0">
      <selection activeCell="F49" sqref="F49"/>
    </sheetView>
  </sheetViews>
  <sheetFormatPr baseColWidth="10" defaultColWidth="9.1796875" defaultRowHeight="14.25" customHeight="1" x14ac:dyDescent="0.25"/>
  <cols>
    <col min="1" max="1" width="1.81640625" style="17" customWidth="1"/>
    <col min="2" max="2" width="22.26953125" style="38" customWidth="1"/>
    <col min="3" max="3" width="9.1796875" style="17" customWidth="1"/>
    <col min="4" max="4" width="19.7265625" style="17" customWidth="1"/>
    <col min="5" max="5" width="43.54296875" style="17" customWidth="1"/>
    <col min="6" max="6" width="48.1796875" style="39" customWidth="1"/>
    <col min="7" max="7" width="14.7265625" style="17" customWidth="1"/>
    <col min="8" max="8" width="14.54296875" style="17" customWidth="1"/>
    <col min="9" max="9" width="13.54296875" style="17" customWidth="1"/>
    <col min="10" max="10" width="11.26953125" style="17" customWidth="1"/>
    <col min="11" max="11" width="14.453125" style="17" customWidth="1"/>
    <col min="12" max="12" width="11.81640625" style="17" customWidth="1"/>
    <col min="13" max="28" width="9.1796875" style="17" customWidth="1"/>
    <col min="29" max="29" width="77.7265625" style="17" customWidth="1"/>
    <col min="30" max="30" width="37.26953125" style="40" hidden="1" customWidth="1"/>
    <col min="31" max="31" width="107.26953125" style="17" hidden="1" customWidth="1"/>
    <col min="32" max="32" width="18.453125" style="17" hidden="1" customWidth="1"/>
    <col min="33" max="35" width="9.1796875" style="17" hidden="1" customWidth="1"/>
    <col min="36" max="37" width="11" style="17" hidden="1" customWidth="1"/>
    <col min="38" max="54" width="11.54296875" style="17" hidden="1" customWidth="1"/>
    <col min="55" max="56" width="12.1796875" style="17" customWidth="1"/>
    <col min="57" max="57" width="12.1796875" style="38" customWidth="1"/>
    <col min="58" max="59" width="12.1796875" style="17" customWidth="1"/>
    <col min="60" max="60" width="12.1796875" style="38" customWidth="1"/>
    <col min="61" max="62" width="12.1796875" style="17" customWidth="1"/>
    <col min="63" max="63" width="12.1796875" style="38" customWidth="1"/>
    <col min="64" max="65" width="12.1796875" style="17" customWidth="1"/>
    <col min="66" max="66" width="12.1796875" style="38" customWidth="1"/>
    <col min="67" max="68" width="12.1796875" style="17" customWidth="1"/>
    <col min="69" max="69" width="12.1796875" style="38" customWidth="1"/>
    <col min="70" max="71" width="12.1796875" style="17" customWidth="1"/>
    <col min="72" max="72" width="12.1796875" style="38" customWidth="1"/>
    <col min="73" max="74" width="12.1796875" style="17" customWidth="1"/>
    <col min="75" max="75" width="12.1796875" style="38" customWidth="1"/>
    <col min="76" max="77" width="12.1796875" style="17" customWidth="1"/>
    <col min="78" max="78" width="12.1796875" style="38" customWidth="1"/>
    <col min="79" max="80" width="12.1796875" style="17" customWidth="1"/>
    <col min="81" max="81" width="12.1796875" style="38" customWidth="1"/>
    <col min="82" max="83" width="12.1796875" style="17" customWidth="1"/>
    <col min="84" max="84" width="12.1796875" style="38" customWidth="1"/>
    <col min="85" max="86" width="12.1796875" style="17" customWidth="1"/>
    <col min="87" max="87" width="12.1796875" style="38" customWidth="1"/>
    <col min="88" max="89" width="12.1796875" style="17" customWidth="1"/>
    <col min="90" max="90" width="12.1796875" style="38" customWidth="1"/>
    <col min="91" max="92" width="12.1796875" style="17" customWidth="1"/>
    <col min="93" max="93" width="12.1796875" style="38" customWidth="1"/>
    <col min="94" max="94" width="12.1796875" style="49" customWidth="1"/>
    <col min="95" max="95" width="12.1796875" style="17" customWidth="1"/>
    <col min="96" max="96" width="12.1796875" style="38" customWidth="1"/>
    <col min="97" max="98" width="12.1796875" style="17" customWidth="1"/>
    <col min="99" max="99" width="12.1796875" style="38" customWidth="1"/>
    <col min="100" max="101" width="12.1796875" style="17" customWidth="1"/>
    <col min="102" max="102" width="12.1796875" style="38" customWidth="1"/>
    <col min="103" max="103" width="14.1796875" style="17" customWidth="1"/>
    <col min="104" max="104" width="49.26953125" style="17" bestFit="1" customWidth="1"/>
    <col min="105" max="105" width="38.81640625" style="17" bestFit="1" customWidth="1"/>
    <col min="106" max="107" width="14.7265625" style="17" customWidth="1"/>
    <col min="108" max="108" width="34.1796875" style="17" bestFit="1" customWidth="1"/>
    <col min="109" max="109" width="64" style="17" customWidth="1"/>
    <col min="110" max="110" width="126.81640625" style="17" bestFit="1" customWidth="1"/>
    <col min="111" max="112" width="9.1796875" style="17"/>
    <col min="113" max="113" width="139.453125" style="17" bestFit="1" customWidth="1"/>
    <col min="114" max="16384" width="9.1796875" style="17"/>
  </cols>
  <sheetData>
    <row r="1" spans="1:141" ht="14.25" customHeight="1" x14ac:dyDescent="0.25">
      <c r="B1" s="216" t="s">
        <v>79</v>
      </c>
      <c r="C1" s="216"/>
      <c r="D1" s="216"/>
      <c r="E1" s="207" t="s">
        <v>80</v>
      </c>
      <c r="F1" s="208"/>
      <c r="G1" s="209"/>
      <c r="H1" s="207" t="s">
        <v>81</v>
      </c>
      <c r="I1" s="208"/>
      <c r="J1" s="209"/>
      <c r="K1" s="207" t="s">
        <v>82</v>
      </c>
      <c r="L1" s="209"/>
      <c r="M1" s="207" t="s">
        <v>83</v>
      </c>
      <c r="N1" s="208"/>
      <c r="O1" s="209"/>
      <c r="P1" s="207" t="s">
        <v>84</v>
      </c>
      <c r="Q1" s="208"/>
      <c r="R1" s="208"/>
      <c r="S1" s="208"/>
      <c r="T1" s="208"/>
      <c r="U1" s="208"/>
      <c r="V1" s="208"/>
      <c r="W1" s="209"/>
      <c r="X1" s="207" t="s">
        <v>85</v>
      </c>
      <c r="Y1" s="208"/>
      <c r="Z1" s="208"/>
      <c r="AA1" s="209"/>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72"/>
      <c r="BF1" s="173"/>
      <c r="BG1" s="173"/>
      <c r="BH1" s="174"/>
      <c r="BI1" s="173"/>
      <c r="BJ1" s="173"/>
      <c r="BK1" s="174"/>
      <c r="BL1" s="16"/>
      <c r="BM1" s="16"/>
      <c r="BN1" s="158"/>
      <c r="BO1" s="16"/>
      <c r="BP1" s="16"/>
      <c r="BQ1" s="158"/>
      <c r="BR1" s="16"/>
      <c r="BS1" s="16"/>
      <c r="BT1" s="158"/>
      <c r="BU1" s="16"/>
      <c r="BV1" s="16"/>
      <c r="BW1" s="158"/>
      <c r="BX1" s="16"/>
      <c r="BY1" s="16"/>
      <c r="BZ1" s="158"/>
      <c r="CA1" s="16"/>
      <c r="CB1" s="16"/>
      <c r="CC1" s="158"/>
      <c r="CD1" s="16"/>
      <c r="CE1" s="16"/>
      <c r="CF1" s="158"/>
      <c r="CG1" s="16"/>
      <c r="CH1" s="16"/>
      <c r="CI1" s="158"/>
      <c r="CJ1" s="16"/>
      <c r="CK1" s="16"/>
      <c r="CL1" s="158"/>
      <c r="CM1" s="16"/>
      <c r="CN1" s="16"/>
      <c r="CO1" s="158"/>
      <c r="CP1" s="16"/>
      <c r="CQ1" s="16"/>
      <c r="CR1" s="158"/>
      <c r="CS1" s="16"/>
      <c r="CT1" s="16"/>
      <c r="CU1" s="158"/>
      <c r="CV1" s="16"/>
      <c r="CW1" s="16"/>
      <c r="CX1" s="158"/>
      <c r="CY1" s="16"/>
      <c r="CZ1" s="16"/>
      <c r="DA1" s="16"/>
      <c r="DB1" s="16"/>
      <c r="DC1" s="16"/>
      <c r="DD1" s="16"/>
      <c r="DE1" s="16"/>
      <c r="DF1" s="16"/>
      <c r="DG1" s="16"/>
      <c r="DH1" s="16"/>
      <c r="DI1" s="16"/>
    </row>
    <row r="2" spans="1:141" ht="14.25" customHeight="1" x14ac:dyDescent="0.25">
      <c r="B2" s="210" t="s">
        <v>86</v>
      </c>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2"/>
      <c r="AC2" s="18"/>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8"/>
      <c r="BD2" s="18"/>
      <c r="BE2" s="172"/>
      <c r="BF2" s="175"/>
      <c r="BG2" s="175"/>
      <c r="BH2" s="176"/>
      <c r="BI2" s="175"/>
      <c r="BJ2" s="175"/>
      <c r="BK2" s="176"/>
      <c r="BL2" s="18"/>
      <c r="BM2" s="18"/>
      <c r="BN2" s="159"/>
      <c r="BO2" s="18"/>
      <c r="BP2" s="18"/>
      <c r="BQ2" s="159"/>
      <c r="BR2" s="18"/>
      <c r="BS2" s="18"/>
      <c r="BT2" s="159"/>
      <c r="BU2" s="18"/>
      <c r="BV2" s="18"/>
      <c r="BW2" s="159"/>
      <c r="BX2" s="18"/>
      <c r="BY2" s="18"/>
      <c r="BZ2" s="159"/>
      <c r="CA2" s="18"/>
      <c r="CB2" s="18"/>
      <c r="CC2" s="159"/>
      <c r="CD2" s="18"/>
      <c r="CE2" s="18"/>
      <c r="CF2" s="159"/>
      <c r="CG2" s="18"/>
      <c r="CH2" s="18"/>
      <c r="CI2" s="159"/>
      <c r="CJ2" s="18"/>
      <c r="CK2" s="18"/>
      <c r="CL2" s="159"/>
      <c r="CM2" s="18"/>
      <c r="CN2" s="18"/>
      <c r="CO2" s="159"/>
      <c r="CP2" s="18"/>
      <c r="CQ2" s="18"/>
      <c r="CR2" s="159"/>
      <c r="CS2" s="18"/>
      <c r="CT2" s="18"/>
      <c r="CU2" s="159"/>
      <c r="CV2" s="18"/>
      <c r="CW2" s="18"/>
      <c r="CX2" s="159"/>
      <c r="CY2" s="18"/>
      <c r="CZ2" s="19"/>
      <c r="DA2" s="19"/>
      <c r="DB2" s="19"/>
      <c r="DC2" s="19"/>
      <c r="DD2" s="19"/>
      <c r="DE2" s="20"/>
      <c r="DF2" s="20"/>
      <c r="DG2" s="20"/>
      <c r="DH2" s="20"/>
      <c r="DI2" s="20"/>
    </row>
    <row r="3" spans="1:141" ht="14.25" customHeight="1" x14ac:dyDescent="0.25">
      <c r="B3" s="213" t="s">
        <v>87</v>
      </c>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5"/>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2"/>
      <c r="BD3" s="22"/>
      <c r="BE3" s="172"/>
      <c r="BF3" s="177"/>
      <c r="BG3" s="177"/>
      <c r="BH3" s="178"/>
      <c r="BI3" s="177"/>
      <c r="BJ3" s="177"/>
      <c r="BK3" s="178"/>
      <c r="BL3" s="22"/>
      <c r="BM3" s="22"/>
      <c r="BN3" s="160"/>
      <c r="BO3" s="22"/>
      <c r="BP3" s="22"/>
      <c r="BQ3" s="160"/>
      <c r="BR3" s="22"/>
      <c r="BS3" s="22"/>
      <c r="BT3" s="160"/>
      <c r="BU3" s="22"/>
      <c r="BV3" s="22"/>
      <c r="BW3" s="160"/>
      <c r="BX3" s="22"/>
      <c r="BY3" s="22"/>
      <c r="BZ3" s="160"/>
      <c r="CA3" s="22"/>
      <c r="CB3" s="22"/>
      <c r="CC3" s="160"/>
      <c r="CD3" s="22"/>
      <c r="CE3" s="22"/>
      <c r="CF3" s="160"/>
      <c r="CG3" s="22"/>
      <c r="CH3" s="22"/>
      <c r="CI3" s="160"/>
      <c r="CJ3" s="22"/>
      <c r="CK3" s="22"/>
      <c r="CL3" s="160"/>
      <c r="CM3" s="22"/>
      <c r="CN3" s="22"/>
      <c r="CO3" s="160"/>
      <c r="CP3" s="22"/>
      <c r="CQ3" s="22"/>
      <c r="CR3" s="160"/>
      <c r="CS3" s="22"/>
      <c r="CT3" s="22"/>
      <c r="CU3" s="160"/>
      <c r="CV3" s="22"/>
      <c r="CW3" s="22"/>
      <c r="CX3" s="160"/>
      <c r="CY3" s="22"/>
      <c r="CZ3" s="21"/>
      <c r="DA3" s="21"/>
      <c r="DB3" s="21"/>
      <c r="DC3" s="21"/>
      <c r="DD3" s="21"/>
      <c r="DE3" s="20"/>
      <c r="DF3" s="20"/>
      <c r="DG3" s="20"/>
      <c r="DH3" s="20"/>
      <c r="DI3" s="20"/>
    </row>
    <row r="4" spans="1:141" ht="14.25" customHeight="1" x14ac:dyDescent="0.25">
      <c r="B4" s="210" t="s">
        <v>88</v>
      </c>
      <c r="C4" s="211"/>
      <c r="D4" s="211"/>
      <c r="E4" s="211"/>
      <c r="F4" s="211"/>
      <c r="G4" s="211"/>
      <c r="H4" s="211"/>
      <c r="I4" s="211"/>
      <c r="J4" s="211"/>
      <c r="K4" s="211"/>
      <c r="L4" s="211"/>
      <c r="M4" s="211"/>
      <c r="N4" s="211"/>
      <c r="O4" s="212"/>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4"/>
      <c r="BE4" s="172"/>
      <c r="BF4" s="179"/>
      <c r="BG4" s="180"/>
      <c r="BH4" s="181"/>
      <c r="BI4" s="180"/>
      <c r="BJ4" s="180"/>
      <c r="BK4" s="181"/>
      <c r="BL4" s="23"/>
      <c r="BM4" s="23"/>
      <c r="BN4" s="161"/>
      <c r="BO4" s="23"/>
      <c r="BP4" s="23"/>
      <c r="BQ4" s="161"/>
      <c r="BR4" s="23"/>
      <c r="BS4" s="23"/>
      <c r="BT4" s="161"/>
      <c r="BU4" s="23"/>
      <c r="BV4" s="23"/>
      <c r="BW4" s="161"/>
      <c r="BX4" s="23"/>
      <c r="BY4" s="23"/>
      <c r="BZ4" s="161"/>
      <c r="CA4" s="23"/>
      <c r="CB4" s="23"/>
      <c r="CC4" s="161"/>
      <c r="CD4" s="23"/>
      <c r="CE4" s="23"/>
      <c r="CF4" s="161"/>
      <c r="CG4" s="23"/>
      <c r="CH4" s="23"/>
      <c r="CI4" s="161"/>
      <c r="CJ4" s="23"/>
      <c r="CK4" s="23"/>
      <c r="CL4" s="161"/>
      <c r="CM4" s="23"/>
      <c r="CN4" s="23"/>
      <c r="CO4" s="161"/>
      <c r="CP4" s="23"/>
      <c r="CQ4" s="23"/>
      <c r="CR4" s="161"/>
      <c r="CS4" s="23"/>
      <c r="CT4" s="23"/>
      <c r="CU4" s="161"/>
      <c r="CV4" s="23"/>
      <c r="CW4" s="23"/>
      <c r="CX4" s="161"/>
      <c r="CY4" s="23"/>
      <c r="CZ4" s="23"/>
      <c r="DA4" s="23"/>
      <c r="DB4" s="23"/>
      <c r="DC4" s="23"/>
      <c r="DD4" s="23"/>
      <c r="DE4" s="20"/>
      <c r="DF4" s="20"/>
      <c r="DG4" s="20"/>
      <c r="DH4" s="20"/>
      <c r="DI4" s="20"/>
    </row>
    <row r="5" spans="1:141" ht="14.25" customHeight="1" x14ac:dyDescent="0.25">
      <c r="B5" s="210" t="s">
        <v>13</v>
      </c>
      <c r="C5" s="211"/>
      <c r="D5" s="211"/>
      <c r="E5" s="211"/>
      <c r="F5" s="211"/>
      <c r="G5" s="211"/>
      <c r="H5" s="211"/>
      <c r="I5" s="211"/>
      <c r="J5" s="211"/>
      <c r="K5" s="211"/>
      <c r="L5" s="211"/>
      <c r="M5" s="211"/>
      <c r="N5" s="211"/>
      <c r="O5" s="212"/>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5"/>
      <c r="BD5" s="26"/>
      <c r="BE5" s="172"/>
      <c r="BF5" s="182"/>
      <c r="BG5" s="183"/>
      <c r="BH5" s="181"/>
      <c r="BI5" s="180"/>
      <c r="BJ5" s="180"/>
      <c r="BK5" s="181"/>
      <c r="BL5" s="23"/>
      <c r="BM5" s="23"/>
      <c r="BN5" s="161"/>
      <c r="BO5" s="23"/>
      <c r="BP5" s="23"/>
      <c r="BQ5" s="161"/>
      <c r="BR5" s="23"/>
      <c r="BS5" s="23"/>
      <c r="BT5" s="161"/>
      <c r="BU5" s="23"/>
      <c r="BV5" s="23"/>
      <c r="BW5" s="161"/>
      <c r="BX5" s="23"/>
      <c r="BY5" s="23"/>
      <c r="BZ5" s="161"/>
      <c r="CA5" s="23"/>
      <c r="CB5" s="23"/>
      <c r="CC5" s="161"/>
      <c r="CD5" s="23"/>
      <c r="CE5" s="23"/>
      <c r="CF5" s="161"/>
      <c r="CG5" s="23"/>
      <c r="CH5" s="23"/>
      <c r="CI5" s="161"/>
      <c r="CJ5" s="23"/>
      <c r="CK5" s="23"/>
      <c r="CL5" s="161"/>
      <c r="CM5" s="23"/>
      <c r="CN5" s="23"/>
      <c r="CO5" s="161"/>
      <c r="CP5" s="23"/>
      <c r="CQ5" s="23"/>
      <c r="CR5" s="161"/>
      <c r="CS5" s="23"/>
      <c r="CT5" s="23"/>
      <c r="CU5" s="161"/>
      <c r="CV5" s="23"/>
      <c r="CW5" s="23"/>
      <c r="CX5" s="161"/>
      <c r="CY5" s="23"/>
      <c r="CZ5" s="23"/>
      <c r="DA5" s="23"/>
      <c r="DB5" s="23"/>
      <c r="DC5" s="23"/>
      <c r="DD5" s="23"/>
      <c r="DE5" s="20"/>
      <c r="DF5" s="20"/>
      <c r="DG5" s="20"/>
      <c r="DH5" s="20"/>
      <c r="DI5" s="20"/>
    </row>
    <row r="6" spans="1:141" ht="14.25" customHeight="1" x14ac:dyDescent="0.25">
      <c r="B6" s="210" t="s">
        <v>89</v>
      </c>
      <c r="C6" s="211"/>
      <c r="D6" s="211"/>
      <c r="E6" s="211"/>
      <c r="F6" s="211"/>
      <c r="G6" s="211"/>
      <c r="H6" s="211"/>
      <c r="I6" s="211"/>
      <c r="J6" s="211"/>
      <c r="K6" s="211"/>
      <c r="L6" s="211"/>
      <c r="M6" s="211"/>
      <c r="N6" s="211"/>
      <c r="O6" s="212"/>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5"/>
      <c r="BD6" s="26"/>
      <c r="BE6" s="172"/>
      <c r="BF6" s="182"/>
      <c r="BG6" s="183"/>
      <c r="BH6" s="181"/>
      <c r="BI6" s="180"/>
      <c r="BJ6" s="180"/>
      <c r="BK6" s="181"/>
      <c r="BL6" s="23"/>
      <c r="BM6" s="23"/>
      <c r="BN6" s="161"/>
      <c r="BO6" s="23"/>
      <c r="BP6" s="23"/>
      <c r="BQ6" s="161"/>
      <c r="BR6" s="23"/>
      <c r="BS6" s="23"/>
      <c r="BT6" s="161"/>
      <c r="BU6" s="23"/>
      <c r="BV6" s="23"/>
      <c r="BW6" s="161"/>
      <c r="BX6" s="23"/>
      <c r="BY6" s="23"/>
      <c r="BZ6" s="161"/>
      <c r="CA6" s="23"/>
      <c r="CB6" s="23"/>
      <c r="CC6" s="161"/>
      <c r="CD6" s="23"/>
      <c r="CE6" s="23"/>
      <c r="CF6" s="161"/>
      <c r="CG6" s="23"/>
      <c r="CH6" s="23"/>
      <c r="CI6" s="161"/>
      <c r="CJ6" s="23"/>
      <c r="CK6" s="23"/>
      <c r="CL6" s="161"/>
      <c r="CM6" s="23"/>
      <c r="CN6" s="23"/>
      <c r="CO6" s="161"/>
      <c r="CP6" s="23"/>
      <c r="CQ6" s="23"/>
      <c r="CR6" s="161"/>
      <c r="CS6" s="23"/>
      <c r="CT6" s="23"/>
      <c r="CU6" s="161"/>
      <c r="CV6" s="23"/>
      <c r="CW6" s="23"/>
      <c r="CX6" s="161"/>
      <c r="CY6" s="23"/>
      <c r="CZ6" s="23"/>
      <c r="DA6" s="23"/>
      <c r="DB6" s="23"/>
      <c r="DC6" s="23"/>
      <c r="DD6" s="23"/>
      <c r="DE6" s="20"/>
      <c r="DF6" s="20"/>
      <c r="DG6" s="20"/>
      <c r="DH6" s="20"/>
      <c r="DI6" s="20"/>
    </row>
    <row r="7" spans="1:141" ht="24" customHeight="1" x14ac:dyDescent="0.25">
      <c r="B7" s="18" t="s">
        <v>90</v>
      </c>
      <c r="C7" s="210" t="s">
        <v>91</v>
      </c>
      <c r="D7" s="211"/>
      <c r="E7" s="211"/>
      <c r="F7" s="211"/>
      <c r="G7" s="211"/>
      <c r="H7" s="211"/>
      <c r="I7" s="211"/>
      <c r="J7" s="211"/>
      <c r="K7" s="211"/>
      <c r="L7" s="211"/>
      <c r="M7" s="211"/>
      <c r="N7" s="211"/>
      <c r="O7" s="212"/>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8"/>
      <c r="BD7" s="29"/>
      <c r="BE7" s="184"/>
      <c r="BF7" s="185"/>
      <c r="BG7" s="186"/>
      <c r="BH7" s="187"/>
      <c r="BI7" s="188"/>
      <c r="BJ7" s="188"/>
      <c r="BK7" s="187"/>
      <c r="BL7" s="27"/>
      <c r="BM7" s="27"/>
      <c r="BN7" s="162"/>
      <c r="BO7" s="27"/>
      <c r="BP7" s="27"/>
      <c r="BQ7" s="162"/>
      <c r="BR7" s="27"/>
      <c r="BS7" s="27"/>
      <c r="BT7" s="162"/>
      <c r="BU7" s="27"/>
      <c r="BV7" s="27"/>
      <c r="BW7" s="162"/>
      <c r="BX7" s="27"/>
      <c r="BY7" s="27"/>
      <c r="BZ7" s="162"/>
      <c r="CA7" s="27"/>
      <c r="CB7" s="27"/>
      <c r="CC7" s="162"/>
      <c r="CD7" s="27"/>
      <c r="CE7" s="27"/>
      <c r="CF7" s="162"/>
      <c r="CG7" s="27"/>
      <c r="CH7" s="27"/>
      <c r="CI7" s="162"/>
      <c r="CJ7" s="27"/>
      <c r="CK7" s="27"/>
      <c r="CL7" s="162"/>
      <c r="CM7" s="27"/>
      <c r="CN7" s="27"/>
      <c r="CO7" s="162"/>
      <c r="CP7" s="27"/>
      <c r="CQ7" s="27"/>
      <c r="CR7" s="162"/>
      <c r="CS7" s="27"/>
      <c r="CT7" s="27"/>
      <c r="CU7" s="162"/>
      <c r="CV7" s="27"/>
      <c r="CW7" s="27"/>
      <c r="CX7" s="162"/>
      <c r="CY7" s="27"/>
      <c r="CZ7" s="27"/>
      <c r="DA7" s="27"/>
      <c r="DB7" s="27"/>
      <c r="DC7" s="27"/>
      <c r="DD7" s="27"/>
      <c r="DE7" s="27"/>
      <c r="DF7" s="27"/>
      <c r="DG7" s="27"/>
      <c r="DH7" s="27"/>
      <c r="DI7" s="27"/>
    </row>
    <row r="8" spans="1:141" ht="33.75" customHeight="1" x14ac:dyDescent="0.25">
      <c r="B8" s="18" t="s">
        <v>92</v>
      </c>
      <c r="C8" s="221" t="s">
        <v>93</v>
      </c>
      <c r="D8" s="221"/>
      <c r="E8" s="18" t="s">
        <v>94</v>
      </c>
      <c r="F8" s="30" t="s">
        <v>95</v>
      </c>
      <c r="G8" s="22" t="s">
        <v>96</v>
      </c>
      <c r="H8" s="153" t="s">
        <v>97</v>
      </c>
      <c r="I8" s="22" t="s">
        <v>98</v>
      </c>
      <c r="J8" s="153" t="s">
        <v>99</v>
      </c>
      <c r="K8" s="18"/>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1"/>
      <c r="BD8" s="32"/>
      <c r="BE8" s="172"/>
      <c r="BF8" s="189"/>
      <c r="BG8" s="190"/>
      <c r="BH8" s="191"/>
      <c r="BI8" s="192"/>
      <c r="BJ8" s="192"/>
      <c r="BK8" s="191"/>
      <c r="BL8" s="30"/>
      <c r="BM8" s="30"/>
      <c r="BN8" s="163"/>
      <c r="BO8" s="30"/>
      <c r="BP8" s="30"/>
      <c r="BQ8" s="163"/>
      <c r="BR8" s="30"/>
      <c r="BS8" s="30"/>
      <c r="BT8" s="163"/>
      <c r="BU8" s="30"/>
      <c r="BV8" s="30"/>
      <c r="BW8" s="163"/>
      <c r="BX8" s="30"/>
      <c r="BY8" s="30"/>
      <c r="BZ8" s="163"/>
      <c r="CA8" s="30"/>
      <c r="CB8" s="30"/>
      <c r="CC8" s="163"/>
      <c r="CD8" s="30"/>
      <c r="CE8" s="30"/>
      <c r="CF8" s="163"/>
      <c r="CG8" s="30"/>
      <c r="CH8" s="30"/>
      <c r="CI8" s="163"/>
      <c r="CJ8" s="30"/>
      <c r="CK8" s="30"/>
      <c r="CL8" s="163"/>
      <c r="CM8" s="30"/>
      <c r="CN8" s="30"/>
      <c r="CO8" s="163"/>
      <c r="CP8" s="30"/>
      <c r="CQ8" s="30"/>
      <c r="CR8" s="163"/>
      <c r="CS8" s="30"/>
      <c r="CT8" s="30"/>
      <c r="CU8" s="163"/>
      <c r="CV8" s="30"/>
      <c r="CW8" s="30"/>
      <c r="CX8" s="163"/>
      <c r="CY8" s="30"/>
      <c r="CZ8" s="30"/>
      <c r="DA8" s="30"/>
      <c r="DB8" s="30"/>
      <c r="DC8" s="30"/>
      <c r="DD8" s="30"/>
      <c r="DE8" s="30"/>
      <c r="DF8" s="30"/>
      <c r="DG8" s="30"/>
      <c r="DH8" s="30"/>
      <c r="DI8" s="30"/>
    </row>
    <row r="9" spans="1:141" ht="45" customHeight="1" x14ac:dyDescent="0.25">
      <c r="B9" s="18" t="s">
        <v>100</v>
      </c>
      <c r="C9" s="221" t="s">
        <v>101</v>
      </c>
      <c r="D9" s="221"/>
      <c r="E9" s="18" t="s">
        <v>102</v>
      </c>
      <c r="F9" s="30" t="s">
        <v>103</v>
      </c>
      <c r="G9" s="22" t="s">
        <v>104</v>
      </c>
      <c r="H9" s="153" t="s">
        <v>105</v>
      </c>
      <c r="I9" s="22" t="s">
        <v>106</v>
      </c>
      <c r="J9" s="153" t="s">
        <v>107</v>
      </c>
      <c r="K9" s="18"/>
      <c r="L9" s="5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1"/>
      <c r="BD9" s="32"/>
      <c r="BE9" s="172"/>
      <c r="BF9" s="185"/>
      <c r="BG9" s="190"/>
      <c r="BH9" s="191"/>
      <c r="BI9" s="192"/>
      <c r="BJ9" s="192"/>
      <c r="BK9" s="191"/>
      <c r="BL9" s="30"/>
      <c r="BM9" s="30"/>
      <c r="BN9" s="163"/>
      <c r="BO9" s="30"/>
      <c r="BP9" s="30"/>
      <c r="BQ9" s="163"/>
      <c r="BR9" s="30"/>
      <c r="BS9" s="30"/>
      <c r="BT9" s="163"/>
      <c r="BU9" s="30"/>
      <c r="BV9" s="30"/>
      <c r="BW9" s="163"/>
      <c r="BX9" s="30"/>
      <c r="BY9" s="30"/>
      <c r="BZ9" s="163"/>
      <c r="CA9" s="30"/>
      <c r="CB9" s="30"/>
      <c r="CC9" s="163"/>
      <c r="CD9" s="30"/>
      <c r="CE9" s="30"/>
      <c r="CF9" s="163"/>
      <c r="CG9" s="30"/>
      <c r="CH9" s="30"/>
      <c r="CI9" s="163"/>
      <c r="CJ9" s="30"/>
      <c r="CK9" s="30"/>
      <c r="CL9" s="163"/>
      <c r="CM9" s="30"/>
      <c r="CN9" s="30"/>
      <c r="CO9" s="163"/>
      <c r="CP9" s="30"/>
      <c r="CQ9" s="30"/>
      <c r="CR9" s="163"/>
      <c r="CS9" s="30"/>
      <c r="CT9" s="30"/>
      <c r="CU9" s="163"/>
      <c r="CV9" s="30"/>
      <c r="CW9" s="30"/>
      <c r="CX9" s="163"/>
      <c r="CY9" s="30"/>
      <c r="CZ9" s="30"/>
      <c r="DA9" s="30"/>
      <c r="DB9" s="30"/>
      <c r="DC9" s="30"/>
      <c r="DD9" s="30"/>
      <c r="DE9" s="30"/>
      <c r="DF9" s="30"/>
      <c r="DG9" s="30"/>
      <c r="DH9" s="30"/>
      <c r="DI9" s="30"/>
    </row>
    <row r="10" spans="1:141" ht="45" customHeight="1" x14ac:dyDescent="0.25">
      <c r="B10" s="58" t="s">
        <v>108</v>
      </c>
      <c r="C10" s="220" t="s">
        <v>109</v>
      </c>
      <c r="D10" s="220"/>
      <c r="E10" s="58" t="s">
        <v>110</v>
      </c>
      <c r="F10" s="30" t="s">
        <v>111</v>
      </c>
      <c r="G10" s="22" t="s">
        <v>112</v>
      </c>
      <c r="H10" s="153" t="s">
        <v>113</v>
      </c>
      <c r="I10" s="22" t="s">
        <v>114</v>
      </c>
      <c r="J10" s="153" t="s">
        <v>115</v>
      </c>
      <c r="K10" s="18"/>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1"/>
      <c r="BD10" s="32"/>
      <c r="BE10" s="172"/>
      <c r="BF10" s="193"/>
      <c r="BG10" s="190"/>
      <c r="BH10" s="191"/>
      <c r="BI10" s="192"/>
      <c r="BJ10" s="192"/>
      <c r="BK10" s="191"/>
      <c r="BL10" s="30"/>
      <c r="BM10" s="30"/>
      <c r="BN10" s="163"/>
      <c r="BO10" s="30"/>
      <c r="BP10" s="30"/>
      <c r="BQ10" s="163"/>
      <c r="BR10" s="30"/>
      <c r="BS10" s="30"/>
      <c r="BT10" s="163"/>
      <c r="BU10" s="30"/>
      <c r="BV10" s="30"/>
      <c r="BW10" s="163"/>
      <c r="BX10" s="30"/>
      <c r="BY10" s="30"/>
      <c r="BZ10" s="163"/>
      <c r="CA10" s="30"/>
      <c r="CB10" s="30"/>
      <c r="CC10" s="163"/>
      <c r="CD10" s="30"/>
      <c r="CE10" s="30"/>
      <c r="CF10" s="163"/>
      <c r="CG10" s="30"/>
      <c r="CH10" s="30"/>
      <c r="CI10" s="163"/>
      <c r="CJ10" s="30"/>
      <c r="CK10" s="30"/>
      <c r="CL10" s="163"/>
      <c r="CM10" s="30"/>
      <c r="CN10" s="30"/>
      <c r="CO10" s="163"/>
      <c r="CP10" s="30"/>
      <c r="CQ10" s="30"/>
      <c r="CR10" s="163"/>
      <c r="CS10" s="30"/>
      <c r="CT10" s="30"/>
      <c r="CU10" s="163"/>
      <c r="CV10" s="30"/>
      <c r="CW10" s="30"/>
      <c r="CX10" s="163"/>
      <c r="CY10" s="30"/>
      <c r="CZ10" s="30"/>
      <c r="DA10" s="30"/>
      <c r="DB10" s="30"/>
      <c r="DC10" s="30"/>
      <c r="DD10" s="30"/>
      <c r="DE10" s="30"/>
      <c r="DF10" s="30"/>
      <c r="DG10" s="30"/>
      <c r="DH10" s="30"/>
      <c r="DI10" s="30"/>
    </row>
    <row r="11" spans="1:141" ht="45" customHeight="1" x14ac:dyDescent="0.25">
      <c r="B11" s="18" t="s">
        <v>116</v>
      </c>
      <c r="C11" s="221" t="s">
        <v>117</v>
      </c>
      <c r="D11" s="221"/>
      <c r="E11" s="18" t="s">
        <v>118</v>
      </c>
      <c r="F11" s="30" t="s">
        <v>119</v>
      </c>
      <c r="G11" s="22" t="s">
        <v>120</v>
      </c>
      <c r="H11" s="153" t="s">
        <v>121</v>
      </c>
      <c r="I11" s="22" t="s">
        <v>122</v>
      </c>
      <c r="J11" s="153" t="s">
        <v>123</v>
      </c>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3"/>
      <c r="BE11" s="172"/>
      <c r="BF11" s="194"/>
      <c r="BG11" s="192"/>
      <c r="BH11" s="191"/>
      <c r="BI11" s="192"/>
      <c r="BJ11" s="192"/>
      <c r="BK11" s="191"/>
      <c r="BL11" s="30"/>
      <c r="BM11" s="30"/>
      <c r="BN11" s="163"/>
      <c r="BO11" s="30"/>
      <c r="BP11" s="30"/>
      <c r="BQ11" s="163"/>
      <c r="BR11" s="30"/>
      <c r="BS11" s="30"/>
      <c r="BT11" s="163"/>
      <c r="BU11" s="30"/>
      <c r="BV11" s="30"/>
      <c r="BW11" s="163"/>
      <c r="BX11" s="30"/>
      <c r="BY11" s="30"/>
      <c r="BZ11" s="163"/>
      <c r="CA11" s="30"/>
      <c r="CB11" s="30"/>
      <c r="CC11" s="163"/>
      <c r="CD11" s="30"/>
      <c r="CE11" s="30"/>
      <c r="CF11" s="163"/>
      <c r="CG11" s="30"/>
      <c r="CH11" s="30"/>
      <c r="CI11" s="163"/>
      <c r="CJ11" s="30"/>
      <c r="CK11" s="30"/>
      <c r="CL11" s="163"/>
      <c r="CM11" s="30"/>
      <c r="CN11" s="30"/>
      <c r="CO11" s="163"/>
      <c r="CP11" s="30"/>
      <c r="CQ11" s="30"/>
      <c r="CR11" s="163"/>
      <c r="CS11" s="30"/>
      <c r="CT11" s="30"/>
      <c r="CU11" s="163"/>
      <c r="CV11" s="30"/>
      <c r="CW11" s="30"/>
      <c r="CX11" s="163"/>
      <c r="CY11" s="30"/>
      <c r="CZ11" s="30"/>
      <c r="DA11" s="30"/>
      <c r="DB11" s="30"/>
      <c r="DC11" s="30"/>
      <c r="DD11" s="30"/>
      <c r="DE11" s="30"/>
      <c r="DF11" s="30"/>
      <c r="DG11" s="30"/>
      <c r="DH11" s="30"/>
      <c r="DI11" s="30"/>
    </row>
    <row r="12" spans="1:141" ht="45" customHeight="1" x14ac:dyDescent="0.25">
      <c r="B12" s="18" t="s">
        <v>124</v>
      </c>
      <c r="C12" s="221" t="s">
        <v>125</v>
      </c>
      <c r="D12" s="221"/>
      <c r="E12" s="58" t="s">
        <v>126</v>
      </c>
      <c r="F12" s="59" t="s">
        <v>127</v>
      </c>
      <c r="G12" s="22" t="s">
        <v>128</v>
      </c>
      <c r="H12" s="153" t="s">
        <v>129</v>
      </c>
      <c r="I12" s="22"/>
      <c r="J12" s="74"/>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1"/>
      <c r="BE12" s="172"/>
      <c r="BF12" s="195"/>
      <c r="BG12" s="192"/>
      <c r="BH12" s="191"/>
      <c r="BI12" s="192"/>
      <c r="BJ12" s="192"/>
      <c r="BK12" s="191"/>
      <c r="BL12" s="30"/>
      <c r="BM12" s="30"/>
      <c r="BN12" s="163"/>
      <c r="BO12" s="30"/>
      <c r="BP12" s="30"/>
      <c r="BQ12" s="163"/>
      <c r="BR12" s="30"/>
      <c r="BS12" s="30"/>
      <c r="BT12" s="163"/>
      <c r="BU12" s="30"/>
      <c r="BV12" s="30"/>
      <c r="BW12" s="163"/>
      <c r="BX12" s="30"/>
      <c r="BY12" s="30"/>
      <c r="BZ12" s="163"/>
      <c r="CA12" s="30"/>
      <c r="CB12" s="30"/>
      <c r="CC12" s="163"/>
      <c r="CD12" s="30"/>
      <c r="CE12" s="30"/>
      <c r="CF12" s="163"/>
      <c r="CG12" s="30"/>
      <c r="CH12" s="30"/>
      <c r="CI12" s="163"/>
      <c r="CJ12" s="30"/>
      <c r="CK12" s="30"/>
      <c r="CL12" s="163"/>
      <c r="CM12" s="30"/>
      <c r="CN12" s="30"/>
      <c r="CO12" s="163"/>
      <c r="CP12" s="30"/>
      <c r="CQ12" s="30"/>
      <c r="CR12" s="163"/>
      <c r="CS12" s="30"/>
      <c r="CT12" s="30"/>
      <c r="CU12" s="163"/>
      <c r="CV12" s="30"/>
      <c r="CW12" s="30"/>
      <c r="CX12" s="163"/>
      <c r="CY12" s="30"/>
      <c r="CZ12" s="30"/>
      <c r="DA12" s="30"/>
      <c r="DB12" s="30"/>
      <c r="DC12" s="30"/>
      <c r="DD12" s="30"/>
      <c r="DE12" s="30"/>
      <c r="DF12" s="30"/>
      <c r="DG12" s="30"/>
      <c r="DH12" s="30"/>
      <c r="DI12" s="30"/>
    </row>
    <row r="13" spans="1:141" s="196" customFormat="1" ht="45" customHeight="1" x14ac:dyDescent="0.35">
      <c r="B13" s="34"/>
      <c r="C13" s="222" t="s">
        <v>130</v>
      </c>
      <c r="D13" s="217" t="s">
        <v>131</v>
      </c>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33"/>
      <c r="AC13" s="232" t="s">
        <v>132</v>
      </c>
      <c r="AD13" s="229"/>
      <c r="AE13" s="229"/>
      <c r="AF13" s="229"/>
      <c r="AG13" s="229"/>
      <c r="AH13" s="229"/>
      <c r="AI13" s="229"/>
      <c r="AJ13" s="229"/>
      <c r="AK13" s="229"/>
      <c r="AL13" s="229"/>
      <c r="AM13" s="229"/>
      <c r="AN13" s="229"/>
      <c r="AO13" s="229"/>
      <c r="AP13" s="229"/>
      <c r="AQ13" s="229"/>
      <c r="AR13" s="229"/>
      <c r="AS13" s="229"/>
      <c r="AT13" s="229"/>
      <c r="AU13" s="229"/>
      <c r="AV13" s="229"/>
      <c r="AW13" s="229"/>
      <c r="AX13" s="229"/>
      <c r="AY13" s="229"/>
      <c r="AZ13" s="229"/>
      <c r="BA13" s="229"/>
      <c r="BB13" s="230"/>
      <c r="BC13" s="225" t="s">
        <v>59</v>
      </c>
      <c r="BD13" s="226"/>
      <c r="BE13" s="226"/>
      <c r="BF13" s="227"/>
      <c r="BG13" s="227"/>
      <c r="BH13" s="227"/>
      <c r="BI13" s="227"/>
      <c r="BJ13" s="227"/>
      <c r="BK13" s="227"/>
      <c r="BL13" s="227"/>
      <c r="BM13" s="227"/>
      <c r="BN13" s="227"/>
      <c r="BO13" s="227"/>
      <c r="BP13" s="227"/>
      <c r="BQ13" s="227"/>
      <c r="BR13" s="227"/>
      <c r="BS13" s="227"/>
      <c r="BT13" s="227"/>
      <c r="BU13" s="227"/>
      <c r="BV13" s="227"/>
      <c r="BW13" s="227"/>
      <c r="BX13" s="227"/>
      <c r="BY13" s="227"/>
      <c r="BZ13" s="227"/>
      <c r="CA13" s="227"/>
      <c r="CB13" s="227"/>
      <c r="CC13" s="227"/>
      <c r="CD13" s="227"/>
      <c r="CE13" s="227"/>
      <c r="CF13" s="227"/>
      <c r="CG13" s="227"/>
      <c r="CH13" s="227"/>
      <c r="CI13" s="227"/>
      <c r="CJ13" s="227"/>
      <c r="CK13" s="227"/>
      <c r="CL13" s="227"/>
      <c r="CM13" s="227"/>
      <c r="CN13" s="227"/>
      <c r="CO13" s="227"/>
      <c r="CP13" s="227"/>
      <c r="CQ13" s="227"/>
      <c r="CR13" s="227"/>
      <c r="CS13" s="227"/>
      <c r="CT13" s="227"/>
      <c r="CU13" s="227"/>
      <c r="CV13" s="227"/>
      <c r="CW13" s="227"/>
      <c r="CX13" s="228"/>
      <c r="CY13" s="156"/>
      <c r="CZ13" s="231" t="s">
        <v>133</v>
      </c>
      <c r="DA13" s="231"/>
      <c r="DB13" s="231"/>
      <c r="DC13" s="231"/>
      <c r="DD13" s="231"/>
      <c r="DE13" s="231" t="s">
        <v>134</v>
      </c>
      <c r="DF13" s="231"/>
      <c r="DG13" s="231"/>
      <c r="DH13" s="231"/>
      <c r="DI13" s="231"/>
    </row>
    <row r="14" spans="1:141" ht="14.25" customHeight="1" x14ac:dyDescent="0.25">
      <c r="B14" s="155" t="s">
        <v>135</v>
      </c>
      <c r="C14" s="222"/>
      <c r="D14" s="222" t="s">
        <v>136</v>
      </c>
      <c r="E14" s="223" t="s">
        <v>137</v>
      </c>
      <c r="F14" s="223" t="s">
        <v>138</v>
      </c>
      <c r="G14" s="223" t="s">
        <v>139</v>
      </c>
      <c r="H14" s="232" t="s">
        <v>140</v>
      </c>
      <c r="I14" s="230"/>
      <c r="J14" s="232" t="s">
        <v>141</v>
      </c>
      <c r="K14" s="230"/>
      <c r="L14" s="229"/>
      <c r="M14" s="229"/>
      <c r="N14" s="229"/>
      <c r="O14" s="229"/>
      <c r="P14" s="229"/>
      <c r="Q14" s="229"/>
      <c r="R14" s="229"/>
      <c r="S14" s="229"/>
      <c r="T14" s="229"/>
      <c r="U14" s="229"/>
      <c r="V14" s="229"/>
      <c r="W14" s="229"/>
      <c r="X14" s="229"/>
      <c r="Y14" s="229"/>
      <c r="Z14" s="229"/>
      <c r="AA14" s="230"/>
      <c r="AB14" s="223" t="s">
        <v>142</v>
      </c>
      <c r="AC14" s="60"/>
      <c r="AD14" s="223" t="s">
        <v>143</v>
      </c>
      <c r="AE14" s="223" t="s">
        <v>138</v>
      </c>
      <c r="AF14" s="223" t="s">
        <v>139</v>
      </c>
      <c r="AG14" s="236" t="s">
        <v>144</v>
      </c>
      <c r="AH14" s="238" t="s">
        <v>140</v>
      </c>
      <c r="AI14" s="233"/>
      <c r="AJ14" s="232" t="s">
        <v>141</v>
      </c>
      <c r="AK14" s="230"/>
      <c r="AL14" s="239"/>
      <c r="AM14" s="240"/>
      <c r="AN14" s="240"/>
      <c r="AO14" s="240"/>
      <c r="AP14" s="240"/>
      <c r="AQ14" s="240"/>
      <c r="AR14" s="240"/>
      <c r="AS14" s="240"/>
      <c r="AT14" s="240"/>
      <c r="AU14" s="240"/>
      <c r="AV14" s="240"/>
      <c r="AW14" s="240"/>
      <c r="AX14" s="240"/>
      <c r="AY14" s="240"/>
      <c r="AZ14" s="240"/>
      <c r="BA14" s="240"/>
      <c r="BB14" s="240"/>
      <c r="BC14" s="241">
        <v>2024</v>
      </c>
      <c r="BD14" s="241"/>
      <c r="BE14" s="242"/>
      <c r="BF14" s="218">
        <v>2025</v>
      </c>
      <c r="BG14" s="218"/>
      <c r="BH14" s="219"/>
      <c r="BI14" s="217">
        <v>2026</v>
      </c>
      <c r="BJ14" s="218"/>
      <c r="BK14" s="219"/>
      <c r="BL14" s="217">
        <v>2027</v>
      </c>
      <c r="BM14" s="218"/>
      <c r="BN14" s="219"/>
      <c r="BO14" s="217">
        <v>2028</v>
      </c>
      <c r="BP14" s="218"/>
      <c r="BQ14" s="219"/>
      <c r="BR14" s="217">
        <v>2029</v>
      </c>
      <c r="BS14" s="218"/>
      <c r="BT14" s="219"/>
      <c r="BU14" s="217">
        <v>2030</v>
      </c>
      <c r="BV14" s="218"/>
      <c r="BW14" s="219"/>
      <c r="BX14" s="217">
        <v>2031</v>
      </c>
      <c r="BY14" s="218"/>
      <c r="BZ14" s="219"/>
      <c r="CA14" s="217">
        <v>2032</v>
      </c>
      <c r="CB14" s="218"/>
      <c r="CC14" s="219"/>
      <c r="CD14" s="217">
        <v>2033</v>
      </c>
      <c r="CE14" s="218"/>
      <c r="CF14" s="219"/>
      <c r="CG14" s="217">
        <v>2034</v>
      </c>
      <c r="CH14" s="218"/>
      <c r="CI14" s="219"/>
      <c r="CJ14" s="217">
        <v>2035</v>
      </c>
      <c r="CK14" s="218"/>
      <c r="CL14" s="219"/>
      <c r="CM14" s="217">
        <v>2036</v>
      </c>
      <c r="CN14" s="218"/>
      <c r="CO14" s="219"/>
      <c r="CP14" s="217">
        <v>2037</v>
      </c>
      <c r="CQ14" s="218"/>
      <c r="CR14" s="219"/>
      <c r="CS14" s="217">
        <v>2038</v>
      </c>
      <c r="CT14" s="218"/>
      <c r="CU14" s="219"/>
      <c r="CV14" s="217">
        <v>2039</v>
      </c>
      <c r="CW14" s="218"/>
      <c r="CX14" s="219"/>
      <c r="CY14" s="234" t="s">
        <v>145</v>
      </c>
      <c r="CZ14" s="222" t="s">
        <v>146</v>
      </c>
      <c r="DA14" s="222" t="s">
        <v>147</v>
      </c>
      <c r="DB14" s="222" t="s">
        <v>148</v>
      </c>
      <c r="DC14" s="222" t="s">
        <v>149</v>
      </c>
      <c r="DD14" s="222" t="s">
        <v>150</v>
      </c>
      <c r="DE14" s="222" t="s">
        <v>151</v>
      </c>
      <c r="DF14" s="222" t="s">
        <v>147</v>
      </c>
      <c r="DG14" s="222" t="s">
        <v>148</v>
      </c>
      <c r="DH14" s="222" t="s">
        <v>149</v>
      </c>
      <c r="DI14" s="222" t="s">
        <v>150</v>
      </c>
    </row>
    <row r="15" spans="1:141" ht="43.5" customHeight="1" x14ac:dyDescent="0.25">
      <c r="B15" s="34" t="s">
        <v>135</v>
      </c>
      <c r="C15" s="223"/>
      <c r="D15" s="223"/>
      <c r="E15" s="224"/>
      <c r="F15" s="224"/>
      <c r="G15" s="224"/>
      <c r="H15" s="60" t="s">
        <v>152</v>
      </c>
      <c r="I15" s="60" t="s">
        <v>153</v>
      </c>
      <c r="J15" s="60" t="s">
        <v>154</v>
      </c>
      <c r="K15" s="60" t="s">
        <v>155</v>
      </c>
      <c r="L15" s="60" t="s">
        <v>156</v>
      </c>
      <c r="M15" s="60" t="s">
        <v>157</v>
      </c>
      <c r="N15" s="60" t="s">
        <v>158</v>
      </c>
      <c r="O15" s="60" t="s">
        <v>159</v>
      </c>
      <c r="P15" s="60" t="s">
        <v>160</v>
      </c>
      <c r="Q15" s="60" t="s">
        <v>161</v>
      </c>
      <c r="R15" s="60" t="s">
        <v>162</v>
      </c>
      <c r="S15" s="60" t="s">
        <v>163</v>
      </c>
      <c r="T15" s="60" t="s">
        <v>164</v>
      </c>
      <c r="U15" s="60" t="s">
        <v>165</v>
      </c>
      <c r="V15" s="60" t="s">
        <v>166</v>
      </c>
      <c r="W15" s="60" t="s">
        <v>167</v>
      </c>
      <c r="X15" s="60" t="s">
        <v>168</v>
      </c>
      <c r="Y15" s="60" t="s">
        <v>169</v>
      </c>
      <c r="Z15" s="60" t="s">
        <v>170</v>
      </c>
      <c r="AA15" s="60" t="s">
        <v>171</v>
      </c>
      <c r="AB15" s="224"/>
      <c r="AC15" s="92" t="s">
        <v>172</v>
      </c>
      <c r="AD15" s="224"/>
      <c r="AE15" s="224"/>
      <c r="AF15" s="224"/>
      <c r="AG15" s="237"/>
      <c r="AH15" s="96" t="s">
        <v>152</v>
      </c>
      <c r="AI15" s="97" t="s">
        <v>153</v>
      </c>
      <c r="AJ15" s="60" t="s">
        <v>154</v>
      </c>
      <c r="AK15" s="60" t="s">
        <v>155</v>
      </c>
      <c r="AL15" s="60" t="s">
        <v>156</v>
      </c>
      <c r="AM15" s="60" t="s">
        <v>157</v>
      </c>
      <c r="AN15" s="60" t="s">
        <v>158</v>
      </c>
      <c r="AO15" s="60" t="s">
        <v>159</v>
      </c>
      <c r="AP15" s="60" t="s">
        <v>160</v>
      </c>
      <c r="AQ15" s="60" t="s">
        <v>161</v>
      </c>
      <c r="AR15" s="60" t="s">
        <v>162</v>
      </c>
      <c r="AS15" s="60" t="s">
        <v>163</v>
      </c>
      <c r="AT15" s="60" t="s">
        <v>164</v>
      </c>
      <c r="AU15" s="60" t="s">
        <v>165</v>
      </c>
      <c r="AV15" s="60" t="s">
        <v>166</v>
      </c>
      <c r="AW15" s="60" t="s">
        <v>167</v>
      </c>
      <c r="AX15" s="60" t="s">
        <v>168</v>
      </c>
      <c r="AY15" s="60" t="s">
        <v>169</v>
      </c>
      <c r="AZ15" s="60" t="s">
        <v>170</v>
      </c>
      <c r="BA15" s="60" t="s">
        <v>171</v>
      </c>
      <c r="BB15" s="60" t="s">
        <v>173</v>
      </c>
      <c r="BC15" s="157" t="s">
        <v>174</v>
      </c>
      <c r="BD15" s="157" t="s">
        <v>175</v>
      </c>
      <c r="BE15" s="157" t="s">
        <v>176</v>
      </c>
      <c r="BF15" s="61" t="s">
        <v>174</v>
      </c>
      <c r="BG15" s="61" t="s">
        <v>177</v>
      </c>
      <c r="BH15" s="61" t="s">
        <v>176</v>
      </c>
      <c r="BI15" s="61" t="s">
        <v>174</v>
      </c>
      <c r="BJ15" s="61" t="s">
        <v>177</v>
      </c>
      <c r="BK15" s="61" t="s">
        <v>176</v>
      </c>
      <c r="BL15" s="61" t="s">
        <v>174</v>
      </c>
      <c r="BM15" s="61" t="s">
        <v>177</v>
      </c>
      <c r="BN15" s="61" t="s">
        <v>176</v>
      </c>
      <c r="BO15" s="61" t="s">
        <v>174</v>
      </c>
      <c r="BP15" s="61" t="s">
        <v>177</v>
      </c>
      <c r="BQ15" s="61" t="s">
        <v>176</v>
      </c>
      <c r="BR15" s="61" t="s">
        <v>174</v>
      </c>
      <c r="BS15" s="61" t="s">
        <v>177</v>
      </c>
      <c r="BT15" s="61" t="s">
        <v>176</v>
      </c>
      <c r="BU15" s="61" t="s">
        <v>174</v>
      </c>
      <c r="BV15" s="61" t="s">
        <v>177</v>
      </c>
      <c r="BW15" s="61" t="s">
        <v>176</v>
      </c>
      <c r="BX15" s="61" t="s">
        <v>174</v>
      </c>
      <c r="BY15" s="61" t="s">
        <v>177</v>
      </c>
      <c r="BZ15" s="61" t="s">
        <v>176</v>
      </c>
      <c r="CA15" s="61" t="s">
        <v>174</v>
      </c>
      <c r="CB15" s="61" t="s">
        <v>177</v>
      </c>
      <c r="CC15" s="61" t="s">
        <v>176</v>
      </c>
      <c r="CD15" s="61" t="s">
        <v>174</v>
      </c>
      <c r="CE15" s="61" t="s">
        <v>177</v>
      </c>
      <c r="CF15" s="61" t="s">
        <v>176</v>
      </c>
      <c r="CG15" s="61" t="s">
        <v>174</v>
      </c>
      <c r="CH15" s="61" t="s">
        <v>177</v>
      </c>
      <c r="CI15" s="61" t="s">
        <v>176</v>
      </c>
      <c r="CJ15" s="61" t="s">
        <v>174</v>
      </c>
      <c r="CK15" s="61" t="s">
        <v>177</v>
      </c>
      <c r="CL15" s="61" t="s">
        <v>176</v>
      </c>
      <c r="CM15" s="61" t="s">
        <v>174</v>
      </c>
      <c r="CN15" s="61" t="s">
        <v>177</v>
      </c>
      <c r="CO15" s="61" t="s">
        <v>176</v>
      </c>
      <c r="CP15" s="61" t="s">
        <v>174</v>
      </c>
      <c r="CQ15" s="61" t="s">
        <v>177</v>
      </c>
      <c r="CR15" s="61" t="s">
        <v>176</v>
      </c>
      <c r="CS15" s="61" t="s">
        <v>174</v>
      </c>
      <c r="CT15" s="61" t="s">
        <v>177</v>
      </c>
      <c r="CU15" s="61" t="s">
        <v>176</v>
      </c>
      <c r="CV15" s="61" t="s">
        <v>174</v>
      </c>
      <c r="CW15" s="61" t="s">
        <v>177</v>
      </c>
      <c r="CX15" s="61" t="s">
        <v>176</v>
      </c>
      <c r="CY15" s="235"/>
      <c r="CZ15" s="223"/>
      <c r="DA15" s="223"/>
      <c r="DB15" s="223"/>
      <c r="DC15" s="223"/>
      <c r="DD15" s="223"/>
      <c r="DE15" s="223"/>
      <c r="DF15" s="223"/>
      <c r="DG15" s="223"/>
      <c r="DH15" s="223"/>
      <c r="DI15" s="223"/>
    </row>
    <row r="16" spans="1:141" s="37" customFormat="1" ht="13.5" customHeight="1" x14ac:dyDescent="0.25">
      <c r="A16" s="39"/>
      <c r="B16" s="36" t="s">
        <v>178</v>
      </c>
      <c r="C16" s="62">
        <f>1/6</f>
        <v>0.16666666666666666</v>
      </c>
      <c r="D16" s="36" t="s">
        <v>179</v>
      </c>
      <c r="E16" s="36" t="s">
        <v>180</v>
      </c>
      <c r="F16" s="36" t="s">
        <v>181</v>
      </c>
      <c r="G16" s="36" t="s">
        <v>182</v>
      </c>
      <c r="H16" s="63">
        <v>0.70809999999999995</v>
      </c>
      <c r="I16" s="53">
        <v>2022</v>
      </c>
      <c r="J16" s="51">
        <v>45292</v>
      </c>
      <c r="K16" s="51">
        <v>51135</v>
      </c>
      <c r="L16" s="54">
        <v>0.72009999999999996</v>
      </c>
      <c r="M16" s="54">
        <v>0.73209999999999997</v>
      </c>
      <c r="N16" s="54">
        <v>0.74409999999999998</v>
      </c>
      <c r="O16" s="54">
        <v>0.75609999999999999</v>
      </c>
      <c r="P16" s="54">
        <v>0.7681</v>
      </c>
      <c r="Q16" s="54">
        <v>0.78010000000000002</v>
      </c>
      <c r="R16" s="54">
        <v>0.79210000000000003</v>
      </c>
      <c r="S16" s="54">
        <v>0.80410000000000004</v>
      </c>
      <c r="T16" s="54">
        <v>0.81610000000000005</v>
      </c>
      <c r="U16" s="54">
        <v>0.82809999999999995</v>
      </c>
      <c r="V16" s="54">
        <v>0.84</v>
      </c>
      <c r="W16" s="54">
        <v>0.85199999999999998</v>
      </c>
      <c r="X16" s="54">
        <v>0.86399999999999999</v>
      </c>
      <c r="Y16" s="54">
        <v>0.876</v>
      </c>
      <c r="Z16" s="54">
        <v>0.88800000000000001</v>
      </c>
      <c r="AA16" s="54">
        <v>0.9</v>
      </c>
      <c r="AB16" s="64">
        <f>AA16</f>
        <v>0.9</v>
      </c>
      <c r="AC16" s="36" t="s">
        <v>183</v>
      </c>
      <c r="AD16" s="108" t="s">
        <v>184</v>
      </c>
      <c r="AE16" s="109" t="s">
        <v>185</v>
      </c>
      <c r="AF16" s="109" t="s">
        <v>186</v>
      </c>
      <c r="AG16" s="94" t="s">
        <v>187</v>
      </c>
      <c r="AH16" s="82">
        <v>2</v>
      </c>
      <c r="AI16" s="95">
        <v>2023</v>
      </c>
      <c r="AJ16" s="51">
        <v>45292</v>
      </c>
      <c r="AK16" s="51">
        <v>51135</v>
      </c>
      <c r="AL16" s="47">
        <v>9</v>
      </c>
      <c r="AM16" s="47">
        <v>15</v>
      </c>
      <c r="AN16" s="47">
        <v>25</v>
      </c>
      <c r="AO16" s="47">
        <v>35</v>
      </c>
      <c r="AP16" s="47">
        <v>45</v>
      </c>
      <c r="AQ16" s="47">
        <v>53</v>
      </c>
      <c r="AR16" s="47">
        <v>63</v>
      </c>
      <c r="AS16" s="47">
        <v>73</v>
      </c>
      <c r="AT16" s="47">
        <v>82</v>
      </c>
      <c r="AU16" s="47">
        <v>91</v>
      </c>
      <c r="AV16" s="47">
        <v>100</v>
      </c>
      <c r="AW16" s="47">
        <v>110</v>
      </c>
      <c r="AX16" s="47">
        <v>119</v>
      </c>
      <c r="AY16" s="47">
        <v>128</v>
      </c>
      <c r="AZ16" s="47">
        <v>137</v>
      </c>
      <c r="BA16" s="47">
        <v>147</v>
      </c>
      <c r="BB16" s="121">
        <v>147</v>
      </c>
      <c r="BC16" s="120">
        <v>961</v>
      </c>
      <c r="BD16" s="120"/>
      <c r="BE16" s="154" t="s">
        <v>188</v>
      </c>
      <c r="BF16" s="120">
        <v>1734</v>
      </c>
      <c r="BG16" s="120"/>
      <c r="BH16" s="154" t="s">
        <v>188</v>
      </c>
      <c r="BI16" s="120">
        <v>2929.1</v>
      </c>
      <c r="BJ16" s="120"/>
      <c r="BK16" s="154" t="s">
        <v>188</v>
      </c>
      <c r="BL16" s="120">
        <v>4361.3050000000003</v>
      </c>
      <c r="BM16" s="120"/>
      <c r="BN16" s="154" t="s">
        <v>188</v>
      </c>
      <c r="BO16" s="120">
        <v>5801.6202499999999</v>
      </c>
      <c r="BP16" s="120"/>
      <c r="BQ16" s="154" t="s">
        <v>188</v>
      </c>
      <c r="BR16" s="120">
        <v>7241.0512625000001</v>
      </c>
      <c r="BS16" s="120"/>
      <c r="BT16" s="154" t="s">
        <v>188</v>
      </c>
      <c r="BU16" s="120">
        <v>8950.6038256249994</v>
      </c>
      <c r="BV16" s="120"/>
      <c r="BW16" s="154" t="s">
        <v>188</v>
      </c>
      <c r="BX16" s="120">
        <v>10813.284016906249</v>
      </c>
      <c r="BY16" s="120"/>
      <c r="BZ16" s="154" t="s">
        <v>188</v>
      </c>
      <c r="CA16" s="120">
        <v>12839.098217751562</v>
      </c>
      <c r="CB16" s="120"/>
      <c r="CC16" s="154" t="s">
        <v>188</v>
      </c>
      <c r="CD16" s="120">
        <v>14878.053128639142</v>
      </c>
      <c r="CE16" s="120"/>
      <c r="CF16" s="154" t="s">
        <v>188</v>
      </c>
      <c r="CG16" s="120">
        <v>17259.1557850711</v>
      </c>
      <c r="CH16" s="120"/>
      <c r="CI16" s="154" t="s">
        <v>188</v>
      </c>
      <c r="CJ16" s="120">
        <v>19842.413574324655</v>
      </c>
      <c r="CK16" s="120"/>
      <c r="CL16" s="154" t="s">
        <v>188</v>
      </c>
      <c r="CM16" s="120">
        <v>22639.834253040885</v>
      </c>
      <c r="CN16" s="120"/>
      <c r="CO16" s="154" t="s">
        <v>189</v>
      </c>
      <c r="CP16" s="120">
        <v>25469.425965692928</v>
      </c>
      <c r="CQ16" s="120"/>
      <c r="CR16" s="154" t="s">
        <v>189</v>
      </c>
      <c r="CS16" s="120">
        <v>28734.197263977578</v>
      </c>
      <c r="CT16" s="120"/>
      <c r="CU16" s="154" t="s">
        <v>189</v>
      </c>
      <c r="CV16" s="120">
        <v>32261.157127176455</v>
      </c>
      <c r="CW16" s="120"/>
      <c r="CX16" s="154" t="s">
        <v>189</v>
      </c>
      <c r="CY16" s="120">
        <v>216715.29967070557</v>
      </c>
      <c r="CZ16" s="131" t="s">
        <v>190</v>
      </c>
      <c r="DA16" s="131" t="s">
        <v>191</v>
      </c>
      <c r="DB16" s="131" t="s">
        <v>192</v>
      </c>
      <c r="DC16" s="131" t="s">
        <v>192</v>
      </c>
      <c r="DD16" s="131" t="s">
        <v>193</v>
      </c>
      <c r="DE16" s="131" t="s">
        <v>194</v>
      </c>
      <c r="DF16" s="131" t="s">
        <v>194</v>
      </c>
      <c r="DG16" s="131" t="s">
        <v>192</v>
      </c>
      <c r="DH16" s="131" t="s">
        <v>192</v>
      </c>
      <c r="DI16" s="131" t="s">
        <v>194</v>
      </c>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row>
    <row r="17" spans="1:378" s="37" customFormat="1" ht="13.5" customHeight="1" x14ac:dyDescent="0.35">
      <c r="A17" s="39"/>
      <c r="B17" s="36" t="s">
        <v>178</v>
      </c>
      <c r="C17" s="62">
        <f t="shared" ref="C17:C76" si="0">1/6</f>
        <v>0.16666666666666666</v>
      </c>
      <c r="D17" s="36" t="s">
        <v>179</v>
      </c>
      <c r="E17" s="36" t="s">
        <v>180</v>
      </c>
      <c r="F17" s="36" t="s">
        <v>181</v>
      </c>
      <c r="G17" s="36" t="s">
        <v>182</v>
      </c>
      <c r="H17" s="63">
        <v>0.70809999999999995</v>
      </c>
      <c r="I17" s="53">
        <v>2022</v>
      </c>
      <c r="J17" s="51">
        <v>45292</v>
      </c>
      <c r="K17" s="51">
        <v>51135</v>
      </c>
      <c r="L17" s="54">
        <v>0.72009999999999996</v>
      </c>
      <c r="M17" s="54">
        <v>0.73209999999999997</v>
      </c>
      <c r="N17" s="54">
        <v>0.74409999999999998</v>
      </c>
      <c r="O17" s="54">
        <v>0.75609999999999999</v>
      </c>
      <c r="P17" s="54">
        <v>0.7681</v>
      </c>
      <c r="Q17" s="54">
        <v>0.78010000000000002</v>
      </c>
      <c r="R17" s="54">
        <v>0.79210000000000003</v>
      </c>
      <c r="S17" s="54">
        <v>0.80410000000000004</v>
      </c>
      <c r="T17" s="54">
        <v>0.81610000000000005</v>
      </c>
      <c r="U17" s="54">
        <v>0.82809999999999995</v>
      </c>
      <c r="V17" s="54">
        <v>0.84</v>
      </c>
      <c r="W17" s="54">
        <v>0.85199999999999998</v>
      </c>
      <c r="X17" s="54">
        <v>0.86399999999999999</v>
      </c>
      <c r="Y17" s="54">
        <v>0.876</v>
      </c>
      <c r="Z17" s="54">
        <v>0.88800000000000001</v>
      </c>
      <c r="AA17" s="54">
        <v>0.9</v>
      </c>
      <c r="AB17" s="64">
        <f>AA17</f>
        <v>0.9</v>
      </c>
      <c r="AC17" s="36" t="s">
        <v>195</v>
      </c>
      <c r="AD17" s="108" t="s">
        <v>196</v>
      </c>
      <c r="AE17" s="109" t="s">
        <v>185</v>
      </c>
      <c r="AF17" s="109" t="s">
        <v>197</v>
      </c>
      <c r="AG17" s="36" t="s">
        <v>198</v>
      </c>
      <c r="AH17" s="82">
        <v>0</v>
      </c>
      <c r="AI17" s="55">
        <v>2023</v>
      </c>
      <c r="AJ17" s="51">
        <v>45658</v>
      </c>
      <c r="AK17" s="51">
        <v>51135</v>
      </c>
      <c r="AL17" s="48"/>
      <c r="AM17" s="44">
        <v>1</v>
      </c>
      <c r="AN17" s="44">
        <v>1</v>
      </c>
      <c r="AO17" s="44">
        <v>1</v>
      </c>
      <c r="AP17" s="44">
        <v>1</v>
      </c>
      <c r="AQ17" s="44">
        <v>1</v>
      </c>
      <c r="AR17" s="44">
        <v>1</v>
      </c>
      <c r="AS17" s="44">
        <v>1</v>
      </c>
      <c r="AT17" s="44">
        <v>1</v>
      </c>
      <c r="AU17" s="44">
        <v>1</v>
      </c>
      <c r="AV17" s="44">
        <v>1</v>
      </c>
      <c r="AW17" s="44">
        <v>1</v>
      </c>
      <c r="AX17" s="44">
        <v>1</v>
      </c>
      <c r="AY17" s="44">
        <v>1</v>
      </c>
      <c r="AZ17" s="44">
        <v>1</v>
      </c>
      <c r="BA17" s="44">
        <v>1</v>
      </c>
      <c r="BB17" s="122">
        <f>SUM(AL17:BA17)</f>
        <v>15</v>
      </c>
      <c r="BC17" s="120"/>
      <c r="BD17" s="120"/>
      <c r="BE17" s="154" t="s">
        <v>194</v>
      </c>
      <c r="BF17" s="120">
        <f>'[1]P1.1.2'!$G$14</f>
        <v>851.13</v>
      </c>
      <c r="BG17" s="120"/>
      <c r="BH17" s="154" t="s">
        <v>199</v>
      </c>
      <c r="BI17" s="120">
        <f>'[1]P1.1.2'!$H$14</f>
        <v>952.72537499999999</v>
      </c>
      <c r="BJ17" s="120"/>
      <c r="BK17" s="154" t="s">
        <v>199</v>
      </c>
      <c r="BL17" s="120">
        <f>'[1]P1.1.2'!$I$14</f>
        <v>1062.3524625</v>
      </c>
      <c r="BM17" s="120"/>
      <c r="BN17" s="154" t="s">
        <v>199</v>
      </c>
      <c r="BO17" s="120">
        <f>'[1]P1.1.2'!$J$14</f>
        <v>1180.5604453125</v>
      </c>
      <c r="BP17" s="120"/>
      <c r="BQ17" s="154" t="s">
        <v>199</v>
      </c>
      <c r="BR17" s="120">
        <f>'[1]P1.1.2'!$K$14</f>
        <v>1307.93334525</v>
      </c>
      <c r="BS17" s="120"/>
      <c r="BT17" s="154" t="s">
        <v>199</v>
      </c>
      <c r="BU17" s="120">
        <f>'[1]P1.1.2'!$L$14</f>
        <v>1445.0921340679688</v>
      </c>
      <c r="BV17" s="120"/>
      <c r="BW17" s="154" t="s">
        <v>199</v>
      </c>
      <c r="BX17" s="120">
        <f>'[1]P1.1.2'!$M$14</f>
        <v>1592.6969684046096</v>
      </c>
      <c r="BY17" s="120"/>
      <c r="BZ17" s="154" t="s">
        <v>199</v>
      </c>
      <c r="CA17" s="120">
        <f>'[1]P1.1.2'!$N$14</f>
        <v>1751.4495558397443</v>
      </c>
      <c r="CB17" s="120"/>
      <c r="CC17" s="154" t="s">
        <v>199</v>
      </c>
      <c r="CD17" s="120">
        <f>'[1]P1.1.2'!$O$14</f>
        <v>1922.095659597381</v>
      </c>
      <c r="CE17" s="120"/>
      <c r="CF17" s="154" t="s">
        <v>199</v>
      </c>
      <c r="CG17" s="120">
        <f>'[1]P1.1.2'!$P$14</f>
        <v>2105.427749841182</v>
      </c>
      <c r="CH17" s="120"/>
      <c r="CI17" s="154" t="s">
        <v>199</v>
      </c>
      <c r="CJ17" s="120">
        <f>'[1]P1.1.2'!$Q$14</f>
        <v>2302.2878099603699</v>
      </c>
      <c r="CK17" s="120"/>
      <c r="CL17" s="154" t="s">
        <v>199</v>
      </c>
      <c r="CM17" s="120">
        <f>'[1]P1.1.2'!$R$14</f>
        <v>2513.5703067168733</v>
      </c>
      <c r="CN17" s="120"/>
      <c r="CO17" s="154" t="s">
        <v>189</v>
      </c>
      <c r="CP17" s="120">
        <f>'[1]P1.1.2'!$S$14</f>
        <v>2740.225333624127</v>
      </c>
      <c r="CQ17" s="120"/>
      <c r="CR17" s="154" t="s">
        <v>189</v>
      </c>
      <c r="CS17" s="120">
        <f>'[1]P1.1.2'!$T$14</f>
        <v>2983.2619374553133</v>
      </c>
      <c r="CT17" s="120"/>
      <c r="CU17" s="154" t="s">
        <v>189</v>
      </c>
      <c r="CV17" s="136">
        <f>'[1]P1.1.2'!$U$14</f>
        <v>3243.7516383355573</v>
      </c>
      <c r="CW17" s="120"/>
      <c r="CX17" s="154" t="s">
        <v>189</v>
      </c>
      <c r="CY17" s="120">
        <f t="shared" ref="CY17:CY76" si="1">+BC17+BF17+BI17+BL17+BO17+BR17+BU17+BX17+CA17+CD17+CG17+CJ17+CM17+CP17+CS17+CV17</f>
        <v>27954.560721905626</v>
      </c>
      <c r="CZ17" s="132" t="s">
        <v>190</v>
      </c>
      <c r="DA17" s="132" t="s">
        <v>200</v>
      </c>
      <c r="DB17" s="132" t="s">
        <v>192</v>
      </c>
      <c r="DC17" s="132" t="s">
        <v>192</v>
      </c>
      <c r="DD17" s="132" t="s">
        <v>193</v>
      </c>
      <c r="DE17" s="132" t="s">
        <v>201</v>
      </c>
      <c r="DF17" s="133" t="s">
        <v>202</v>
      </c>
      <c r="DG17" s="132" t="s">
        <v>192</v>
      </c>
      <c r="DH17" s="132" t="s">
        <v>192</v>
      </c>
      <c r="DI17" s="132" t="s">
        <v>203</v>
      </c>
      <c r="DJ17" s="135"/>
      <c r="DK17" s="135"/>
      <c r="DL17" s="135"/>
      <c r="DM17" s="135"/>
      <c r="DN17" s="135"/>
      <c r="DO17" s="135"/>
      <c r="DP17" s="135"/>
      <c r="DQ17" s="135"/>
      <c r="DR17" s="135"/>
      <c r="DS17" s="135"/>
      <c r="DT17" s="135"/>
      <c r="DU17" s="135"/>
      <c r="DV17" s="135"/>
      <c r="DW17" s="135"/>
      <c r="DX17" s="135"/>
      <c r="DY17" s="135"/>
      <c r="DZ17" s="135"/>
      <c r="EA17" s="135"/>
      <c r="EB17" s="135"/>
      <c r="EC17" s="135"/>
      <c r="ED17" s="135"/>
      <c r="EE17" s="135"/>
      <c r="EF17" s="135"/>
      <c r="EG17" s="135"/>
      <c r="EH17" s="135"/>
      <c r="EI17" s="135"/>
      <c r="EJ17" s="135"/>
      <c r="EK17" s="135"/>
    </row>
    <row r="18" spans="1:378" s="37" customFormat="1" ht="13.5" customHeight="1" x14ac:dyDescent="0.35">
      <c r="A18" s="39"/>
      <c r="B18" s="36" t="s">
        <v>178</v>
      </c>
      <c r="C18" s="62">
        <f t="shared" si="0"/>
        <v>0.16666666666666666</v>
      </c>
      <c r="D18" s="36" t="s">
        <v>204</v>
      </c>
      <c r="E18" s="36" t="s">
        <v>205</v>
      </c>
      <c r="F18" s="36" t="s">
        <v>206</v>
      </c>
      <c r="G18" s="36" t="s">
        <v>207</v>
      </c>
      <c r="H18" s="63">
        <f>'[2]DESERCION INTRANUAL'!$G$3</f>
        <v>5.484818805093046E-2</v>
      </c>
      <c r="I18" s="53">
        <v>2022</v>
      </c>
      <c r="J18" s="51">
        <v>45292</v>
      </c>
      <c r="K18" s="51">
        <v>51135</v>
      </c>
      <c r="L18" s="54">
        <f>H18*(1-0.05)</f>
        <v>5.2105778648383935E-2</v>
      </c>
      <c r="M18" s="54">
        <f>L18*(1-0.05)</f>
        <v>4.9500489715964734E-2</v>
      </c>
      <c r="N18" s="54">
        <f t="shared" ref="N18:AA18" si="2">M18*(1-0.05)</f>
        <v>4.7025465230166492E-2</v>
      </c>
      <c r="O18" s="54">
        <f t="shared" si="2"/>
        <v>4.4674191968658163E-2</v>
      </c>
      <c r="P18" s="54">
        <f t="shared" si="2"/>
        <v>4.2440482370225255E-2</v>
      </c>
      <c r="Q18" s="54">
        <f t="shared" si="2"/>
        <v>4.0318458251713991E-2</v>
      </c>
      <c r="R18" s="54">
        <f t="shared" si="2"/>
        <v>3.8302535339128287E-2</v>
      </c>
      <c r="S18" s="54">
        <f t="shared" si="2"/>
        <v>3.6387408572171868E-2</v>
      </c>
      <c r="T18" s="54">
        <f t="shared" si="2"/>
        <v>3.4568038143563275E-2</v>
      </c>
      <c r="U18" s="54">
        <f t="shared" si="2"/>
        <v>3.2839636236385111E-2</v>
      </c>
      <c r="V18" s="54">
        <f t="shared" si="2"/>
        <v>3.1197654424565853E-2</v>
      </c>
      <c r="W18" s="54">
        <f t="shared" si="2"/>
        <v>2.9637771703337559E-2</v>
      </c>
      <c r="X18" s="54">
        <f t="shared" si="2"/>
        <v>2.8155883118170678E-2</v>
      </c>
      <c r="Y18" s="54">
        <f t="shared" si="2"/>
        <v>2.6748088962262141E-2</v>
      </c>
      <c r="Z18" s="54">
        <f t="shared" si="2"/>
        <v>2.5410684514149032E-2</v>
      </c>
      <c r="AA18" s="54">
        <f t="shared" si="2"/>
        <v>2.4140150288441579E-2</v>
      </c>
      <c r="AB18" s="54">
        <f>AA18</f>
        <v>2.4140150288441579E-2</v>
      </c>
      <c r="AC18" s="36" t="s">
        <v>208</v>
      </c>
      <c r="AD18" s="108" t="s">
        <v>209</v>
      </c>
      <c r="AE18" s="109" t="s">
        <v>185</v>
      </c>
      <c r="AF18" s="109" t="s">
        <v>197</v>
      </c>
      <c r="AG18" s="36" t="s">
        <v>187</v>
      </c>
      <c r="AH18" s="44">
        <v>9</v>
      </c>
      <c r="AI18" s="53">
        <v>2022</v>
      </c>
      <c r="AJ18" s="51">
        <v>45292</v>
      </c>
      <c r="AK18" s="51">
        <v>51135</v>
      </c>
      <c r="AL18" s="48">
        <v>22</v>
      </c>
      <c r="AM18" s="44">
        <v>22</v>
      </c>
      <c r="AN18" s="44">
        <v>22</v>
      </c>
      <c r="AO18" s="44">
        <v>22</v>
      </c>
      <c r="AP18" s="44">
        <v>22</v>
      </c>
      <c r="AQ18" s="44">
        <v>22</v>
      </c>
      <c r="AR18" s="44">
        <v>22</v>
      </c>
      <c r="AS18" s="44">
        <v>22</v>
      </c>
      <c r="AT18" s="44">
        <v>22</v>
      </c>
      <c r="AU18" s="44">
        <v>22</v>
      </c>
      <c r="AV18" s="44">
        <v>22</v>
      </c>
      <c r="AW18" s="44">
        <v>22</v>
      </c>
      <c r="AX18" s="44">
        <v>22</v>
      </c>
      <c r="AY18" s="44">
        <v>22</v>
      </c>
      <c r="AZ18" s="44">
        <v>22</v>
      </c>
      <c r="BA18" s="44">
        <v>22</v>
      </c>
      <c r="BB18" s="122">
        <f>SUBTOTAL(9,AL18:BA18)</f>
        <v>0</v>
      </c>
      <c r="BC18" s="120">
        <v>575.4</v>
      </c>
      <c r="BD18" s="120"/>
      <c r="BE18" s="154" t="s">
        <v>188</v>
      </c>
      <c r="BF18" s="120">
        <v>604.16999999999996</v>
      </c>
      <c r="BG18" s="120"/>
      <c r="BH18" s="154" t="s">
        <v>188</v>
      </c>
      <c r="BI18" s="120">
        <v>634.37850000000003</v>
      </c>
      <c r="BJ18" s="120"/>
      <c r="BK18" s="154" t="s">
        <v>188</v>
      </c>
      <c r="BL18" s="120">
        <v>666.09742500000004</v>
      </c>
      <c r="BM18" s="120"/>
      <c r="BN18" s="154" t="s">
        <v>188</v>
      </c>
      <c r="BO18" s="120">
        <v>699.40229624999995</v>
      </c>
      <c r="BP18" s="120"/>
      <c r="BQ18" s="154" t="s">
        <v>188</v>
      </c>
      <c r="BR18" s="120">
        <v>734.37241106249996</v>
      </c>
      <c r="BS18" s="120"/>
      <c r="BT18" s="154" t="s">
        <v>188</v>
      </c>
      <c r="BU18" s="120">
        <v>771.09103161562507</v>
      </c>
      <c r="BV18" s="120"/>
      <c r="BW18" s="154" t="s">
        <v>188</v>
      </c>
      <c r="BX18" s="120">
        <v>809.64558319640639</v>
      </c>
      <c r="BY18" s="120"/>
      <c r="BZ18" s="154" t="s">
        <v>188</v>
      </c>
      <c r="CA18" s="120">
        <v>850.12786235622673</v>
      </c>
      <c r="CB18" s="120"/>
      <c r="CC18" s="154" t="s">
        <v>188</v>
      </c>
      <c r="CD18" s="120">
        <v>892.63425547403801</v>
      </c>
      <c r="CE18" s="120"/>
      <c r="CF18" s="154" t="s">
        <v>188</v>
      </c>
      <c r="CG18" s="120">
        <v>937.26596824773992</v>
      </c>
      <c r="CH18" s="120"/>
      <c r="CI18" s="154" t="s">
        <v>188</v>
      </c>
      <c r="CJ18" s="120">
        <v>984.12926666012697</v>
      </c>
      <c r="CK18" s="120"/>
      <c r="CL18" s="154" t="s">
        <v>188</v>
      </c>
      <c r="CM18" s="120">
        <v>1033.3357299931333</v>
      </c>
      <c r="CN18" s="120"/>
      <c r="CO18" s="154" t="s">
        <v>189</v>
      </c>
      <c r="CP18" s="120">
        <v>1085.0025164927899</v>
      </c>
      <c r="CQ18" s="120"/>
      <c r="CR18" s="154" t="s">
        <v>189</v>
      </c>
      <c r="CS18" s="120">
        <v>1139.2526423174295</v>
      </c>
      <c r="CT18" s="120"/>
      <c r="CU18" s="154" t="s">
        <v>189</v>
      </c>
      <c r="CV18" s="120">
        <v>1196.2152744333009</v>
      </c>
      <c r="CW18" s="120"/>
      <c r="CX18" s="154" t="s">
        <v>189</v>
      </c>
      <c r="CY18" s="120">
        <f t="shared" si="1"/>
        <v>13612.520763099317</v>
      </c>
      <c r="CZ18" s="132" t="s">
        <v>190</v>
      </c>
      <c r="DA18" s="132" t="s">
        <v>200</v>
      </c>
      <c r="DB18" s="132" t="s">
        <v>192</v>
      </c>
      <c r="DC18" s="132" t="s">
        <v>192</v>
      </c>
      <c r="DD18" s="132" t="s">
        <v>193</v>
      </c>
      <c r="DE18" s="132" t="s">
        <v>210</v>
      </c>
      <c r="DF18" s="133" t="s">
        <v>211</v>
      </c>
      <c r="DG18" s="132" t="s">
        <v>192</v>
      </c>
      <c r="DH18" s="132" t="s">
        <v>192</v>
      </c>
      <c r="DI18" s="132" t="s">
        <v>212</v>
      </c>
      <c r="DJ18" s="135"/>
      <c r="DK18" s="135"/>
      <c r="DL18" s="135"/>
      <c r="DM18" s="135"/>
      <c r="DN18" s="135"/>
      <c r="DO18" s="135"/>
      <c r="DP18" s="135"/>
      <c r="DQ18" s="135"/>
      <c r="DR18" s="135"/>
      <c r="DS18" s="135"/>
      <c r="DT18" s="135"/>
      <c r="DU18" s="135"/>
      <c r="DV18" s="135"/>
      <c r="DW18" s="135"/>
      <c r="DX18" s="135"/>
      <c r="DY18" s="135"/>
      <c r="DZ18" s="135"/>
      <c r="EA18" s="135"/>
      <c r="EB18" s="135"/>
      <c r="EC18" s="135"/>
      <c r="ED18" s="135"/>
      <c r="EE18" s="135"/>
      <c r="EF18" s="135"/>
      <c r="EG18" s="135"/>
      <c r="EH18" s="135"/>
      <c r="EI18" s="135"/>
      <c r="EJ18" s="135"/>
      <c r="EK18" s="135"/>
    </row>
    <row r="19" spans="1:378" s="37" customFormat="1" ht="13.5" customHeight="1" x14ac:dyDescent="0.35">
      <c r="A19" s="39"/>
      <c r="B19" s="36" t="s">
        <v>178</v>
      </c>
      <c r="C19" s="62">
        <f t="shared" si="0"/>
        <v>0.16666666666666666</v>
      </c>
      <c r="D19" s="36" t="s">
        <v>204</v>
      </c>
      <c r="E19" s="36" t="s">
        <v>205</v>
      </c>
      <c r="F19" s="36" t="s">
        <v>206</v>
      </c>
      <c r="G19" s="36" t="s">
        <v>207</v>
      </c>
      <c r="H19" s="63">
        <f>'[2]DESERCION INTRANUAL'!$G$3</f>
        <v>5.484818805093046E-2</v>
      </c>
      <c r="I19" s="53">
        <v>2022</v>
      </c>
      <c r="J19" s="51">
        <v>45292</v>
      </c>
      <c r="K19" s="51">
        <v>51135</v>
      </c>
      <c r="L19" s="54">
        <f t="shared" ref="L19:L21" si="3">H19*(1-0.05)</f>
        <v>5.2105778648383935E-2</v>
      </c>
      <c r="M19" s="54">
        <f t="shared" ref="M19:AA21" si="4">L19*(1-0.05)</f>
        <v>4.9500489715964734E-2</v>
      </c>
      <c r="N19" s="54">
        <f t="shared" si="4"/>
        <v>4.7025465230166492E-2</v>
      </c>
      <c r="O19" s="54">
        <f t="shared" si="4"/>
        <v>4.4674191968658163E-2</v>
      </c>
      <c r="P19" s="54">
        <f t="shared" si="4"/>
        <v>4.2440482370225255E-2</v>
      </c>
      <c r="Q19" s="54">
        <f t="shared" si="4"/>
        <v>4.0318458251713991E-2</v>
      </c>
      <c r="R19" s="54">
        <f t="shared" si="4"/>
        <v>3.8302535339128287E-2</v>
      </c>
      <c r="S19" s="54">
        <f t="shared" si="4"/>
        <v>3.6387408572171868E-2</v>
      </c>
      <c r="T19" s="54">
        <f t="shared" si="4"/>
        <v>3.4568038143563275E-2</v>
      </c>
      <c r="U19" s="54">
        <f t="shared" si="4"/>
        <v>3.2839636236385111E-2</v>
      </c>
      <c r="V19" s="54">
        <f t="shared" si="4"/>
        <v>3.1197654424565853E-2</v>
      </c>
      <c r="W19" s="54">
        <f t="shared" si="4"/>
        <v>2.9637771703337559E-2</v>
      </c>
      <c r="X19" s="54">
        <f t="shared" si="4"/>
        <v>2.8155883118170678E-2</v>
      </c>
      <c r="Y19" s="54">
        <f t="shared" si="4"/>
        <v>2.6748088962262141E-2</v>
      </c>
      <c r="Z19" s="54">
        <f t="shared" si="4"/>
        <v>2.5410684514149032E-2</v>
      </c>
      <c r="AA19" s="54">
        <f t="shared" si="4"/>
        <v>2.4140150288441579E-2</v>
      </c>
      <c r="AB19" s="54">
        <f t="shared" ref="AB19:AB21" si="5">AA19</f>
        <v>2.4140150288441579E-2</v>
      </c>
      <c r="AC19" s="36" t="s">
        <v>213</v>
      </c>
      <c r="AD19" s="108" t="s">
        <v>214</v>
      </c>
      <c r="AE19" s="109" t="s">
        <v>215</v>
      </c>
      <c r="AF19" s="109" t="s">
        <v>197</v>
      </c>
      <c r="AG19" s="36" t="s">
        <v>198</v>
      </c>
      <c r="AH19" s="44">
        <v>0</v>
      </c>
      <c r="AI19" s="55">
        <v>2023</v>
      </c>
      <c r="AJ19" s="51">
        <v>45292</v>
      </c>
      <c r="AK19" s="51">
        <v>51135</v>
      </c>
      <c r="AL19" s="48">
        <v>12</v>
      </c>
      <c r="AM19" s="44">
        <v>12</v>
      </c>
      <c r="AN19" s="44">
        <v>12</v>
      </c>
      <c r="AO19" s="44">
        <v>12</v>
      </c>
      <c r="AP19" s="44">
        <v>12</v>
      </c>
      <c r="AQ19" s="44">
        <v>12</v>
      </c>
      <c r="AR19" s="44">
        <v>12</v>
      </c>
      <c r="AS19" s="44">
        <v>12</v>
      </c>
      <c r="AT19" s="44">
        <v>12</v>
      </c>
      <c r="AU19" s="44">
        <v>12</v>
      </c>
      <c r="AV19" s="44">
        <v>12</v>
      </c>
      <c r="AW19" s="44">
        <v>12</v>
      </c>
      <c r="AX19" s="44">
        <v>12</v>
      </c>
      <c r="AY19" s="44">
        <v>12</v>
      </c>
      <c r="AZ19" s="44">
        <v>12</v>
      </c>
      <c r="BA19" s="44">
        <v>12</v>
      </c>
      <c r="BB19" s="122">
        <f>SUBTOTAL(9,AL19:BA19)</f>
        <v>0</v>
      </c>
      <c r="BC19" s="120">
        <v>638.4</v>
      </c>
      <c r="BD19" s="120"/>
      <c r="BE19" s="154" t="s">
        <v>188</v>
      </c>
      <c r="BF19" s="120">
        <v>670.32</v>
      </c>
      <c r="BG19" s="120"/>
      <c r="BH19" s="154" t="s">
        <v>188</v>
      </c>
      <c r="BI19" s="120">
        <v>703.83600000000001</v>
      </c>
      <c r="BJ19" s="120"/>
      <c r="BK19" s="154" t="s">
        <v>188</v>
      </c>
      <c r="BL19" s="120">
        <v>739.02779999999996</v>
      </c>
      <c r="BM19" s="120"/>
      <c r="BN19" s="154" t="s">
        <v>188</v>
      </c>
      <c r="BO19" s="120">
        <v>775.97919000000002</v>
      </c>
      <c r="BP19" s="120"/>
      <c r="BQ19" s="154" t="s">
        <v>188</v>
      </c>
      <c r="BR19" s="120">
        <v>814.77814950000004</v>
      </c>
      <c r="BS19" s="120"/>
      <c r="BT19" s="154" t="s">
        <v>188</v>
      </c>
      <c r="BU19" s="120">
        <v>855.51705697500006</v>
      </c>
      <c r="BV19" s="120"/>
      <c r="BW19" s="154" t="s">
        <v>188</v>
      </c>
      <c r="BX19" s="120">
        <v>898.29290982375005</v>
      </c>
      <c r="BY19" s="120"/>
      <c r="BZ19" s="154" t="s">
        <v>188</v>
      </c>
      <c r="CA19" s="120">
        <v>943.20755531493762</v>
      </c>
      <c r="CB19" s="120"/>
      <c r="CC19" s="154" t="s">
        <v>188</v>
      </c>
      <c r="CD19" s="120">
        <v>990.36793308068457</v>
      </c>
      <c r="CE19" s="120"/>
      <c r="CF19" s="154" t="s">
        <v>188</v>
      </c>
      <c r="CG19" s="120">
        <v>1039.8863297347189</v>
      </c>
      <c r="CH19" s="120"/>
      <c r="CI19" s="154" t="s">
        <v>188</v>
      </c>
      <c r="CJ19" s="120">
        <v>1091.8806462214548</v>
      </c>
      <c r="CK19" s="120"/>
      <c r="CL19" s="154" t="s">
        <v>188</v>
      </c>
      <c r="CM19" s="120">
        <v>1146.4746785325276</v>
      </c>
      <c r="CN19" s="120"/>
      <c r="CO19" s="154" t="s">
        <v>189</v>
      </c>
      <c r="CP19" s="120">
        <v>1203.7984124591542</v>
      </c>
      <c r="CQ19" s="120"/>
      <c r="CR19" s="154" t="s">
        <v>189</v>
      </c>
      <c r="CS19" s="120">
        <v>1263.9883330821119</v>
      </c>
      <c r="CT19" s="120"/>
      <c r="CU19" s="154" t="s">
        <v>189</v>
      </c>
      <c r="CV19" s="120">
        <v>1327.1877497362175</v>
      </c>
      <c r="CW19" s="120"/>
      <c r="CX19" s="154" t="s">
        <v>189</v>
      </c>
      <c r="CY19" s="120">
        <f t="shared" si="1"/>
        <v>15102.942744460557</v>
      </c>
      <c r="CZ19" s="132" t="s">
        <v>190</v>
      </c>
      <c r="DA19" s="132" t="s">
        <v>200</v>
      </c>
      <c r="DB19" s="132" t="s">
        <v>192</v>
      </c>
      <c r="DC19" s="132" t="s">
        <v>192</v>
      </c>
      <c r="DD19" s="132" t="s">
        <v>193</v>
      </c>
      <c r="DE19" s="132" t="s">
        <v>216</v>
      </c>
      <c r="DF19" s="133" t="s">
        <v>217</v>
      </c>
      <c r="DG19" s="132" t="s">
        <v>192</v>
      </c>
      <c r="DH19" s="132" t="s">
        <v>192</v>
      </c>
      <c r="DI19" s="132" t="s">
        <v>218</v>
      </c>
      <c r="DJ19" s="135"/>
      <c r="DK19" s="135"/>
      <c r="DL19" s="135"/>
      <c r="DM19" s="135"/>
      <c r="DN19" s="135"/>
      <c r="DO19" s="135"/>
      <c r="DP19" s="135"/>
      <c r="DQ19" s="135"/>
      <c r="DR19" s="135"/>
      <c r="DS19" s="135"/>
      <c r="DT19" s="135"/>
      <c r="DU19" s="135"/>
      <c r="DV19" s="135"/>
      <c r="DW19" s="135"/>
      <c r="DX19" s="135"/>
      <c r="DY19" s="135"/>
      <c r="DZ19" s="135"/>
      <c r="EA19" s="135"/>
      <c r="EB19" s="135"/>
      <c r="EC19" s="135"/>
      <c r="ED19" s="135"/>
      <c r="EE19" s="135"/>
      <c r="EF19" s="135"/>
      <c r="EG19" s="135"/>
      <c r="EH19" s="135"/>
      <c r="EI19" s="135"/>
      <c r="EJ19" s="135"/>
      <c r="EK19" s="135"/>
    </row>
    <row r="20" spans="1:378" s="37" customFormat="1" ht="13.5" customHeight="1" x14ac:dyDescent="0.35">
      <c r="A20" s="39"/>
      <c r="B20" s="36" t="s">
        <v>178</v>
      </c>
      <c r="C20" s="62">
        <f t="shared" si="0"/>
        <v>0.16666666666666666</v>
      </c>
      <c r="D20" s="36" t="s">
        <v>204</v>
      </c>
      <c r="E20" s="36" t="s">
        <v>205</v>
      </c>
      <c r="F20" s="36" t="s">
        <v>206</v>
      </c>
      <c r="G20" s="36" t="s">
        <v>207</v>
      </c>
      <c r="H20" s="63">
        <f>'[2]DESERCION INTRANUAL'!$G$3</f>
        <v>5.484818805093046E-2</v>
      </c>
      <c r="I20" s="53">
        <v>2022</v>
      </c>
      <c r="J20" s="51">
        <v>45292</v>
      </c>
      <c r="K20" s="51">
        <v>51135</v>
      </c>
      <c r="L20" s="54">
        <f t="shared" si="3"/>
        <v>5.2105778648383935E-2</v>
      </c>
      <c r="M20" s="54">
        <f t="shared" si="4"/>
        <v>4.9500489715964734E-2</v>
      </c>
      <c r="N20" s="54">
        <f t="shared" si="4"/>
        <v>4.7025465230166492E-2</v>
      </c>
      <c r="O20" s="54">
        <f t="shared" si="4"/>
        <v>4.4674191968658163E-2</v>
      </c>
      <c r="P20" s="54">
        <f t="shared" si="4"/>
        <v>4.2440482370225255E-2</v>
      </c>
      <c r="Q20" s="54">
        <f t="shared" si="4"/>
        <v>4.0318458251713991E-2</v>
      </c>
      <c r="R20" s="54">
        <f t="shared" si="4"/>
        <v>3.8302535339128287E-2</v>
      </c>
      <c r="S20" s="54">
        <f t="shared" si="4"/>
        <v>3.6387408572171868E-2</v>
      </c>
      <c r="T20" s="54">
        <f t="shared" si="4"/>
        <v>3.4568038143563275E-2</v>
      </c>
      <c r="U20" s="54">
        <f t="shared" si="4"/>
        <v>3.2839636236385111E-2</v>
      </c>
      <c r="V20" s="54">
        <f t="shared" si="4"/>
        <v>3.1197654424565853E-2</v>
      </c>
      <c r="W20" s="54">
        <f t="shared" si="4"/>
        <v>2.9637771703337559E-2</v>
      </c>
      <c r="X20" s="54">
        <f t="shared" si="4"/>
        <v>2.8155883118170678E-2</v>
      </c>
      <c r="Y20" s="54">
        <f t="shared" si="4"/>
        <v>2.6748088962262141E-2</v>
      </c>
      <c r="Z20" s="54">
        <f t="shared" si="4"/>
        <v>2.5410684514149032E-2</v>
      </c>
      <c r="AA20" s="54">
        <f t="shared" si="4"/>
        <v>2.4140150288441579E-2</v>
      </c>
      <c r="AB20" s="54">
        <f t="shared" si="5"/>
        <v>2.4140150288441579E-2</v>
      </c>
      <c r="AC20" s="36" t="s">
        <v>219</v>
      </c>
      <c r="AD20" s="108" t="s">
        <v>220</v>
      </c>
      <c r="AE20" s="109" t="s">
        <v>185</v>
      </c>
      <c r="AF20" s="109" t="s">
        <v>197</v>
      </c>
      <c r="AG20" s="36" t="s">
        <v>187</v>
      </c>
      <c r="AH20" s="44">
        <v>53</v>
      </c>
      <c r="AI20" s="53">
        <v>2023</v>
      </c>
      <c r="AJ20" s="51">
        <v>45292</v>
      </c>
      <c r="AK20" s="51">
        <v>51135</v>
      </c>
      <c r="AL20" s="48">
        <v>275</v>
      </c>
      <c r="AM20" s="44">
        <v>156</v>
      </c>
      <c r="AN20" s="44">
        <v>168</v>
      </c>
      <c r="AO20" s="44">
        <v>178</v>
      </c>
      <c r="AP20" s="44">
        <v>182</v>
      </c>
      <c r="AQ20" s="44">
        <v>291</v>
      </c>
      <c r="AR20" s="44">
        <v>192</v>
      </c>
      <c r="AS20" s="44">
        <v>204</v>
      </c>
      <c r="AT20" s="44">
        <v>210</v>
      </c>
      <c r="AU20" s="44">
        <v>206</v>
      </c>
      <c r="AV20" s="44">
        <v>321</v>
      </c>
      <c r="AW20" s="44">
        <v>226</v>
      </c>
      <c r="AX20" s="44">
        <v>232</v>
      </c>
      <c r="AY20" s="44">
        <v>228</v>
      </c>
      <c r="AZ20" s="44">
        <v>242</v>
      </c>
      <c r="BA20" s="44">
        <v>355</v>
      </c>
      <c r="BB20" s="122">
        <f>SUM(AL20:BA20)</f>
        <v>3666</v>
      </c>
      <c r="BC20" s="120">
        <v>619.65778499999999</v>
      </c>
      <c r="BD20" s="120"/>
      <c r="BE20" s="154" t="s">
        <v>221</v>
      </c>
      <c r="BF20" s="198">
        <v>419.82033699999999</v>
      </c>
      <c r="BG20" s="120"/>
      <c r="BH20" s="154" t="s">
        <v>221</v>
      </c>
      <c r="BI20" s="120">
        <v>465.74512800000002</v>
      </c>
      <c r="BJ20" s="120"/>
      <c r="BK20" s="154" t="s">
        <v>221</v>
      </c>
      <c r="BL20" s="120">
        <v>510.29449699999998</v>
      </c>
      <c r="BM20" s="120"/>
      <c r="BN20" s="154" t="s">
        <v>221</v>
      </c>
      <c r="BO20" s="120">
        <v>544.73930900000005</v>
      </c>
      <c r="BP20" s="120"/>
      <c r="BQ20" s="154" t="s">
        <v>221</v>
      </c>
      <c r="BR20" s="120">
        <v>827.48839499999997</v>
      </c>
      <c r="BS20" s="120"/>
      <c r="BT20" s="154" t="s">
        <v>221</v>
      </c>
      <c r="BU20" s="120">
        <v>625.18864099999996</v>
      </c>
      <c r="BV20" s="120"/>
      <c r="BW20" s="154" t="s">
        <v>221</v>
      </c>
      <c r="BX20" s="120">
        <v>687.46114899999998</v>
      </c>
      <c r="BY20" s="120"/>
      <c r="BZ20" s="154" t="s">
        <v>221</v>
      </c>
      <c r="CA20" s="120">
        <v>738.11607200000003</v>
      </c>
      <c r="CB20" s="120"/>
      <c r="CC20" s="154" t="s">
        <v>221</v>
      </c>
      <c r="CD20" s="120">
        <v>763.62456999999995</v>
      </c>
      <c r="CE20" s="120"/>
      <c r="CF20" s="154" t="s">
        <v>221</v>
      </c>
      <c r="CG20" s="120">
        <v>1145.8619639999999</v>
      </c>
      <c r="CH20" s="120"/>
      <c r="CI20" s="154" t="s">
        <v>221</v>
      </c>
      <c r="CJ20" s="120">
        <v>904.72373600000003</v>
      </c>
      <c r="CK20" s="120"/>
      <c r="CL20" s="154" t="s">
        <v>221</v>
      </c>
      <c r="CM20" s="120">
        <v>969.750632</v>
      </c>
      <c r="CN20" s="120"/>
      <c r="CO20" s="154" t="s">
        <v>221</v>
      </c>
      <c r="CP20" s="120">
        <v>1004.384667</v>
      </c>
      <c r="CQ20" s="120"/>
      <c r="CR20" s="154" t="s">
        <v>221</v>
      </c>
      <c r="CS20" s="120">
        <v>1105.5154990000001</v>
      </c>
      <c r="CT20" s="120"/>
      <c r="CU20" s="154" t="s">
        <v>221</v>
      </c>
      <c r="CV20" s="120">
        <v>1592.267075</v>
      </c>
      <c r="CW20" s="120"/>
      <c r="CX20" s="154" t="s">
        <v>221</v>
      </c>
      <c r="CY20" s="120">
        <f t="shared" si="1"/>
        <v>12924.639455999997</v>
      </c>
      <c r="CZ20" s="132" t="s">
        <v>222</v>
      </c>
      <c r="DA20" s="133" t="s">
        <v>223</v>
      </c>
      <c r="DB20" s="132" t="s">
        <v>192</v>
      </c>
      <c r="DC20" s="132" t="s">
        <v>192</v>
      </c>
      <c r="DD20" s="132" t="s">
        <v>224</v>
      </c>
      <c r="DE20" s="132" t="s">
        <v>225</v>
      </c>
      <c r="DF20" s="133" t="s">
        <v>226</v>
      </c>
      <c r="DG20" s="132" t="s">
        <v>192</v>
      </c>
      <c r="DH20" s="132" t="s">
        <v>192</v>
      </c>
      <c r="DI20" s="132" t="s">
        <v>227</v>
      </c>
      <c r="DJ20" s="138"/>
      <c r="DK20" s="138"/>
      <c r="DL20" s="138"/>
      <c r="DM20" s="138"/>
      <c r="DN20" s="138"/>
      <c r="DO20" s="138"/>
      <c r="DP20" s="138"/>
      <c r="DQ20" s="138"/>
      <c r="DR20" s="138"/>
      <c r="DS20" s="138"/>
      <c r="DT20" s="138"/>
      <c r="DU20" s="138"/>
      <c r="DV20" s="138"/>
      <c r="DW20" s="138"/>
      <c r="DX20" s="138"/>
      <c r="DY20" s="138"/>
      <c r="DZ20" s="138"/>
      <c r="EA20" s="138"/>
      <c r="EB20" s="138"/>
      <c r="EC20" s="138"/>
      <c r="ED20" s="138"/>
      <c r="EE20" s="138"/>
      <c r="EF20" s="138"/>
      <c r="EG20" s="138"/>
      <c r="EH20" s="138"/>
      <c r="EI20" s="138"/>
      <c r="EJ20" s="138"/>
      <c r="EK20" s="138"/>
      <c r="EL20" s="39"/>
      <c r="EM20" s="39"/>
      <c r="EN20" s="39"/>
      <c r="EO20" s="39"/>
      <c r="EP20" s="39"/>
      <c r="EQ20" s="39"/>
      <c r="ER20" s="39"/>
      <c r="ES20" s="39"/>
      <c r="ET20" s="39"/>
      <c r="EU20" s="39"/>
      <c r="EV20" s="39"/>
      <c r="EW20" s="39"/>
      <c r="EX20" s="39"/>
      <c r="EY20" s="39"/>
      <c r="EZ20" s="39"/>
      <c r="FA20" s="39"/>
      <c r="FB20" s="39"/>
      <c r="FC20" s="39"/>
      <c r="FD20" s="39"/>
      <c r="FE20" s="39"/>
      <c r="FF20" s="39"/>
      <c r="FG20" s="39"/>
      <c r="FH20" s="39"/>
      <c r="FI20" s="39"/>
      <c r="FJ20" s="39"/>
      <c r="FK20" s="39"/>
      <c r="FL20" s="39"/>
      <c r="FM20" s="39"/>
      <c r="FN20" s="39"/>
      <c r="FO20" s="39"/>
      <c r="FP20" s="39"/>
      <c r="FQ20" s="39"/>
      <c r="FR20" s="39"/>
      <c r="FS20" s="39"/>
      <c r="FT20" s="39"/>
      <c r="FU20" s="39"/>
      <c r="FV20" s="39"/>
      <c r="FW20" s="39"/>
      <c r="FX20" s="39"/>
      <c r="FY20" s="39"/>
      <c r="FZ20" s="39"/>
      <c r="GA20" s="39"/>
      <c r="GB20" s="39"/>
      <c r="GC20" s="39"/>
      <c r="GD20" s="39"/>
      <c r="GE20" s="39"/>
      <c r="GF20" s="39"/>
      <c r="GG20" s="39"/>
      <c r="GH20" s="39"/>
      <c r="GI20" s="39"/>
      <c r="GJ20" s="39"/>
      <c r="GK20" s="39"/>
      <c r="GL20" s="39"/>
      <c r="GM20" s="39"/>
      <c r="GN20" s="39"/>
      <c r="GO20" s="39"/>
      <c r="GP20" s="39"/>
      <c r="GQ20" s="39"/>
      <c r="GR20" s="39"/>
      <c r="GS20" s="39"/>
      <c r="GT20" s="39"/>
      <c r="GU20" s="39"/>
      <c r="GV20" s="39"/>
      <c r="GW20" s="39"/>
      <c r="GX20" s="39"/>
      <c r="GY20" s="39"/>
      <c r="GZ20" s="39"/>
      <c r="HA20" s="39"/>
      <c r="HB20" s="39"/>
      <c r="HC20" s="39"/>
      <c r="HD20" s="39"/>
      <c r="HE20" s="39"/>
      <c r="HF20" s="39"/>
      <c r="HG20" s="39"/>
      <c r="HH20" s="39"/>
      <c r="HI20" s="39"/>
      <c r="HJ20" s="39"/>
      <c r="HK20" s="39"/>
      <c r="HL20" s="39"/>
      <c r="HM20" s="39"/>
      <c r="HN20" s="39"/>
      <c r="HO20" s="39"/>
      <c r="HP20" s="39"/>
      <c r="HQ20" s="39"/>
      <c r="HR20" s="39"/>
      <c r="HS20" s="39"/>
      <c r="HT20" s="39"/>
      <c r="HU20" s="39"/>
      <c r="HV20" s="39"/>
      <c r="HW20" s="39"/>
      <c r="HX20" s="39"/>
      <c r="HY20" s="39"/>
      <c r="HZ20" s="39"/>
      <c r="IA20" s="39"/>
      <c r="IB20" s="39"/>
      <c r="IC20" s="39"/>
      <c r="ID20" s="39"/>
      <c r="IE20" s="39"/>
      <c r="IF20" s="39"/>
      <c r="IG20" s="39"/>
      <c r="IH20" s="39"/>
      <c r="II20" s="39"/>
      <c r="IJ20" s="39"/>
      <c r="IK20" s="39"/>
      <c r="IL20" s="39"/>
      <c r="IM20" s="39"/>
      <c r="IN20" s="39"/>
      <c r="IO20" s="39"/>
      <c r="IP20" s="39"/>
      <c r="IQ20" s="39"/>
      <c r="IR20" s="39"/>
      <c r="IS20" s="39"/>
      <c r="IT20" s="39"/>
      <c r="IU20" s="39"/>
      <c r="IV20" s="39"/>
      <c r="IW20" s="39"/>
      <c r="IX20" s="39"/>
      <c r="IY20" s="39"/>
      <c r="IZ20" s="39"/>
      <c r="JA20" s="39"/>
      <c r="JB20" s="39"/>
      <c r="JC20" s="39"/>
      <c r="JD20" s="39"/>
      <c r="JE20" s="39"/>
      <c r="JF20" s="39"/>
      <c r="JG20" s="39"/>
      <c r="JH20" s="39"/>
      <c r="JI20" s="39"/>
      <c r="JJ20" s="39"/>
      <c r="JK20" s="39"/>
      <c r="JL20" s="39"/>
      <c r="JM20" s="39"/>
      <c r="JN20" s="39"/>
      <c r="JO20" s="39"/>
      <c r="JP20" s="39"/>
      <c r="JQ20" s="39"/>
      <c r="JR20" s="39"/>
      <c r="JS20" s="39"/>
      <c r="JT20" s="39"/>
      <c r="JU20" s="39"/>
      <c r="JV20" s="39"/>
      <c r="JW20" s="39"/>
      <c r="JX20" s="39"/>
      <c r="JY20" s="39"/>
      <c r="JZ20" s="39"/>
      <c r="KA20" s="39"/>
      <c r="KB20" s="39"/>
      <c r="KC20" s="39"/>
      <c r="KD20" s="39"/>
      <c r="KE20" s="39"/>
      <c r="KF20" s="39"/>
      <c r="KG20" s="39"/>
      <c r="KH20" s="39"/>
      <c r="KI20" s="39"/>
      <c r="KJ20" s="39"/>
      <c r="KK20" s="39"/>
      <c r="KL20" s="39"/>
      <c r="KM20" s="39"/>
      <c r="KN20" s="39"/>
      <c r="KO20" s="39"/>
      <c r="KP20" s="39"/>
      <c r="KQ20" s="39"/>
      <c r="KR20" s="39"/>
      <c r="KS20" s="39"/>
      <c r="KT20" s="39"/>
      <c r="KU20" s="39"/>
      <c r="KV20" s="39"/>
      <c r="KW20" s="39"/>
      <c r="KX20" s="39"/>
      <c r="KY20" s="39"/>
      <c r="KZ20" s="39"/>
      <c r="LA20" s="39"/>
      <c r="LB20" s="39"/>
      <c r="LC20" s="39"/>
      <c r="LD20" s="39"/>
      <c r="LE20" s="39"/>
      <c r="LF20" s="39"/>
      <c r="LG20" s="39"/>
      <c r="LH20" s="39"/>
      <c r="LI20" s="39"/>
      <c r="LJ20" s="39"/>
      <c r="LK20" s="39"/>
      <c r="LL20" s="39"/>
      <c r="LM20" s="39"/>
      <c r="LN20" s="39"/>
      <c r="LO20" s="39"/>
      <c r="LP20" s="39"/>
      <c r="LQ20" s="39"/>
      <c r="LR20" s="39"/>
      <c r="LS20" s="39"/>
      <c r="LT20" s="39"/>
      <c r="LU20" s="39"/>
      <c r="LV20" s="39"/>
      <c r="LW20" s="39"/>
      <c r="LX20" s="39"/>
      <c r="LY20" s="39"/>
      <c r="LZ20" s="39"/>
      <c r="MA20" s="39"/>
      <c r="MB20" s="39"/>
      <c r="MC20" s="39"/>
      <c r="MD20" s="39"/>
      <c r="ME20" s="39"/>
      <c r="MF20" s="39"/>
      <c r="MG20" s="39"/>
      <c r="MH20" s="39"/>
      <c r="MI20" s="39"/>
      <c r="MJ20" s="39"/>
      <c r="MK20" s="39"/>
      <c r="ML20" s="39"/>
      <c r="MM20" s="39"/>
      <c r="MN20" s="39"/>
      <c r="MO20" s="39"/>
      <c r="MP20" s="39"/>
      <c r="MQ20" s="39"/>
      <c r="MR20" s="39"/>
      <c r="MS20" s="39"/>
      <c r="MT20" s="39"/>
      <c r="MU20" s="39"/>
      <c r="MV20" s="39"/>
      <c r="MW20" s="39"/>
      <c r="MX20" s="39"/>
      <c r="MY20" s="39"/>
      <c r="MZ20" s="39"/>
      <c r="NA20" s="39"/>
      <c r="NB20" s="39"/>
      <c r="NC20" s="39"/>
      <c r="ND20" s="39"/>
      <c r="NE20" s="39"/>
      <c r="NF20" s="39"/>
      <c r="NG20" s="39"/>
      <c r="NH20" s="39"/>
      <c r="NI20" s="39"/>
      <c r="NJ20" s="39"/>
      <c r="NK20" s="39"/>
      <c r="NL20" s="39"/>
      <c r="NM20" s="39"/>
      <c r="NN20" s="39"/>
    </row>
    <row r="21" spans="1:378" s="37" customFormat="1" ht="13.5" customHeight="1" x14ac:dyDescent="0.35">
      <c r="A21" s="39"/>
      <c r="B21" s="36" t="s">
        <v>178</v>
      </c>
      <c r="C21" s="62">
        <f t="shared" si="0"/>
        <v>0.16666666666666666</v>
      </c>
      <c r="D21" s="36" t="s">
        <v>204</v>
      </c>
      <c r="E21" s="36" t="s">
        <v>205</v>
      </c>
      <c r="F21" s="36" t="s">
        <v>206</v>
      </c>
      <c r="G21" s="36" t="s">
        <v>207</v>
      </c>
      <c r="H21" s="63">
        <f>'[2]DESERCION INTRANUAL'!$G$3</f>
        <v>5.484818805093046E-2</v>
      </c>
      <c r="I21" s="53">
        <v>2022</v>
      </c>
      <c r="J21" s="51">
        <v>45292</v>
      </c>
      <c r="K21" s="51">
        <v>51135</v>
      </c>
      <c r="L21" s="54">
        <f t="shared" si="3"/>
        <v>5.2105778648383935E-2</v>
      </c>
      <c r="M21" s="54">
        <f t="shared" si="4"/>
        <v>4.9500489715964734E-2</v>
      </c>
      <c r="N21" s="54">
        <f t="shared" si="4"/>
        <v>4.7025465230166492E-2</v>
      </c>
      <c r="O21" s="54">
        <f t="shared" si="4"/>
        <v>4.4674191968658163E-2</v>
      </c>
      <c r="P21" s="54">
        <f t="shared" si="4"/>
        <v>4.2440482370225255E-2</v>
      </c>
      <c r="Q21" s="54">
        <f t="shared" si="4"/>
        <v>4.0318458251713991E-2</v>
      </c>
      <c r="R21" s="54">
        <f t="shared" si="4"/>
        <v>3.8302535339128287E-2</v>
      </c>
      <c r="S21" s="54">
        <f t="shared" si="4"/>
        <v>3.6387408572171868E-2</v>
      </c>
      <c r="T21" s="54">
        <f t="shared" si="4"/>
        <v>3.4568038143563275E-2</v>
      </c>
      <c r="U21" s="54">
        <f t="shared" si="4"/>
        <v>3.2839636236385111E-2</v>
      </c>
      <c r="V21" s="54">
        <f t="shared" si="4"/>
        <v>3.1197654424565853E-2</v>
      </c>
      <c r="W21" s="54">
        <f t="shared" si="4"/>
        <v>2.9637771703337559E-2</v>
      </c>
      <c r="X21" s="54">
        <f t="shared" si="4"/>
        <v>2.8155883118170678E-2</v>
      </c>
      <c r="Y21" s="54">
        <f t="shared" si="4"/>
        <v>2.6748088962262141E-2</v>
      </c>
      <c r="Z21" s="54">
        <f t="shared" si="4"/>
        <v>2.5410684514149032E-2</v>
      </c>
      <c r="AA21" s="54">
        <f t="shared" si="4"/>
        <v>2.4140150288441579E-2</v>
      </c>
      <c r="AB21" s="54">
        <f t="shared" si="5"/>
        <v>2.4140150288441579E-2</v>
      </c>
      <c r="AC21" s="36" t="s">
        <v>228</v>
      </c>
      <c r="AD21" s="108" t="s">
        <v>229</v>
      </c>
      <c r="AE21" s="109" t="s">
        <v>185</v>
      </c>
      <c r="AF21" s="109" t="s">
        <v>197</v>
      </c>
      <c r="AG21" s="36" t="s">
        <v>187</v>
      </c>
      <c r="AH21" s="44">
        <v>11</v>
      </c>
      <c r="AI21" s="53">
        <v>2023</v>
      </c>
      <c r="AJ21" s="51">
        <v>46023</v>
      </c>
      <c r="AK21" s="51">
        <v>51135</v>
      </c>
      <c r="AL21" s="48"/>
      <c r="AM21" s="44"/>
      <c r="AN21" s="44">
        <v>25</v>
      </c>
      <c r="AO21" s="44">
        <v>25</v>
      </c>
      <c r="AP21" s="44">
        <v>25</v>
      </c>
      <c r="AQ21" s="44">
        <v>25</v>
      </c>
      <c r="AR21" s="44">
        <v>25</v>
      </c>
      <c r="AS21" s="44">
        <v>25</v>
      </c>
      <c r="AT21" s="44">
        <v>25</v>
      </c>
      <c r="AU21" s="44">
        <v>25</v>
      </c>
      <c r="AV21" s="44">
        <v>25</v>
      </c>
      <c r="AW21" s="44">
        <v>25</v>
      </c>
      <c r="AX21" s="44">
        <v>25</v>
      </c>
      <c r="AY21" s="44">
        <v>25</v>
      </c>
      <c r="AZ21" s="44">
        <v>25</v>
      </c>
      <c r="BA21" s="44">
        <v>25</v>
      </c>
      <c r="BB21" s="122">
        <f>SUM(AN21:BA21)</f>
        <v>350</v>
      </c>
      <c r="BC21" s="120"/>
      <c r="BD21" s="120"/>
      <c r="BE21" s="154" t="s">
        <v>194</v>
      </c>
      <c r="BF21" s="120"/>
      <c r="BG21" s="120"/>
      <c r="BH21" s="154" t="s">
        <v>194</v>
      </c>
      <c r="BI21" s="120">
        <v>463.05</v>
      </c>
      <c r="BJ21" s="120"/>
      <c r="BK21" s="154" t="s">
        <v>230</v>
      </c>
      <c r="BL21" s="120">
        <v>486.20249999999999</v>
      </c>
      <c r="BM21" s="120"/>
      <c r="BN21" s="154" t="s">
        <v>230</v>
      </c>
      <c r="BO21" s="120">
        <v>510.51262500000001</v>
      </c>
      <c r="BP21" s="120"/>
      <c r="BQ21" s="154" t="s">
        <v>230</v>
      </c>
      <c r="BR21" s="120">
        <v>536.03825625000002</v>
      </c>
      <c r="BS21" s="120"/>
      <c r="BT21" s="154" t="s">
        <v>230</v>
      </c>
      <c r="BU21" s="120">
        <v>562.84016906249997</v>
      </c>
      <c r="BV21" s="120"/>
      <c r="BW21" s="154" t="s">
        <v>230</v>
      </c>
      <c r="BX21" s="120">
        <v>590.98217751562504</v>
      </c>
      <c r="BY21" s="120"/>
      <c r="BZ21" s="154" t="s">
        <v>230</v>
      </c>
      <c r="CA21" s="120">
        <v>620.5312863914063</v>
      </c>
      <c r="CB21" s="120"/>
      <c r="CC21" s="154" t="s">
        <v>230</v>
      </c>
      <c r="CD21" s="120">
        <v>651.5578507109766</v>
      </c>
      <c r="CE21" s="120"/>
      <c r="CF21" s="154" t="s">
        <v>230</v>
      </c>
      <c r="CG21" s="120">
        <v>684.13574324652541</v>
      </c>
      <c r="CH21" s="120"/>
      <c r="CI21" s="154" t="s">
        <v>230</v>
      </c>
      <c r="CJ21" s="120">
        <v>718.34253040885176</v>
      </c>
      <c r="CK21" s="120"/>
      <c r="CL21" s="154" t="s">
        <v>230</v>
      </c>
      <c r="CM21" s="120">
        <v>754.25965692929435</v>
      </c>
      <c r="CN21" s="120"/>
      <c r="CO21" s="154" t="s">
        <v>189</v>
      </c>
      <c r="CP21" s="120">
        <v>791.97263977575915</v>
      </c>
      <c r="CQ21" s="120"/>
      <c r="CR21" s="154" t="s">
        <v>189</v>
      </c>
      <c r="CS21" s="120">
        <v>831.57127176454708</v>
      </c>
      <c r="CT21" s="120"/>
      <c r="CU21" s="154" t="s">
        <v>189</v>
      </c>
      <c r="CV21" s="120">
        <v>873.14983535277452</v>
      </c>
      <c r="CW21" s="120"/>
      <c r="CX21" s="154" t="s">
        <v>189</v>
      </c>
      <c r="CY21" s="120">
        <f t="shared" si="1"/>
        <v>9075.1465424082617</v>
      </c>
      <c r="CZ21" s="132" t="s">
        <v>190</v>
      </c>
      <c r="DA21" s="132" t="s">
        <v>200</v>
      </c>
      <c r="DB21" s="132" t="s">
        <v>192</v>
      </c>
      <c r="DC21" s="132" t="s">
        <v>192</v>
      </c>
      <c r="DD21" s="132" t="s">
        <v>193</v>
      </c>
      <c r="DE21" s="133" t="s">
        <v>231</v>
      </c>
      <c r="DF21" s="133" t="s">
        <v>232</v>
      </c>
      <c r="DG21" s="132" t="s">
        <v>192</v>
      </c>
      <c r="DH21" s="132" t="s">
        <v>192</v>
      </c>
      <c r="DI21" s="132" t="s">
        <v>233</v>
      </c>
      <c r="DJ21" s="135"/>
      <c r="DK21" s="135"/>
      <c r="DL21" s="135"/>
      <c r="DM21" s="135"/>
      <c r="DN21" s="135"/>
      <c r="DO21" s="135"/>
      <c r="DP21" s="135"/>
      <c r="DQ21" s="135"/>
      <c r="DR21" s="135"/>
      <c r="DS21" s="135"/>
      <c r="DT21" s="135"/>
      <c r="DU21" s="135"/>
      <c r="DV21" s="135"/>
      <c r="DW21" s="135"/>
      <c r="DX21" s="135"/>
      <c r="DY21" s="135"/>
      <c r="DZ21" s="135"/>
      <c r="EA21" s="135"/>
      <c r="EB21" s="135"/>
      <c r="EC21" s="135"/>
      <c r="ED21" s="135"/>
      <c r="EE21" s="135"/>
      <c r="EF21" s="135"/>
      <c r="EG21" s="135"/>
      <c r="EH21" s="135"/>
      <c r="EI21" s="135"/>
      <c r="EJ21" s="135"/>
      <c r="EK21" s="135"/>
    </row>
    <row r="22" spans="1:378" s="41" customFormat="1" ht="13.5" customHeight="1" x14ac:dyDescent="0.25">
      <c r="A22" s="151"/>
      <c r="B22" s="44" t="s">
        <v>234</v>
      </c>
      <c r="C22" s="65">
        <f t="shared" si="0"/>
        <v>0.16666666666666666</v>
      </c>
      <c r="D22" s="44" t="s">
        <v>235</v>
      </c>
      <c r="E22" s="44" t="s">
        <v>236</v>
      </c>
      <c r="F22" s="44" t="s">
        <v>206</v>
      </c>
      <c r="G22" s="44" t="s">
        <v>182</v>
      </c>
      <c r="H22" s="63">
        <f>'[3]meta obj 2'!$F$5</f>
        <v>0.87131461283200284</v>
      </c>
      <c r="I22" s="53">
        <v>2022</v>
      </c>
      <c r="J22" s="51">
        <v>45292</v>
      </c>
      <c r="K22" s="51">
        <v>51135</v>
      </c>
      <c r="L22" s="65">
        <f>'[3]meta obj 2'!$H$5</f>
        <v>0.88697900371611171</v>
      </c>
      <c r="M22" s="65">
        <f>'[3]meta obj 2'!$I$5</f>
        <v>0.89072896247896916</v>
      </c>
      <c r="N22" s="65">
        <f>'[3]meta obj 2'!$J$5</f>
        <v>0.89447892445519395</v>
      </c>
      <c r="O22" s="65">
        <f>'[3]meta obj 2'!$K$5</f>
        <v>0.89822888964510106</v>
      </c>
      <c r="P22" s="65">
        <f>'[3]meta obj 2'!$L$5</f>
        <v>0.90197885804900668</v>
      </c>
      <c r="Q22" s="65">
        <f>'[3]meta obj 2'!$M$5</f>
        <v>0.90572882966722645</v>
      </c>
      <c r="R22" s="65">
        <f>'[3]meta obj 2'!$N$5</f>
        <v>0.90947880450007668</v>
      </c>
      <c r="S22" s="65">
        <f>'[3]meta obj 2'!$O$5</f>
        <v>0.91322878254787254</v>
      </c>
      <c r="T22" s="65">
        <f>'[3]meta obj 2'!$P$5</f>
        <v>0.91697876381093035</v>
      </c>
      <c r="U22" s="65">
        <f>'[3]meta obj 2'!$Q$5</f>
        <v>0.92072874828956586</v>
      </c>
      <c r="V22" s="65">
        <f>'[3]meta obj 2'!$R$5</f>
        <v>0.92447873598409502</v>
      </c>
      <c r="W22" s="65">
        <f>'[3]meta obj 2'!$S$5</f>
        <v>0.92822872689483393</v>
      </c>
      <c r="X22" s="65">
        <f>'[3]meta obj 2'!$T$5</f>
        <v>0.93197872102209856</v>
      </c>
      <c r="Y22" s="65">
        <f>'[3]meta obj 2'!$U$5</f>
        <v>0.93572871836620497</v>
      </c>
      <c r="Z22" s="65">
        <f>'[3]meta obj 2'!$V$5</f>
        <v>0.93947871892746926</v>
      </c>
      <c r="AA22" s="65">
        <f>'[3]meta obj 2'!$W$5</f>
        <v>0.94322872270620728</v>
      </c>
      <c r="AB22" s="65">
        <f>'[3]meta obj 2'!$W$5</f>
        <v>0.94322872270620728</v>
      </c>
      <c r="AC22" s="44" t="s">
        <v>237</v>
      </c>
      <c r="AD22" s="108" t="s">
        <v>238</v>
      </c>
      <c r="AE22" s="109" t="s">
        <v>239</v>
      </c>
      <c r="AF22" s="109" t="s">
        <v>197</v>
      </c>
      <c r="AG22" s="36" t="s">
        <v>187</v>
      </c>
      <c r="AH22" s="44">
        <v>0</v>
      </c>
      <c r="AI22" s="53">
        <v>2023</v>
      </c>
      <c r="AJ22" s="51">
        <v>45292</v>
      </c>
      <c r="AK22" s="51">
        <v>45657</v>
      </c>
      <c r="AL22" s="48">
        <v>1</v>
      </c>
      <c r="AM22" s="44"/>
      <c r="AN22" s="44"/>
      <c r="AO22" s="44"/>
      <c r="AP22" s="44"/>
      <c r="AQ22" s="44"/>
      <c r="AR22" s="44"/>
      <c r="AS22" s="44"/>
      <c r="AT22" s="44"/>
      <c r="AU22" s="44"/>
      <c r="AV22" s="44"/>
      <c r="AW22" s="44"/>
      <c r="AX22" s="44"/>
      <c r="AY22" s="44"/>
      <c r="AZ22" s="44"/>
      <c r="BA22" s="44"/>
      <c r="BB22" s="122">
        <v>1</v>
      </c>
      <c r="BC22" s="120">
        <v>413.04883200000017</v>
      </c>
      <c r="BD22" s="120"/>
      <c r="BE22" s="171" t="s">
        <v>188</v>
      </c>
      <c r="BF22" s="120"/>
      <c r="BG22" s="120"/>
      <c r="BH22" s="154" t="s">
        <v>194</v>
      </c>
      <c r="BI22" s="120"/>
      <c r="BJ22" s="120"/>
      <c r="BK22" s="154" t="s">
        <v>194</v>
      </c>
      <c r="BL22" s="120"/>
      <c r="BM22" s="120"/>
      <c r="BN22" s="154" t="s">
        <v>194</v>
      </c>
      <c r="BO22" s="120"/>
      <c r="BP22" s="120"/>
      <c r="BQ22" s="154" t="s">
        <v>194</v>
      </c>
      <c r="BR22" s="120"/>
      <c r="BS22" s="120"/>
      <c r="BT22" s="154" t="s">
        <v>194</v>
      </c>
      <c r="BU22" s="120"/>
      <c r="BV22" s="120"/>
      <c r="BW22" s="154" t="s">
        <v>194</v>
      </c>
      <c r="BX22" s="120"/>
      <c r="BY22" s="120"/>
      <c r="BZ22" s="154" t="s">
        <v>194</v>
      </c>
      <c r="CA22" s="120"/>
      <c r="CB22" s="120"/>
      <c r="CC22" s="154" t="s">
        <v>194</v>
      </c>
      <c r="CD22" s="120"/>
      <c r="CE22" s="120"/>
      <c r="CF22" s="154" t="s">
        <v>194</v>
      </c>
      <c r="CG22" s="120"/>
      <c r="CH22" s="120"/>
      <c r="CI22" s="154" t="s">
        <v>194</v>
      </c>
      <c r="CJ22" s="120"/>
      <c r="CK22" s="120"/>
      <c r="CL22" s="154" t="s">
        <v>194</v>
      </c>
      <c r="CM22" s="120"/>
      <c r="CN22" s="120"/>
      <c r="CO22" s="154" t="s">
        <v>194</v>
      </c>
      <c r="CP22" s="120"/>
      <c r="CQ22" s="120"/>
      <c r="CR22" s="154" t="s">
        <v>194</v>
      </c>
      <c r="CS22" s="120"/>
      <c r="CT22" s="120"/>
      <c r="CU22" s="154" t="s">
        <v>194</v>
      </c>
      <c r="CV22" s="136"/>
      <c r="CW22" s="120"/>
      <c r="CX22" s="154" t="s">
        <v>194</v>
      </c>
      <c r="CY22" s="120">
        <f t="shared" si="1"/>
        <v>413.04883200000017</v>
      </c>
      <c r="CZ22" s="132" t="s">
        <v>190</v>
      </c>
      <c r="DA22" s="132" t="s">
        <v>240</v>
      </c>
      <c r="DB22" s="132" t="s">
        <v>192</v>
      </c>
      <c r="DC22" s="132" t="s">
        <v>192</v>
      </c>
      <c r="DD22" s="132" t="s">
        <v>193</v>
      </c>
      <c r="DE22" s="132" t="s">
        <v>241</v>
      </c>
      <c r="DF22" s="133" t="s">
        <v>242</v>
      </c>
      <c r="DG22" s="132" t="s">
        <v>192</v>
      </c>
      <c r="DH22" s="132" t="s">
        <v>192</v>
      </c>
      <c r="DI22" s="132" t="s">
        <v>243</v>
      </c>
      <c r="DJ22" s="135"/>
      <c r="DK22" s="135"/>
      <c r="DL22" s="135"/>
      <c r="DM22" s="135"/>
      <c r="DN22" s="135"/>
      <c r="DO22" s="135"/>
      <c r="DP22" s="135"/>
      <c r="DQ22" s="135"/>
      <c r="DR22" s="135"/>
      <c r="DS22" s="135"/>
      <c r="DT22" s="135"/>
      <c r="DU22" s="135"/>
      <c r="DV22" s="135"/>
      <c r="DW22" s="135"/>
      <c r="DX22" s="135"/>
      <c r="DY22" s="135"/>
      <c r="DZ22" s="135"/>
      <c r="EA22" s="135"/>
      <c r="EB22" s="135"/>
      <c r="EC22" s="135"/>
      <c r="ED22" s="135"/>
      <c r="EE22" s="135"/>
      <c r="EF22" s="135"/>
      <c r="EG22" s="135"/>
      <c r="EH22" s="135"/>
      <c r="EI22" s="135"/>
      <c r="EJ22" s="135"/>
      <c r="EK22" s="135"/>
    </row>
    <row r="23" spans="1:378" s="37" customFormat="1" ht="13.5" customHeight="1" x14ac:dyDescent="0.25">
      <c r="A23" s="39"/>
      <c r="B23" s="44" t="s">
        <v>234</v>
      </c>
      <c r="C23" s="62">
        <f t="shared" si="0"/>
        <v>0.16666666666666666</v>
      </c>
      <c r="D23" s="44" t="s">
        <v>235</v>
      </c>
      <c r="E23" s="36" t="s">
        <v>236</v>
      </c>
      <c r="F23" s="36" t="s">
        <v>206</v>
      </c>
      <c r="G23" s="36" t="s">
        <v>182</v>
      </c>
      <c r="H23" s="63">
        <f>'[3]meta obj 2'!$F$5</f>
        <v>0.87131461283200284</v>
      </c>
      <c r="I23" s="53">
        <v>2022</v>
      </c>
      <c r="J23" s="51">
        <v>45292</v>
      </c>
      <c r="K23" s="51">
        <v>51135</v>
      </c>
      <c r="L23" s="65">
        <f>'[3]meta obj 2'!$H$5</f>
        <v>0.88697900371611171</v>
      </c>
      <c r="M23" s="65">
        <f>'[3]meta obj 2'!$I$5</f>
        <v>0.89072896247896916</v>
      </c>
      <c r="N23" s="65">
        <f>'[3]meta obj 2'!$J$5</f>
        <v>0.89447892445519395</v>
      </c>
      <c r="O23" s="65">
        <f>'[3]meta obj 2'!$K$5</f>
        <v>0.89822888964510106</v>
      </c>
      <c r="P23" s="65">
        <f>'[3]meta obj 2'!$L$5</f>
        <v>0.90197885804900668</v>
      </c>
      <c r="Q23" s="65">
        <f>'[3]meta obj 2'!$M$5</f>
        <v>0.90572882966722645</v>
      </c>
      <c r="R23" s="65">
        <f>'[3]meta obj 2'!$N$5</f>
        <v>0.90947880450007668</v>
      </c>
      <c r="S23" s="65">
        <f>'[3]meta obj 2'!$O$5</f>
        <v>0.91322878254787254</v>
      </c>
      <c r="T23" s="65">
        <f>'[3]meta obj 2'!$P$5</f>
        <v>0.91697876381093035</v>
      </c>
      <c r="U23" s="65">
        <f>'[3]meta obj 2'!$Q$5</f>
        <v>0.92072874828956586</v>
      </c>
      <c r="V23" s="65">
        <f>'[3]meta obj 2'!$R$5</f>
        <v>0.92447873598409502</v>
      </c>
      <c r="W23" s="65">
        <f>'[3]meta obj 2'!$S$5</f>
        <v>0.92822872689483393</v>
      </c>
      <c r="X23" s="65">
        <f>'[3]meta obj 2'!$T$5</f>
        <v>0.93197872102209856</v>
      </c>
      <c r="Y23" s="65">
        <f>'[3]meta obj 2'!$U$5</f>
        <v>0.93572871836620497</v>
      </c>
      <c r="Z23" s="65">
        <f>'[3]meta obj 2'!$V$5</f>
        <v>0.93947871892746926</v>
      </c>
      <c r="AA23" s="65">
        <f>'[3]meta obj 2'!$W$5</f>
        <v>0.94322872270620728</v>
      </c>
      <c r="AB23" s="65">
        <f>'[3]meta obj 2'!$W$5</f>
        <v>0.94322872270620728</v>
      </c>
      <c r="AC23" s="36" t="s">
        <v>244</v>
      </c>
      <c r="AD23" s="108" t="s">
        <v>245</v>
      </c>
      <c r="AE23" s="109" t="s">
        <v>239</v>
      </c>
      <c r="AF23" s="109" t="s">
        <v>197</v>
      </c>
      <c r="AG23" s="36" t="s">
        <v>187</v>
      </c>
      <c r="AH23" s="44">
        <v>0</v>
      </c>
      <c r="AI23" s="53">
        <v>2023</v>
      </c>
      <c r="AJ23" s="51">
        <v>45658</v>
      </c>
      <c r="AK23" s="51">
        <v>51135</v>
      </c>
      <c r="AL23" s="48"/>
      <c r="AM23" s="66">
        <v>6.846838314768619E-2</v>
      </c>
      <c r="AN23" s="66">
        <v>6.7859543952659973E-2</v>
      </c>
      <c r="AO23" s="66">
        <v>7.3839763850298168E-2</v>
      </c>
      <c r="AP23" s="66">
        <v>4.5220207318694909E-2</v>
      </c>
      <c r="AQ23" s="66">
        <v>6.2500914018436632E-2</v>
      </c>
      <c r="AR23" s="66">
        <v>6.0576852262265057E-2</v>
      </c>
      <c r="AS23" s="66">
        <v>6.4594629903913389E-2</v>
      </c>
      <c r="AT23" s="66">
        <v>4.4122108653031657E-2</v>
      </c>
      <c r="AU23" s="66">
        <v>6.1355515858392655E-2</v>
      </c>
      <c r="AV23" s="66">
        <v>6.4941509329685232E-2</v>
      </c>
      <c r="AW23" s="66">
        <v>6.8519552837723929E-2</v>
      </c>
      <c r="AX23" s="66">
        <v>5.5576381431245617E-2</v>
      </c>
      <c r="AY23" s="66">
        <v>9.6063494298033472E-2</v>
      </c>
      <c r="AZ23" s="66">
        <v>8.1081925541503688E-2</v>
      </c>
      <c r="BA23" s="66">
        <v>8.5279217596429313E-2</v>
      </c>
      <c r="BB23" s="80">
        <v>1</v>
      </c>
      <c r="BC23" s="120"/>
      <c r="BD23" s="120"/>
      <c r="BE23" s="154" t="s">
        <v>194</v>
      </c>
      <c r="BF23" s="136">
        <v>150728.12556357501</v>
      </c>
      <c r="BG23" s="120"/>
      <c r="BH23" s="154" t="s">
        <v>246</v>
      </c>
      <c r="BI23" s="136">
        <v>149387.81071434027</v>
      </c>
      <c r="BJ23" s="120"/>
      <c r="BK23" s="154" t="s">
        <v>246</v>
      </c>
      <c r="BL23" s="136">
        <v>162552.82636374896</v>
      </c>
      <c r="BM23" s="120"/>
      <c r="BN23" s="154" t="s">
        <v>246</v>
      </c>
      <c r="BO23" s="136">
        <v>99548.970976007025</v>
      </c>
      <c r="BP23" s="120"/>
      <c r="BQ23" s="154" t="s">
        <v>246</v>
      </c>
      <c r="BR23" s="136">
        <v>137591.17979591843</v>
      </c>
      <c r="BS23" s="120"/>
      <c r="BT23" s="154" t="s">
        <v>246</v>
      </c>
      <c r="BU23" s="136">
        <v>133355.49890725556</v>
      </c>
      <c r="BV23" s="120"/>
      <c r="BW23" s="154" t="s">
        <v>246</v>
      </c>
      <c r="BX23" s="136">
        <v>142200.34181161673</v>
      </c>
      <c r="BY23" s="120"/>
      <c r="BZ23" s="154" t="s">
        <v>246</v>
      </c>
      <c r="CA23" s="136">
        <v>97131.587273484489</v>
      </c>
      <c r="CB23" s="120"/>
      <c r="CC23" s="154" t="s">
        <v>246</v>
      </c>
      <c r="CD23" s="136">
        <v>135069.66972440114</v>
      </c>
      <c r="CE23" s="120"/>
      <c r="CF23" s="154" t="s">
        <v>246</v>
      </c>
      <c r="CG23" s="136">
        <v>142963.9714350939</v>
      </c>
      <c r="CH23" s="120"/>
      <c r="CI23" s="154" t="s">
        <v>246</v>
      </c>
      <c r="CJ23" s="136">
        <v>150840.77188455532</v>
      </c>
      <c r="CK23" s="120"/>
      <c r="CL23" s="154" t="s">
        <v>247</v>
      </c>
      <c r="CM23" s="136">
        <v>122347.32899517895</v>
      </c>
      <c r="CN23" s="120"/>
      <c r="CO23" s="154" t="s">
        <v>189</v>
      </c>
      <c r="CP23" s="136">
        <v>211476.73955433661</v>
      </c>
      <c r="CQ23" s="120"/>
      <c r="CR23" s="154" t="s">
        <v>189</v>
      </c>
      <c r="CS23" s="136">
        <v>178495.91434917963</v>
      </c>
      <c r="CT23" s="120"/>
      <c r="CU23" s="154" t="s">
        <v>189</v>
      </c>
      <c r="CV23" s="136">
        <v>187735.94507280868</v>
      </c>
      <c r="CW23" s="120"/>
      <c r="CX23" s="154" t="s">
        <v>189</v>
      </c>
      <c r="CY23" s="120">
        <f t="shared" si="1"/>
        <v>2201426.6824215008</v>
      </c>
      <c r="CZ23" s="132" t="s">
        <v>190</v>
      </c>
      <c r="DA23" s="132" t="s">
        <v>240</v>
      </c>
      <c r="DB23" s="132" t="s">
        <v>192</v>
      </c>
      <c r="DC23" s="132" t="s">
        <v>192</v>
      </c>
      <c r="DD23" s="132" t="s">
        <v>193</v>
      </c>
      <c r="DE23" s="132" t="s">
        <v>241</v>
      </c>
      <c r="DF23" s="133" t="s">
        <v>242</v>
      </c>
      <c r="DG23" s="132" t="s">
        <v>192</v>
      </c>
      <c r="DH23" s="132" t="s">
        <v>192</v>
      </c>
      <c r="DI23" s="132" t="s">
        <v>243</v>
      </c>
      <c r="DJ23" s="135"/>
      <c r="DK23" s="135"/>
      <c r="DL23" s="135"/>
      <c r="DM23" s="135"/>
      <c r="DN23" s="135"/>
      <c r="DO23" s="135"/>
      <c r="DP23" s="135"/>
      <c r="DQ23" s="135"/>
      <c r="DR23" s="135"/>
      <c r="DS23" s="135"/>
      <c r="DT23" s="135"/>
      <c r="DU23" s="135"/>
      <c r="DV23" s="135"/>
      <c r="DW23" s="135"/>
      <c r="DX23" s="135"/>
      <c r="DY23" s="135"/>
      <c r="DZ23" s="135"/>
      <c r="EA23" s="135"/>
      <c r="EB23" s="135"/>
      <c r="EC23" s="135"/>
      <c r="ED23" s="135"/>
      <c r="EE23" s="135"/>
      <c r="EF23" s="135"/>
      <c r="EG23" s="135"/>
      <c r="EH23" s="135"/>
      <c r="EI23" s="135"/>
      <c r="EJ23" s="135"/>
      <c r="EK23" s="135"/>
    </row>
    <row r="24" spans="1:378" s="37" customFormat="1" ht="13.5" customHeight="1" x14ac:dyDescent="0.25">
      <c r="A24" s="39"/>
      <c r="B24" s="44" t="s">
        <v>234</v>
      </c>
      <c r="C24" s="62">
        <f t="shared" si="0"/>
        <v>0.16666666666666666</v>
      </c>
      <c r="D24" s="44" t="s">
        <v>235</v>
      </c>
      <c r="E24" s="36" t="s">
        <v>236</v>
      </c>
      <c r="F24" s="36" t="s">
        <v>206</v>
      </c>
      <c r="G24" s="36" t="s">
        <v>182</v>
      </c>
      <c r="H24" s="63">
        <f>'[3]meta obj 2'!$F$5</f>
        <v>0.87131461283200284</v>
      </c>
      <c r="I24" s="53">
        <v>2022</v>
      </c>
      <c r="J24" s="51">
        <v>45292</v>
      </c>
      <c r="K24" s="51">
        <v>51135</v>
      </c>
      <c r="L24" s="65">
        <f>'[3]meta obj 2'!$H$5</f>
        <v>0.88697900371611171</v>
      </c>
      <c r="M24" s="65">
        <f>'[3]meta obj 2'!$I$5</f>
        <v>0.89072896247896916</v>
      </c>
      <c r="N24" s="65">
        <f>'[3]meta obj 2'!$J$5</f>
        <v>0.89447892445519395</v>
      </c>
      <c r="O24" s="65">
        <f>'[3]meta obj 2'!$K$5</f>
        <v>0.89822888964510106</v>
      </c>
      <c r="P24" s="65">
        <f>'[3]meta obj 2'!$L$5</f>
        <v>0.90197885804900668</v>
      </c>
      <c r="Q24" s="65">
        <f>'[3]meta obj 2'!$M$5</f>
        <v>0.90572882966722645</v>
      </c>
      <c r="R24" s="65">
        <f>'[3]meta obj 2'!$N$5</f>
        <v>0.90947880450007668</v>
      </c>
      <c r="S24" s="65">
        <f>'[3]meta obj 2'!$O$5</f>
        <v>0.91322878254787254</v>
      </c>
      <c r="T24" s="65">
        <f>'[3]meta obj 2'!$P$5</f>
        <v>0.91697876381093035</v>
      </c>
      <c r="U24" s="65">
        <f>'[3]meta obj 2'!$Q$5</f>
        <v>0.92072874828956586</v>
      </c>
      <c r="V24" s="65">
        <f>'[3]meta obj 2'!$R$5</f>
        <v>0.92447873598409502</v>
      </c>
      <c r="W24" s="65">
        <f>'[3]meta obj 2'!$S$5</f>
        <v>0.92822872689483393</v>
      </c>
      <c r="X24" s="65">
        <f>'[3]meta obj 2'!$T$5</f>
        <v>0.93197872102209856</v>
      </c>
      <c r="Y24" s="65">
        <f>'[3]meta obj 2'!$U$5</f>
        <v>0.93572871836620497</v>
      </c>
      <c r="Z24" s="65">
        <f>'[3]meta obj 2'!$V$5</f>
        <v>0.93947871892746926</v>
      </c>
      <c r="AA24" s="65">
        <f>'[3]meta obj 2'!$W$5</f>
        <v>0.94322872270620728</v>
      </c>
      <c r="AB24" s="65">
        <f>'[3]meta obj 2'!$W$5</f>
        <v>0.94322872270620728</v>
      </c>
      <c r="AC24" s="36" t="s">
        <v>248</v>
      </c>
      <c r="AD24" s="108" t="s">
        <v>249</v>
      </c>
      <c r="AE24" s="109" t="s">
        <v>239</v>
      </c>
      <c r="AF24" s="109" t="s">
        <v>197</v>
      </c>
      <c r="AG24" s="36" t="s">
        <v>187</v>
      </c>
      <c r="AH24" s="44">
        <v>16</v>
      </c>
      <c r="AI24" s="53">
        <v>2023</v>
      </c>
      <c r="AJ24" s="51">
        <v>45292</v>
      </c>
      <c r="AK24" s="67">
        <v>51135</v>
      </c>
      <c r="AL24" s="144">
        <v>52</v>
      </c>
      <c r="AM24" s="144">
        <v>52</v>
      </c>
      <c r="AN24" s="144">
        <v>55</v>
      </c>
      <c r="AO24" s="144">
        <v>56</v>
      </c>
      <c r="AP24" s="144">
        <v>3</v>
      </c>
      <c r="AQ24" s="144">
        <v>2</v>
      </c>
      <c r="AR24" s="144">
        <v>3</v>
      </c>
      <c r="AS24" s="144">
        <v>3</v>
      </c>
      <c r="AT24" s="144">
        <v>3</v>
      </c>
      <c r="AU24" s="53">
        <v>2</v>
      </c>
      <c r="AV24" s="53">
        <v>3</v>
      </c>
      <c r="AW24" s="53">
        <v>3</v>
      </c>
      <c r="AX24" s="53">
        <v>3</v>
      </c>
      <c r="AY24" s="53">
        <v>2</v>
      </c>
      <c r="AZ24" s="53">
        <v>3</v>
      </c>
      <c r="BA24" s="53">
        <v>3</v>
      </c>
      <c r="BB24" s="123">
        <v>248</v>
      </c>
      <c r="BC24" s="136">
        <v>13104</v>
      </c>
      <c r="BD24" s="136"/>
      <c r="BE24" s="154" t="s">
        <v>246</v>
      </c>
      <c r="BF24" s="136">
        <v>13764.933000000001</v>
      </c>
      <c r="BG24" s="120"/>
      <c r="BH24" s="154" t="s">
        <v>246</v>
      </c>
      <c r="BI24" s="136">
        <v>15292.6893</v>
      </c>
      <c r="BJ24" s="120"/>
      <c r="BK24" s="154" t="s">
        <v>246</v>
      </c>
      <c r="BL24" s="136">
        <v>16355.730549374999</v>
      </c>
      <c r="BM24" s="120"/>
      <c r="BN24" s="154" t="s">
        <v>246</v>
      </c>
      <c r="BO24" s="136">
        <v>946.36277859375002</v>
      </c>
      <c r="BP24" s="120"/>
      <c r="BQ24" s="154" t="s">
        <v>246</v>
      </c>
      <c r="BR24" s="136">
        <v>672.45999246562508</v>
      </c>
      <c r="BS24" s="120"/>
      <c r="BT24" s="154" t="s">
        <v>246</v>
      </c>
      <c r="BU24" s="136">
        <v>1044.0685136109375</v>
      </c>
      <c r="BV24" s="120"/>
      <c r="BW24" s="154" t="s">
        <v>246</v>
      </c>
      <c r="BX24" s="136">
        <v>19527.676346104421</v>
      </c>
      <c r="BY24" s="120"/>
      <c r="BZ24" s="154" t="s">
        <v>246</v>
      </c>
      <c r="CA24" s="136">
        <v>20504.52556187443</v>
      </c>
      <c r="CB24" s="120"/>
      <c r="CC24" s="154" t="s">
        <v>246</v>
      </c>
      <c r="CD24" s="136">
        <v>21530.077618893512</v>
      </c>
      <c r="CE24" s="120"/>
      <c r="CF24" s="154" t="s">
        <v>246</v>
      </c>
      <c r="CG24" s="136">
        <v>23017.405013657732</v>
      </c>
      <c r="CH24" s="120"/>
      <c r="CI24" s="154" t="s">
        <v>246</v>
      </c>
      <c r="CJ24" s="136">
        <v>1765.8655253775601</v>
      </c>
      <c r="CK24" s="120"/>
      <c r="CL24" s="154" t="s">
        <v>250</v>
      </c>
      <c r="CM24" s="136">
        <v>1402.357267145791</v>
      </c>
      <c r="CN24" s="120"/>
      <c r="CO24" s="154" t="s">
        <v>189</v>
      </c>
      <c r="CP24" s="136">
        <v>1472.8711168229681</v>
      </c>
      <c r="CQ24" s="120"/>
      <c r="CR24" s="154" t="s">
        <v>189</v>
      </c>
      <c r="CS24" s="136">
        <v>2035.0627948257884</v>
      </c>
      <c r="CT24" s="120"/>
      <c r="CU24" s="154" t="s">
        <v>189</v>
      </c>
      <c r="CV24" s="136">
        <v>2126.1198490840065</v>
      </c>
      <c r="CW24" s="120"/>
      <c r="CX24" s="154" t="s">
        <v>189</v>
      </c>
      <c r="CY24" s="120">
        <f t="shared" si="1"/>
        <v>154562.20522783152</v>
      </c>
      <c r="CZ24" s="132" t="s">
        <v>190</v>
      </c>
      <c r="DA24" s="132" t="s">
        <v>251</v>
      </c>
      <c r="DB24" s="132" t="s">
        <v>192</v>
      </c>
      <c r="DC24" s="132" t="s">
        <v>192</v>
      </c>
      <c r="DD24" s="132" t="s">
        <v>193</v>
      </c>
      <c r="DE24" s="132" t="s">
        <v>252</v>
      </c>
      <c r="DF24" s="133" t="s">
        <v>253</v>
      </c>
      <c r="DG24" s="132" t="s">
        <v>192</v>
      </c>
      <c r="DH24" s="132" t="s">
        <v>192</v>
      </c>
      <c r="DI24" s="132" t="s">
        <v>254</v>
      </c>
      <c r="DJ24" s="135"/>
      <c r="DK24" s="135"/>
      <c r="DL24" s="135"/>
      <c r="DM24" s="135"/>
      <c r="DN24" s="135"/>
      <c r="DO24" s="135"/>
      <c r="DP24" s="135"/>
      <c r="DQ24" s="135"/>
      <c r="DR24" s="135"/>
      <c r="DS24" s="135"/>
      <c r="DT24" s="135"/>
      <c r="DU24" s="135"/>
      <c r="DV24" s="135"/>
      <c r="DW24" s="135"/>
      <c r="DX24" s="135"/>
      <c r="DY24" s="135"/>
      <c r="DZ24" s="135"/>
      <c r="EA24" s="135"/>
      <c r="EB24" s="135"/>
      <c r="EC24" s="135"/>
      <c r="ED24" s="135"/>
      <c r="EE24" s="135"/>
      <c r="EF24" s="135"/>
      <c r="EG24" s="135"/>
      <c r="EH24" s="135"/>
      <c r="EI24" s="135"/>
      <c r="EJ24" s="135"/>
      <c r="EK24" s="135"/>
    </row>
    <row r="25" spans="1:378" s="37" customFormat="1" ht="13.5" customHeight="1" x14ac:dyDescent="0.25">
      <c r="A25" s="39"/>
      <c r="B25" s="44" t="s">
        <v>234</v>
      </c>
      <c r="C25" s="62">
        <f t="shared" si="0"/>
        <v>0.16666666666666666</v>
      </c>
      <c r="D25" s="44" t="s">
        <v>235</v>
      </c>
      <c r="E25" s="36" t="s">
        <v>236</v>
      </c>
      <c r="F25" s="36" t="s">
        <v>206</v>
      </c>
      <c r="G25" s="36" t="s">
        <v>182</v>
      </c>
      <c r="H25" s="63">
        <f>'[3]meta obj 2'!$F$5</f>
        <v>0.87131461283200284</v>
      </c>
      <c r="I25" s="53">
        <v>2022</v>
      </c>
      <c r="J25" s="51">
        <v>45292</v>
      </c>
      <c r="K25" s="51">
        <v>51135</v>
      </c>
      <c r="L25" s="65">
        <f>'[3]meta obj 2'!$H$5</f>
        <v>0.88697900371611171</v>
      </c>
      <c r="M25" s="65">
        <f>'[3]meta obj 2'!$I$5</f>
        <v>0.89072896247896916</v>
      </c>
      <c r="N25" s="65">
        <f>'[3]meta obj 2'!$J$5</f>
        <v>0.89447892445519395</v>
      </c>
      <c r="O25" s="65">
        <f>'[3]meta obj 2'!$K$5</f>
        <v>0.89822888964510106</v>
      </c>
      <c r="P25" s="65">
        <f>'[3]meta obj 2'!$L$5</f>
        <v>0.90197885804900668</v>
      </c>
      <c r="Q25" s="65">
        <f>'[3]meta obj 2'!$M$5</f>
        <v>0.90572882966722645</v>
      </c>
      <c r="R25" s="65">
        <f>'[3]meta obj 2'!$N$5</f>
        <v>0.90947880450007668</v>
      </c>
      <c r="S25" s="65">
        <f>'[3]meta obj 2'!$O$5</f>
        <v>0.91322878254787254</v>
      </c>
      <c r="T25" s="65">
        <f>'[3]meta obj 2'!$P$5</f>
        <v>0.91697876381093035</v>
      </c>
      <c r="U25" s="65">
        <f>'[3]meta obj 2'!$Q$5</f>
        <v>0.92072874828956586</v>
      </c>
      <c r="V25" s="65">
        <f>'[3]meta obj 2'!$R$5</f>
        <v>0.92447873598409502</v>
      </c>
      <c r="W25" s="65">
        <f>'[3]meta obj 2'!$S$5</f>
        <v>0.92822872689483393</v>
      </c>
      <c r="X25" s="65">
        <f>'[3]meta obj 2'!$T$5</f>
        <v>0.93197872102209856</v>
      </c>
      <c r="Y25" s="65">
        <f>'[3]meta obj 2'!$U$5</f>
        <v>0.93572871836620497</v>
      </c>
      <c r="Z25" s="65">
        <f>'[3]meta obj 2'!$V$5</f>
        <v>0.93947871892746926</v>
      </c>
      <c r="AA25" s="65">
        <f>'[3]meta obj 2'!$W$5</f>
        <v>0.94322872270620728</v>
      </c>
      <c r="AB25" s="65">
        <f>'[3]meta obj 2'!$W$5</f>
        <v>0.94322872270620728</v>
      </c>
      <c r="AC25" s="36" t="s">
        <v>255</v>
      </c>
      <c r="AD25" s="109" t="s">
        <v>256</v>
      </c>
      <c r="AE25" s="109" t="s">
        <v>257</v>
      </c>
      <c r="AF25" s="109" t="s">
        <v>258</v>
      </c>
      <c r="AG25" s="36" t="s">
        <v>187</v>
      </c>
      <c r="AH25" s="44">
        <v>0</v>
      </c>
      <c r="AI25" s="48">
        <v>2023</v>
      </c>
      <c r="AJ25" s="51">
        <v>45292</v>
      </c>
      <c r="AK25" s="67">
        <v>51135</v>
      </c>
      <c r="AL25" s="146">
        <v>0.1</v>
      </c>
      <c r="AM25" s="146">
        <f>AL25+10%</f>
        <v>0.2</v>
      </c>
      <c r="AN25" s="146">
        <f t="shared" ref="AN25:AT25" si="6">AM25+10%</f>
        <v>0.30000000000000004</v>
      </c>
      <c r="AO25" s="146">
        <f t="shared" si="6"/>
        <v>0.4</v>
      </c>
      <c r="AP25" s="146">
        <f t="shared" si="6"/>
        <v>0.5</v>
      </c>
      <c r="AQ25" s="146">
        <f t="shared" si="6"/>
        <v>0.6</v>
      </c>
      <c r="AR25" s="146">
        <f t="shared" si="6"/>
        <v>0.7</v>
      </c>
      <c r="AS25" s="146">
        <f t="shared" si="6"/>
        <v>0.79999999999999993</v>
      </c>
      <c r="AT25" s="146">
        <f t="shared" si="6"/>
        <v>0.89999999999999991</v>
      </c>
      <c r="AU25" s="143">
        <v>1</v>
      </c>
      <c r="AV25" s="52">
        <f t="shared" ref="AV25:BB25" si="7">AU25</f>
        <v>1</v>
      </c>
      <c r="AW25" s="52">
        <f t="shared" si="7"/>
        <v>1</v>
      </c>
      <c r="AX25" s="52">
        <f t="shared" si="7"/>
        <v>1</v>
      </c>
      <c r="AY25" s="52">
        <f t="shared" si="7"/>
        <v>1</v>
      </c>
      <c r="AZ25" s="52">
        <f t="shared" si="7"/>
        <v>1</v>
      </c>
      <c r="BA25" s="52">
        <f t="shared" si="7"/>
        <v>1</v>
      </c>
      <c r="BB25" s="80">
        <f t="shared" si="7"/>
        <v>1</v>
      </c>
      <c r="BC25" s="120">
        <v>1177.96031969</v>
      </c>
      <c r="BD25" s="120"/>
      <c r="BE25" s="154" t="s">
        <v>188</v>
      </c>
      <c r="BF25" s="120">
        <v>2473.7166713490001</v>
      </c>
      <c r="BG25" s="120"/>
      <c r="BH25" s="154" t="s">
        <v>259</v>
      </c>
      <c r="BI25" s="120">
        <v>16254.712450122302</v>
      </c>
      <c r="BJ25" s="120"/>
      <c r="BK25" s="154" t="s">
        <v>259</v>
      </c>
      <c r="BL25" s="120">
        <v>35733.13655755623</v>
      </c>
      <c r="BM25" s="120"/>
      <c r="BN25" s="154" t="s">
        <v>259</v>
      </c>
      <c r="BO25" s="120">
        <v>52576.9776000235</v>
      </c>
      <c r="BP25" s="120"/>
      <c r="BQ25" s="154" t="s">
        <v>259</v>
      </c>
      <c r="BR25" s="120">
        <v>66246.991776029594</v>
      </c>
      <c r="BS25" s="120"/>
      <c r="BT25" s="154" t="s">
        <v>259</v>
      </c>
      <c r="BU25" s="120">
        <v>86159.886961415948</v>
      </c>
      <c r="BV25" s="120"/>
      <c r="BW25" s="154" t="s">
        <v>259</v>
      </c>
      <c r="BX25" s="120">
        <v>107898.45418590085</v>
      </c>
      <c r="BY25" s="120"/>
      <c r="BZ25" s="154" t="s">
        <v>259</v>
      </c>
      <c r="CA25" s="120">
        <v>131595.4784154307</v>
      </c>
      <c r="CB25" s="120"/>
      <c r="CC25" s="154" t="s">
        <v>259</v>
      </c>
      <c r="CD25" s="120">
        <v>151595.85776077933</v>
      </c>
      <c r="CE25" s="120"/>
      <c r="CF25" s="154" t="s">
        <v>259</v>
      </c>
      <c r="CG25" s="120">
        <v>177434.94433957711</v>
      </c>
      <c r="CH25" s="120"/>
      <c r="CI25" s="154" t="s">
        <v>259</v>
      </c>
      <c r="CJ25" s="120">
        <v>205478.94993185272</v>
      </c>
      <c r="CK25" s="120"/>
      <c r="CL25" s="154" t="s">
        <v>259</v>
      </c>
      <c r="CM25" s="120">
        <v>235883.768722507</v>
      </c>
      <c r="CN25" s="120"/>
      <c r="CO25" s="154" t="s">
        <v>260</v>
      </c>
      <c r="CP25" s="120">
        <v>261769.56706447547</v>
      </c>
      <c r="CQ25" s="120"/>
      <c r="CR25" s="154" t="s">
        <v>260</v>
      </c>
      <c r="CS25" s="120">
        <v>297052.33101940213</v>
      </c>
      <c r="CT25" s="120"/>
      <c r="CU25" s="154" t="s">
        <v>260</v>
      </c>
      <c r="CV25" s="120">
        <v>335208.9474521603</v>
      </c>
      <c r="CW25" s="120"/>
      <c r="CX25" s="154" t="s">
        <v>260</v>
      </c>
      <c r="CY25" s="120">
        <f t="shared" si="1"/>
        <v>2164541.6812282726</v>
      </c>
      <c r="CZ25" s="132" t="s">
        <v>190</v>
      </c>
      <c r="DA25" s="132" t="s">
        <v>261</v>
      </c>
      <c r="DB25" s="132" t="s">
        <v>192</v>
      </c>
      <c r="DC25" s="132" t="s">
        <v>192</v>
      </c>
      <c r="DD25" s="132" t="s">
        <v>193</v>
      </c>
      <c r="DE25" s="132" t="s">
        <v>194</v>
      </c>
      <c r="DF25" s="132" t="s">
        <v>194</v>
      </c>
      <c r="DG25" s="132" t="s">
        <v>192</v>
      </c>
      <c r="DH25" s="132" t="s">
        <v>192</v>
      </c>
      <c r="DI25" s="132" t="s">
        <v>194</v>
      </c>
      <c r="DJ25" s="135"/>
      <c r="DK25" s="135"/>
      <c r="DL25" s="135"/>
      <c r="DM25" s="135"/>
      <c r="DN25" s="135"/>
      <c r="DO25" s="135"/>
      <c r="DP25" s="135"/>
      <c r="DQ25" s="135"/>
      <c r="DR25" s="135"/>
      <c r="DS25" s="135"/>
      <c r="DT25" s="135"/>
      <c r="DU25" s="135"/>
      <c r="DV25" s="135"/>
      <c r="DW25" s="135"/>
      <c r="DX25" s="135"/>
      <c r="DY25" s="135"/>
      <c r="DZ25" s="135"/>
      <c r="EA25" s="135"/>
      <c r="EB25" s="135"/>
      <c r="EC25" s="135"/>
      <c r="ED25" s="135"/>
      <c r="EE25" s="135"/>
      <c r="EF25" s="135"/>
      <c r="EG25" s="135"/>
      <c r="EH25" s="135"/>
      <c r="EI25" s="135"/>
      <c r="EJ25" s="135"/>
      <c r="EK25" s="135"/>
    </row>
    <row r="26" spans="1:378" s="37" customFormat="1" ht="13.5" customHeight="1" x14ac:dyDescent="0.25">
      <c r="A26" s="39"/>
      <c r="B26" s="36" t="s">
        <v>262</v>
      </c>
      <c r="C26" s="62">
        <f>1/6</f>
        <v>0.16666666666666666</v>
      </c>
      <c r="D26" s="36" t="s">
        <v>263</v>
      </c>
      <c r="E26" s="36" t="s">
        <v>264</v>
      </c>
      <c r="F26" s="36" t="s">
        <v>206</v>
      </c>
      <c r="G26" s="36" t="s">
        <v>182</v>
      </c>
      <c r="H26" s="53">
        <v>34449</v>
      </c>
      <c r="I26" s="53">
        <v>2022</v>
      </c>
      <c r="J26" s="51">
        <v>45292</v>
      </c>
      <c r="K26" s="51">
        <v>51135</v>
      </c>
      <c r="L26" s="53">
        <f>H26*(1+0.02)</f>
        <v>35137.980000000003</v>
      </c>
      <c r="M26" s="53">
        <f>L26*(1+0.02)</f>
        <v>35840.739600000001</v>
      </c>
      <c r="N26" s="53">
        <f t="shared" ref="N26:AA26" si="8">M26*(1+0.02)</f>
        <v>36557.554391999998</v>
      </c>
      <c r="O26" s="53">
        <f t="shared" si="8"/>
        <v>37288.705479839999</v>
      </c>
      <c r="P26" s="53">
        <f t="shared" si="8"/>
        <v>38034.4795894368</v>
      </c>
      <c r="Q26" s="53">
        <f t="shared" si="8"/>
        <v>38795.169181225538</v>
      </c>
      <c r="R26" s="53">
        <f t="shared" si="8"/>
        <v>39571.072564850052</v>
      </c>
      <c r="S26" s="53">
        <f t="shared" si="8"/>
        <v>40362.494016147051</v>
      </c>
      <c r="T26" s="53">
        <f t="shared" si="8"/>
        <v>41169.74389646999</v>
      </c>
      <c r="U26" s="53">
        <f t="shared" si="8"/>
        <v>41993.138774399391</v>
      </c>
      <c r="V26" s="53">
        <f t="shared" si="8"/>
        <v>42833.001549887376</v>
      </c>
      <c r="W26" s="53">
        <f t="shared" si="8"/>
        <v>43689.661580885127</v>
      </c>
      <c r="X26" s="53">
        <f t="shared" si="8"/>
        <v>44563.45481250283</v>
      </c>
      <c r="Y26" s="53">
        <f t="shared" si="8"/>
        <v>45454.723908752887</v>
      </c>
      <c r="Z26" s="53">
        <f t="shared" si="8"/>
        <v>46363.818386927946</v>
      </c>
      <c r="AA26" s="53">
        <f t="shared" si="8"/>
        <v>47291.094754666505</v>
      </c>
      <c r="AB26" s="53">
        <f>+AA26</f>
        <v>47291.094754666505</v>
      </c>
      <c r="AC26" s="36" t="s">
        <v>265</v>
      </c>
      <c r="AD26" s="108" t="s">
        <v>266</v>
      </c>
      <c r="AE26" s="109" t="s">
        <v>267</v>
      </c>
      <c r="AF26" s="109" t="s">
        <v>268</v>
      </c>
      <c r="AG26" s="36" t="s">
        <v>187</v>
      </c>
      <c r="AH26" s="64">
        <v>0.124</v>
      </c>
      <c r="AI26" s="53">
        <v>2023</v>
      </c>
      <c r="AJ26" s="51">
        <v>45292</v>
      </c>
      <c r="AK26" s="51">
        <v>51135</v>
      </c>
      <c r="AL26" s="145">
        <v>0.52</v>
      </c>
      <c r="AM26" s="145">
        <v>0.62</v>
      </c>
      <c r="AN26" s="145">
        <v>0.72</v>
      </c>
      <c r="AO26" s="145">
        <v>0.82</v>
      </c>
      <c r="AP26" s="145">
        <v>0.92</v>
      </c>
      <c r="AQ26" s="145">
        <v>1</v>
      </c>
      <c r="AR26" s="145">
        <v>1</v>
      </c>
      <c r="AS26" s="145">
        <v>1</v>
      </c>
      <c r="AT26" s="145">
        <v>1</v>
      </c>
      <c r="AU26" s="52">
        <v>1</v>
      </c>
      <c r="AV26" s="52">
        <v>1</v>
      </c>
      <c r="AW26" s="52">
        <v>1</v>
      </c>
      <c r="AX26" s="52">
        <v>1</v>
      </c>
      <c r="AY26" s="52">
        <v>1</v>
      </c>
      <c r="AZ26" s="52">
        <v>1</v>
      </c>
      <c r="BA26" s="52">
        <v>1</v>
      </c>
      <c r="BB26" s="80">
        <v>1</v>
      </c>
      <c r="BC26" s="120">
        <v>7322.7544323323582</v>
      </c>
      <c r="BD26" s="136"/>
      <c r="BE26" s="154" t="s">
        <v>269</v>
      </c>
      <c r="BF26" s="120">
        <v>1478.6331065286493</v>
      </c>
      <c r="BG26" s="136"/>
      <c r="BH26" s="154" t="s">
        <v>269</v>
      </c>
      <c r="BI26" s="120">
        <v>1723.6654081998693</v>
      </c>
      <c r="BJ26" s="136"/>
      <c r="BK26" s="154" t="s">
        <v>269</v>
      </c>
      <c r="BL26" s="120">
        <v>1864.2879342947965</v>
      </c>
      <c r="BM26" s="136"/>
      <c r="BN26" s="154" t="s">
        <v>269</v>
      </c>
      <c r="BO26" s="120">
        <v>1900.3411125403561</v>
      </c>
      <c r="BP26" s="136"/>
      <c r="BQ26" s="154" t="s">
        <v>269</v>
      </c>
      <c r="BR26" s="120">
        <v>1508.7654858619633</v>
      </c>
      <c r="BS26" s="120"/>
      <c r="BT26" s="154" t="s">
        <v>269</v>
      </c>
      <c r="BU26" s="120">
        <v>189.06073008681435</v>
      </c>
      <c r="BV26" s="120"/>
      <c r="BW26" s="154" t="s">
        <v>269</v>
      </c>
      <c r="BX26" s="120">
        <v>198.51376659115505</v>
      </c>
      <c r="BY26" s="120"/>
      <c r="BZ26" s="154" t="s">
        <v>269</v>
      </c>
      <c r="CA26" s="120">
        <v>208.43945492071282</v>
      </c>
      <c r="CB26" s="120"/>
      <c r="CC26" s="154" t="s">
        <v>269</v>
      </c>
      <c r="CD26" s="120">
        <v>145.90761844449898</v>
      </c>
      <c r="CE26" s="120"/>
      <c r="CF26" s="154" t="s">
        <v>269</v>
      </c>
      <c r="CG26" s="120">
        <v>229.80449905008589</v>
      </c>
      <c r="CH26" s="120"/>
      <c r="CI26" s="154" t="s">
        <v>269</v>
      </c>
      <c r="CJ26" s="120">
        <v>241.29472400259021</v>
      </c>
      <c r="CK26" s="120"/>
      <c r="CL26" s="154" t="s">
        <v>270</v>
      </c>
      <c r="CM26" s="120">
        <v>253.35946020271979</v>
      </c>
      <c r="CN26" s="120"/>
      <c r="CO26" s="154" t="s">
        <v>189</v>
      </c>
      <c r="CP26" s="120">
        <v>177.35162214190382</v>
      </c>
      <c r="CQ26" s="120"/>
      <c r="CR26" s="154" t="s">
        <v>189</v>
      </c>
      <c r="CS26" s="120">
        <v>279.32880487349854</v>
      </c>
      <c r="CT26" s="120"/>
      <c r="CU26" s="154" t="s">
        <v>189</v>
      </c>
      <c r="CV26" s="120">
        <v>293.29524511717347</v>
      </c>
      <c r="CW26" s="120"/>
      <c r="CX26" s="154" t="s">
        <v>189</v>
      </c>
      <c r="CY26" s="120">
        <v>18014.803405189141</v>
      </c>
      <c r="CZ26" s="132" t="s">
        <v>190</v>
      </c>
      <c r="DA26" s="132" t="s">
        <v>191</v>
      </c>
      <c r="DB26" s="132" t="s">
        <v>192</v>
      </c>
      <c r="DC26" s="132" t="s">
        <v>192</v>
      </c>
      <c r="DD26" s="132" t="s">
        <v>193</v>
      </c>
      <c r="DE26" s="132" t="s">
        <v>194</v>
      </c>
      <c r="DF26" s="132" t="s">
        <v>194</v>
      </c>
      <c r="DG26" s="132" t="s">
        <v>192</v>
      </c>
      <c r="DH26" s="132" t="s">
        <v>192</v>
      </c>
      <c r="DI26" s="132" t="s">
        <v>194</v>
      </c>
      <c r="DJ26" s="135"/>
      <c r="DK26" s="135"/>
      <c r="DL26" s="135"/>
      <c r="DM26" s="135"/>
      <c r="DN26" s="135"/>
      <c r="DO26" s="135"/>
      <c r="DP26" s="135"/>
      <c r="DQ26" s="135"/>
      <c r="DR26" s="135"/>
      <c r="DS26" s="135"/>
      <c r="DT26" s="135"/>
      <c r="DU26" s="135"/>
      <c r="DV26" s="135"/>
      <c r="DW26" s="135"/>
      <c r="DX26" s="135"/>
      <c r="DY26" s="135"/>
      <c r="DZ26" s="135"/>
      <c r="EA26" s="135"/>
      <c r="EB26" s="135"/>
      <c r="EC26" s="135"/>
      <c r="ED26" s="135"/>
      <c r="EE26" s="135"/>
      <c r="EF26" s="135"/>
      <c r="EG26" s="135"/>
      <c r="EH26" s="135"/>
      <c r="EI26" s="135"/>
      <c r="EJ26" s="135"/>
      <c r="EK26" s="135"/>
    </row>
    <row r="27" spans="1:378" s="37" customFormat="1" ht="13.5" customHeight="1" x14ac:dyDescent="0.25">
      <c r="A27" s="39"/>
      <c r="B27" s="36" t="s">
        <v>262</v>
      </c>
      <c r="C27" s="62">
        <f t="shared" si="0"/>
        <v>0.16666666666666666</v>
      </c>
      <c r="D27" s="36" t="s">
        <v>263</v>
      </c>
      <c r="E27" s="36" t="s">
        <v>264</v>
      </c>
      <c r="F27" s="36" t="s">
        <v>206</v>
      </c>
      <c r="G27" s="36" t="s">
        <v>182</v>
      </c>
      <c r="H27" s="53">
        <v>34449</v>
      </c>
      <c r="I27" s="53">
        <v>2022</v>
      </c>
      <c r="J27" s="51">
        <v>45292</v>
      </c>
      <c r="K27" s="51">
        <v>51135</v>
      </c>
      <c r="L27" s="53">
        <f t="shared" ref="L27:L38" si="9">H27*(1+0.02)</f>
        <v>35137.980000000003</v>
      </c>
      <c r="M27" s="53">
        <f t="shared" ref="M27:AA39" si="10">L27*(1+0.02)</f>
        <v>35840.739600000001</v>
      </c>
      <c r="N27" s="53">
        <f t="shared" si="10"/>
        <v>36557.554391999998</v>
      </c>
      <c r="O27" s="53">
        <f t="shared" si="10"/>
        <v>37288.705479839999</v>
      </c>
      <c r="P27" s="53">
        <f t="shared" si="10"/>
        <v>38034.4795894368</v>
      </c>
      <c r="Q27" s="53">
        <f t="shared" si="10"/>
        <v>38795.169181225538</v>
      </c>
      <c r="R27" s="53">
        <f t="shared" si="10"/>
        <v>39571.072564850052</v>
      </c>
      <c r="S27" s="53">
        <f t="shared" si="10"/>
        <v>40362.494016147051</v>
      </c>
      <c r="T27" s="53">
        <f t="shared" si="10"/>
        <v>41169.74389646999</v>
      </c>
      <c r="U27" s="53">
        <f t="shared" si="10"/>
        <v>41993.138774399391</v>
      </c>
      <c r="V27" s="53">
        <f t="shared" si="10"/>
        <v>42833.001549887376</v>
      </c>
      <c r="W27" s="53">
        <f t="shared" si="10"/>
        <v>43689.661580885127</v>
      </c>
      <c r="X27" s="53">
        <f t="shared" si="10"/>
        <v>44563.45481250283</v>
      </c>
      <c r="Y27" s="53">
        <f t="shared" si="10"/>
        <v>45454.723908752887</v>
      </c>
      <c r="Z27" s="53">
        <f t="shared" si="10"/>
        <v>46363.818386927946</v>
      </c>
      <c r="AA27" s="53">
        <f t="shared" si="10"/>
        <v>47291.094754666505</v>
      </c>
      <c r="AB27" s="53">
        <f t="shared" ref="AB27:AB33" si="11">+AA27</f>
        <v>47291.094754666505</v>
      </c>
      <c r="AC27" s="36" t="s">
        <v>271</v>
      </c>
      <c r="AD27" s="108" t="s">
        <v>272</v>
      </c>
      <c r="AE27" s="109" t="s">
        <v>273</v>
      </c>
      <c r="AF27" s="109" t="s">
        <v>258</v>
      </c>
      <c r="AG27" s="36" t="s">
        <v>187</v>
      </c>
      <c r="AH27" s="44">
        <v>5</v>
      </c>
      <c r="AI27" s="53">
        <v>2023</v>
      </c>
      <c r="AJ27" s="51">
        <v>45292</v>
      </c>
      <c r="AK27" s="51">
        <v>51135</v>
      </c>
      <c r="AL27" s="48">
        <v>7</v>
      </c>
      <c r="AM27" s="48">
        <v>9</v>
      </c>
      <c r="AN27" s="48">
        <v>11</v>
      </c>
      <c r="AO27" s="48">
        <v>13</v>
      </c>
      <c r="AP27" s="48">
        <v>15</v>
      </c>
      <c r="AQ27" s="48">
        <v>17</v>
      </c>
      <c r="AR27" s="48">
        <v>19</v>
      </c>
      <c r="AS27" s="48">
        <v>21</v>
      </c>
      <c r="AT27" s="48">
        <v>22</v>
      </c>
      <c r="AU27" s="48">
        <v>22</v>
      </c>
      <c r="AV27" s="48">
        <v>22</v>
      </c>
      <c r="AW27" s="48">
        <v>22</v>
      </c>
      <c r="AX27" s="48">
        <v>22</v>
      </c>
      <c r="AY27" s="48">
        <v>22</v>
      </c>
      <c r="AZ27" s="48">
        <v>22</v>
      </c>
      <c r="BA27" s="48">
        <v>22</v>
      </c>
      <c r="BB27" s="121">
        <v>22</v>
      </c>
      <c r="BC27" s="136">
        <v>4701.8599999999997</v>
      </c>
      <c r="BD27" s="136"/>
      <c r="BE27" s="154" t="s">
        <v>188</v>
      </c>
      <c r="BF27" s="136">
        <v>6347.51</v>
      </c>
      <c r="BG27" s="136"/>
      <c r="BH27" s="154" t="s">
        <v>188</v>
      </c>
      <c r="BI27" s="136">
        <v>8145.97</v>
      </c>
      <c r="BJ27" s="136"/>
      <c r="BK27" s="154" t="s">
        <v>188</v>
      </c>
      <c r="BL27" s="136">
        <v>10108.41</v>
      </c>
      <c r="BM27" s="136"/>
      <c r="BN27" s="154" t="s">
        <v>188</v>
      </c>
      <c r="BO27" s="136">
        <v>12246.73</v>
      </c>
      <c r="BP27" s="136"/>
      <c r="BQ27" s="154" t="s">
        <v>188</v>
      </c>
      <c r="BR27" s="136">
        <v>14573.61</v>
      </c>
      <c r="BS27" s="136"/>
      <c r="BT27" s="154" t="s">
        <v>188</v>
      </c>
      <c r="BU27" s="136">
        <v>17102.560000000001</v>
      </c>
      <c r="BV27" s="136"/>
      <c r="BW27" s="154" t="s">
        <v>188</v>
      </c>
      <c r="BX27" s="136">
        <v>19847.97</v>
      </c>
      <c r="BY27" s="136"/>
      <c r="BZ27" s="154" t="s">
        <v>188</v>
      </c>
      <c r="CA27" s="136">
        <v>21832.76</v>
      </c>
      <c r="CB27" s="136"/>
      <c r="CC27" s="154" t="s">
        <v>188</v>
      </c>
      <c r="CD27" s="136">
        <v>22924.400000000001</v>
      </c>
      <c r="CE27" s="136"/>
      <c r="CF27" s="154" t="s">
        <v>188</v>
      </c>
      <c r="CG27" s="136">
        <v>24070.62</v>
      </c>
      <c r="CH27" s="136"/>
      <c r="CI27" s="154" t="s">
        <v>188</v>
      </c>
      <c r="CJ27" s="136">
        <v>25274.15</v>
      </c>
      <c r="CK27" s="136"/>
      <c r="CL27" s="154" t="s">
        <v>188</v>
      </c>
      <c r="CM27" s="136">
        <v>26537.86</v>
      </c>
      <c r="CN27" s="136"/>
      <c r="CO27" s="154" t="s">
        <v>189</v>
      </c>
      <c r="CP27" s="136">
        <v>27864.76</v>
      </c>
      <c r="CQ27" s="136"/>
      <c r="CR27" s="154" t="s">
        <v>189</v>
      </c>
      <c r="CS27" s="136">
        <v>29257.99</v>
      </c>
      <c r="CT27" s="136"/>
      <c r="CU27" s="154" t="s">
        <v>189</v>
      </c>
      <c r="CV27" s="136">
        <v>30720.89</v>
      </c>
      <c r="CW27" s="136"/>
      <c r="CX27" s="154" t="s">
        <v>189</v>
      </c>
      <c r="CY27" s="120">
        <f t="shared" si="1"/>
        <v>301558.05</v>
      </c>
      <c r="CZ27" s="132" t="s">
        <v>190</v>
      </c>
      <c r="DA27" s="132" t="s">
        <v>191</v>
      </c>
      <c r="DB27" s="132" t="s">
        <v>192</v>
      </c>
      <c r="DC27" s="132" t="s">
        <v>192</v>
      </c>
      <c r="DD27" s="132" t="s">
        <v>193</v>
      </c>
      <c r="DE27" s="132" t="s">
        <v>194</v>
      </c>
      <c r="DF27" s="132" t="s">
        <v>194</v>
      </c>
      <c r="DG27" s="132" t="s">
        <v>192</v>
      </c>
      <c r="DH27" s="132" t="s">
        <v>192</v>
      </c>
      <c r="DI27" s="132" t="s">
        <v>194</v>
      </c>
      <c r="DJ27" s="135"/>
      <c r="DK27" s="135"/>
      <c r="DL27" s="135"/>
      <c r="DM27" s="135"/>
      <c r="DN27" s="135"/>
      <c r="DO27" s="135"/>
      <c r="DP27" s="135"/>
      <c r="DQ27" s="135"/>
      <c r="DR27" s="135"/>
      <c r="DS27" s="135"/>
      <c r="DT27" s="135"/>
      <c r="DU27" s="135"/>
      <c r="DV27" s="135"/>
      <c r="DW27" s="135"/>
      <c r="DX27" s="135"/>
      <c r="DY27" s="135"/>
      <c r="DZ27" s="135"/>
      <c r="EA27" s="135"/>
      <c r="EB27" s="135"/>
      <c r="EC27" s="135"/>
      <c r="ED27" s="135"/>
      <c r="EE27" s="135"/>
      <c r="EF27" s="135"/>
      <c r="EG27" s="135"/>
      <c r="EH27" s="135"/>
      <c r="EI27" s="135"/>
      <c r="EJ27" s="135"/>
      <c r="EK27" s="135"/>
    </row>
    <row r="28" spans="1:378" s="37" customFormat="1" ht="13.5" customHeight="1" x14ac:dyDescent="0.25">
      <c r="A28" s="39"/>
      <c r="B28" s="36" t="s">
        <v>262</v>
      </c>
      <c r="C28" s="62">
        <f t="shared" si="0"/>
        <v>0.16666666666666666</v>
      </c>
      <c r="D28" s="36" t="s">
        <v>263</v>
      </c>
      <c r="E28" s="36" t="s">
        <v>264</v>
      </c>
      <c r="F28" s="36" t="s">
        <v>239</v>
      </c>
      <c r="G28" s="36" t="s">
        <v>182</v>
      </c>
      <c r="H28" s="53">
        <v>34449</v>
      </c>
      <c r="I28" s="53">
        <v>2022</v>
      </c>
      <c r="J28" s="51">
        <v>45292</v>
      </c>
      <c r="K28" s="51">
        <v>51135</v>
      </c>
      <c r="L28" s="53">
        <f t="shared" si="9"/>
        <v>35137.980000000003</v>
      </c>
      <c r="M28" s="53">
        <f t="shared" si="10"/>
        <v>35840.739600000001</v>
      </c>
      <c r="N28" s="53">
        <f t="shared" si="10"/>
        <v>36557.554391999998</v>
      </c>
      <c r="O28" s="53">
        <f t="shared" si="10"/>
        <v>37288.705479839999</v>
      </c>
      <c r="P28" s="53">
        <f t="shared" si="10"/>
        <v>38034.4795894368</v>
      </c>
      <c r="Q28" s="53">
        <f t="shared" si="10"/>
        <v>38795.169181225538</v>
      </c>
      <c r="R28" s="53">
        <f t="shared" si="10"/>
        <v>39571.072564850052</v>
      </c>
      <c r="S28" s="53">
        <f t="shared" si="10"/>
        <v>40362.494016147051</v>
      </c>
      <c r="T28" s="53">
        <f t="shared" si="10"/>
        <v>41169.74389646999</v>
      </c>
      <c r="U28" s="53">
        <f t="shared" si="10"/>
        <v>41993.138774399391</v>
      </c>
      <c r="V28" s="53">
        <f t="shared" si="10"/>
        <v>42833.001549887376</v>
      </c>
      <c r="W28" s="53">
        <f t="shared" si="10"/>
        <v>43689.661580885127</v>
      </c>
      <c r="X28" s="53">
        <f t="shared" si="10"/>
        <v>44563.45481250283</v>
      </c>
      <c r="Y28" s="53">
        <f t="shared" si="10"/>
        <v>45454.723908752887</v>
      </c>
      <c r="Z28" s="53">
        <f t="shared" si="10"/>
        <v>46363.818386927946</v>
      </c>
      <c r="AA28" s="53">
        <f t="shared" si="10"/>
        <v>47291.094754666505</v>
      </c>
      <c r="AB28" s="53">
        <f t="shared" si="11"/>
        <v>47291.094754666505</v>
      </c>
      <c r="AC28" s="36" t="s">
        <v>274</v>
      </c>
      <c r="AD28" s="108" t="s">
        <v>275</v>
      </c>
      <c r="AE28" s="109" t="s">
        <v>267</v>
      </c>
      <c r="AF28" s="109" t="s">
        <v>197</v>
      </c>
      <c r="AG28" s="36" t="s">
        <v>187</v>
      </c>
      <c r="AH28" s="44">
        <v>70</v>
      </c>
      <c r="AI28" s="53">
        <v>2023</v>
      </c>
      <c r="AJ28" s="51">
        <v>45292</v>
      </c>
      <c r="AK28" s="51">
        <v>51135</v>
      </c>
      <c r="AL28" s="47">
        <f>$AH$28+5</f>
        <v>75</v>
      </c>
      <c r="AM28" s="47">
        <f t="shared" ref="AM28:AZ28" si="12">AL28+5</f>
        <v>80</v>
      </c>
      <c r="AN28" s="47">
        <f t="shared" si="12"/>
        <v>85</v>
      </c>
      <c r="AO28" s="47">
        <f t="shared" si="12"/>
        <v>90</v>
      </c>
      <c r="AP28" s="47">
        <f t="shared" si="12"/>
        <v>95</v>
      </c>
      <c r="AQ28" s="47">
        <f t="shared" si="12"/>
        <v>100</v>
      </c>
      <c r="AR28" s="47">
        <f t="shared" si="12"/>
        <v>105</v>
      </c>
      <c r="AS28" s="47">
        <f t="shared" si="12"/>
        <v>110</v>
      </c>
      <c r="AT28" s="47">
        <f t="shared" si="12"/>
        <v>115</v>
      </c>
      <c r="AU28" s="47">
        <f t="shared" si="12"/>
        <v>120</v>
      </c>
      <c r="AV28" s="47">
        <f t="shared" si="12"/>
        <v>125</v>
      </c>
      <c r="AW28" s="47">
        <f t="shared" si="12"/>
        <v>130</v>
      </c>
      <c r="AX28" s="47">
        <f t="shared" si="12"/>
        <v>135</v>
      </c>
      <c r="AY28" s="47">
        <f t="shared" si="12"/>
        <v>140</v>
      </c>
      <c r="AZ28" s="47">
        <f t="shared" si="12"/>
        <v>145</v>
      </c>
      <c r="BA28" s="47">
        <f>AZ28+2</f>
        <v>147</v>
      </c>
      <c r="BB28" s="121">
        <f>BA28</f>
        <v>147</v>
      </c>
      <c r="BC28" s="120">
        <v>950.21344199999999</v>
      </c>
      <c r="BD28" s="120"/>
      <c r="BE28" s="154" t="s">
        <v>188</v>
      </c>
      <c r="BF28" s="120">
        <v>432.79941400000001</v>
      </c>
      <c r="BG28" s="120"/>
      <c r="BH28" s="154" t="s">
        <v>188</v>
      </c>
      <c r="BI28" s="120">
        <v>868.03317700000002</v>
      </c>
      <c r="BJ28" s="120"/>
      <c r="BK28" s="154" t="s">
        <v>188</v>
      </c>
      <c r="BL28" s="120">
        <v>1359.180163</v>
      </c>
      <c r="BM28" s="120"/>
      <c r="BN28" s="154" t="s">
        <v>188</v>
      </c>
      <c r="BO28" s="120">
        <v>1449.637741</v>
      </c>
      <c r="BP28" s="120"/>
      <c r="BQ28" s="154" t="s">
        <v>188</v>
      </c>
      <c r="BR28" s="120">
        <v>1052.6527329999999</v>
      </c>
      <c r="BS28" s="120"/>
      <c r="BT28" s="154" t="s">
        <v>188</v>
      </c>
      <c r="BU28" s="120">
        <v>1392.306106</v>
      </c>
      <c r="BV28" s="120"/>
      <c r="BW28" s="154" t="s">
        <v>188</v>
      </c>
      <c r="BX28" s="120">
        <v>1493.183773</v>
      </c>
      <c r="BY28" s="120"/>
      <c r="BZ28" s="154" t="s">
        <v>188</v>
      </c>
      <c r="CA28" s="120">
        <v>1911.641118</v>
      </c>
      <c r="CB28" s="120"/>
      <c r="CC28" s="154" t="s">
        <v>188</v>
      </c>
      <c r="CD28" s="120">
        <v>1396.9611239999999</v>
      </c>
      <c r="CE28" s="120"/>
      <c r="CF28" s="154" t="s">
        <v>188</v>
      </c>
      <c r="CG28" s="120">
        <v>1866.9832349999999</v>
      </c>
      <c r="CH28" s="120"/>
      <c r="CI28" s="154" t="s">
        <v>188</v>
      </c>
      <c r="CJ28" s="120">
        <v>2019.910926</v>
      </c>
      <c r="CK28" s="120"/>
      <c r="CL28" s="154" t="s">
        <v>188</v>
      </c>
      <c r="CM28" s="120">
        <v>2188.4415629999999</v>
      </c>
      <c r="CN28" s="120"/>
      <c r="CO28" s="154" t="s">
        <v>189</v>
      </c>
      <c r="CP28" s="120">
        <v>1918.682759</v>
      </c>
      <c r="CQ28" s="120"/>
      <c r="CR28" s="154" t="s">
        <v>189</v>
      </c>
      <c r="CS28" s="120">
        <v>3081.7925749999999</v>
      </c>
      <c r="CT28" s="120"/>
      <c r="CU28" s="154" t="s">
        <v>189</v>
      </c>
      <c r="CV28" s="120">
        <v>2812.4398970000002</v>
      </c>
      <c r="CW28" s="120"/>
      <c r="CX28" s="154" t="s">
        <v>189</v>
      </c>
      <c r="CY28" s="120">
        <f>+BC28+BF28+BI28+BL28+BO28+BR28+BU28+BX28+CA28+CD28+CG28+CJ28+CM28+CP28+CS28+CV28</f>
        <v>26194.859745999998</v>
      </c>
      <c r="CZ28" s="132" t="s">
        <v>190</v>
      </c>
      <c r="DA28" s="132" t="s">
        <v>191</v>
      </c>
      <c r="DB28" s="132" t="s">
        <v>192</v>
      </c>
      <c r="DC28" s="132" t="s">
        <v>192</v>
      </c>
      <c r="DD28" s="132" t="s">
        <v>193</v>
      </c>
      <c r="DE28" s="132" t="s">
        <v>194</v>
      </c>
      <c r="DF28" s="132" t="s">
        <v>194</v>
      </c>
      <c r="DG28" s="132" t="s">
        <v>192</v>
      </c>
      <c r="DH28" s="132" t="s">
        <v>192</v>
      </c>
      <c r="DI28" s="132" t="s">
        <v>194</v>
      </c>
      <c r="DJ28" s="135"/>
      <c r="DK28" s="135"/>
      <c r="DL28" s="135"/>
      <c r="DM28" s="135"/>
      <c r="DN28" s="135"/>
      <c r="DO28" s="135"/>
      <c r="DP28" s="135"/>
      <c r="DQ28" s="135"/>
      <c r="DR28" s="135"/>
      <c r="DS28" s="135"/>
      <c r="DT28" s="135"/>
      <c r="DU28" s="135"/>
      <c r="DV28" s="135"/>
      <c r="DW28" s="135"/>
      <c r="DX28" s="135"/>
      <c r="DY28" s="135"/>
      <c r="DZ28" s="135"/>
      <c r="EA28" s="135"/>
      <c r="EB28" s="135"/>
      <c r="EC28" s="135"/>
      <c r="ED28" s="135"/>
      <c r="EE28" s="135"/>
      <c r="EF28" s="135"/>
      <c r="EG28" s="135"/>
      <c r="EH28" s="135"/>
      <c r="EI28" s="135"/>
      <c r="EJ28" s="135"/>
      <c r="EK28" s="135"/>
    </row>
    <row r="29" spans="1:378" s="37" customFormat="1" ht="13.5" customHeight="1" x14ac:dyDescent="0.25">
      <c r="A29" s="39"/>
      <c r="B29" s="36" t="s">
        <v>262</v>
      </c>
      <c r="C29" s="62">
        <f t="shared" si="0"/>
        <v>0.16666666666666666</v>
      </c>
      <c r="D29" s="36" t="s">
        <v>263</v>
      </c>
      <c r="E29" s="36" t="s">
        <v>264</v>
      </c>
      <c r="F29" s="36" t="s">
        <v>239</v>
      </c>
      <c r="G29" s="36" t="s">
        <v>182</v>
      </c>
      <c r="H29" s="53">
        <v>34449</v>
      </c>
      <c r="I29" s="53">
        <v>2022</v>
      </c>
      <c r="J29" s="51">
        <v>45292</v>
      </c>
      <c r="K29" s="51">
        <v>51135</v>
      </c>
      <c r="L29" s="53">
        <f t="shared" si="9"/>
        <v>35137.980000000003</v>
      </c>
      <c r="M29" s="53">
        <f t="shared" si="10"/>
        <v>35840.739600000001</v>
      </c>
      <c r="N29" s="53">
        <f t="shared" si="10"/>
        <v>36557.554391999998</v>
      </c>
      <c r="O29" s="53">
        <f t="shared" si="10"/>
        <v>37288.705479839999</v>
      </c>
      <c r="P29" s="53">
        <f t="shared" si="10"/>
        <v>38034.4795894368</v>
      </c>
      <c r="Q29" s="53">
        <f t="shared" si="10"/>
        <v>38795.169181225538</v>
      </c>
      <c r="R29" s="53">
        <f t="shared" si="10"/>
        <v>39571.072564850052</v>
      </c>
      <c r="S29" s="53">
        <f t="shared" si="10"/>
        <v>40362.494016147051</v>
      </c>
      <c r="T29" s="53">
        <f t="shared" si="10"/>
        <v>41169.74389646999</v>
      </c>
      <c r="U29" s="53">
        <f t="shared" si="10"/>
        <v>41993.138774399391</v>
      </c>
      <c r="V29" s="53">
        <f t="shared" si="10"/>
        <v>42833.001549887376</v>
      </c>
      <c r="W29" s="53">
        <f t="shared" si="10"/>
        <v>43689.661580885127</v>
      </c>
      <c r="X29" s="53">
        <f t="shared" si="10"/>
        <v>44563.45481250283</v>
      </c>
      <c r="Y29" s="53">
        <f t="shared" si="10"/>
        <v>45454.723908752887</v>
      </c>
      <c r="Z29" s="53">
        <f t="shared" si="10"/>
        <v>46363.818386927946</v>
      </c>
      <c r="AA29" s="53">
        <f t="shared" si="10"/>
        <v>47291.094754666505</v>
      </c>
      <c r="AB29" s="53">
        <f t="shared" si="11"/>
        <v>47291.094754666505</v>
      </c>
      <c r="AC29" s="36" t="s">
        <v>276</v>
      </c>
      <c r="AD29" s="108" t="s">
        <v>277</v>
      </c>
      <c r="AE29" s="109" t="s">
        <v>278</v>
      </c>
      <c r="AF29" s="109" t="s">
        <v>197</v>
      </c>
      <c r="AG29" s="36" t="s">
        <v>187</v>
      </c>
      <c r="AH29" s="44">
        <v>42</v>
      </c>
      <c r="AI29" s="53">
        <v>2023</v>
      </c>
      <c r="AJ29" s="51">
        <v>45292</v>
      </c>
      <c r="AK29" s="51">
        <v>51135</v>
      </c>
      <c r="AL29" s="48">
        <f>+AH29+6.5625</f>
        <v>48.5625</v>
      </c>
      <c r="AM29" s="48">
        <f>+AL29+6.5625</f>
        <v>55.125</v>
      </c>
      <c r="AN29" s="48">
        <f t="shared" ref="AN29:BA29" si="13">+AM29+6.5625</f>
        <v>61.6875</v>
      </c>
      <c r="AO29" s="48">
        <f t="shared" si="13"/>
        <v>68.25</v>
      </c>
      <c r="AP29" s="48">
        <f t="shared" si="13"/>
        <v>74.8125</v>
      </c>
      <c r="AQ29" s="48">
        <f t="shared" si="13"/>
        <v>81.375</v>
      </c>
      <c r="AR29" s="48">
        <f t="shared" si="13"/>
        <v>87.9375</v>
      </c>
      <c r="AS29" s="48">
        <f t="shared" si="13"/>
        <v>94.5</v>
      </c>
      <c r="AT29" s="48">
        <f t="shared" si="13"/>
        <v>101.0625</v>
      </c>
      <c r="AU29" s="48">
        <f t="shared" si="13"/>
        <v>107.625</v>
      </c>
      <c r="AV29" s="48">
        <f t="shared" si="13"/>
        <v>114.1875</v>
      </c>
      <c r="AW29" s="48">
        <f t="shared" si="13"/>
        <v>120.75</v>
      </c>
      <c r="AX29" s="48">
        <f t="shared" si="13"/>
        <v>127.3125</v>
      </c>
      <c r="AY29" s="48">
        <f t="shared" si="13"/>
        <v>133.875</v>
      </c>
      <c r="AZ29" s="48">
        <f t="shared" si="13"/>
        <v>140.4375</v>
      </c>
      <c r="BA29" s="48">
        <f t="shared" si="13"/>
        <v>147</v>
      </c>
      <c r="BB29" s="121">
        <v>147</v>
      </c>
      <c r="BC29" s="120">
        <v>599.88574486755329</v>
      </c>
      <c r="BD29" s="120"/>
      <c r="BE29" s="154" t="s">
        <v>188</v>
      </c>
      <c r="BF29" s="120">
        <v>632.01037038898255</v>
      </c>
      <c r="BG29" s="120"/>
      <c r="BH29" s="154" t="s">
        <v>188</v>
      </c>
      <c r="BI29" s="120">
        <v>666.28346844466375</v>
      </c>
      <c r="BJ29" s="120"/>
      <c r="BK29" s="154" t="s">
        <v>188</v>
      </c>
      <c r="BL29" s="120">
        <v>702.77835221641124</v>
      </c>
      <c r="BM29" s="120"/>
      <c r="BN29" s="154" t="s">
        <v>188</v>
      </c>
      <c r="BO29" s="120">
        <v>741.66703143606242</v>
      </c>
      <c r="BP29" s="120"/>
      <c r="BQ29" s="154" t="s">
        <v>188</v>
      </c>
      <c r="BR29" s="120">
        <v>783.25535673941351</v>
      </c>
      <c r="BS29" s="120"/>
      <c r="BT29" s="154" t="s">
        <v>188</v>
      </c>
      <c r="BU29" s="120">
        <v>827.69011447745186</v>
      </c>
      <c r="BV29" s="120"/>
      <c r="BW29" s="154" t="s">
        <v>188</v>
      </c>
      <c r="BX29" s="120">
        <v>875.32709259677335</v>
      </c>
      <c r="BY29" s="120"/>
      <c r="BZ29" s="154" t="s">
        <v>188</v>
      </c>
      <c r="CA29" s="120">
        <v>926.43380936859182</v>
      </c>
      <c r="CB29" s="120"/>
      <c r="CC29" s="154" t="s">
        <v>188</v>
      </c>
      <c r="CD29" s="120">
        <v>981.41556853486577</v>
      </c>
      <c r="CE29" s="120"/>
      <c r="CF29" s="154" t="s">
        <v>188</v>
      </c>
      <c r="CG29" s="120">
        <v>1040.9877995433189</v>
      </c>
      <c r="CH29" s="120"/>
      <c r="CI29" s="154" t="s">
        <v>188</v>
      </c>
      <c r="CJ29" s="120">
        <v>1104.9528952604667</v>
      </c>
      <c r="CK29" s="120"/>
      <c r="CL29" s="154" t="s">
        <v>188</v>
      </c>
      <c r="CM29" s="120">
        <v>1173.7075581883187</v>
      </c>
      <c r="CN29" s="120"/>
      <c r="CO29" s="154" t="s">
        <v>189</v>
      </c>
      <c r="CP29" s="120">
        <v>1248.0837028864669</v>
      </c>
      <c r="CQ29" s="120"/>
      <c r="CR29" s="154" t="s">
        <v>189</v>
      </c>
      <c r="CS29" s="120">
        <v>1328.1783503837014</v>
      </c>
      <c r="CT29" s="120"/>
      <c r="CU29" s="154" t="s">
        <v>189</v>
      </c>
      <c r="CV29" s="120">
        <v>1414.5222586458092</v>
      </c>
      <c r="CW29" s="120"/>
      <c r="CX29" s="154" t="s">
        <v>189</v>
      </c>
      <c r="CY29" s="120">
        <f t="shared" si="1"/>
        <v>15047.179473978851</v>
      </c>
      <c r="CZ29" s="132" t="s">
        <v>190</v>
      </c>
      <c r="DA29" s="132" t="s">
        <v>191</v>
      </c>
      <c r="DB29" s="132" t="s">
        <v>192</v>
      </c>
      <c r="DC29" s="132" t="s">
        <v>192</v>
      </c>
      <c r="DD29" s="132" t="s">
        <v>193</v>
      </c>
      <c r="DE29" s="132" t="s">
        <v>194</v>
      </c>
      <c r="DF29" s="132" t="s">
        <v>194</v>
      </c>
      <c r="DG29" s="132" t="s">
        <v>192</v>
      </c>
      <c r="DH29" s="132" t="s">
        <v>192</v>
      </c>
      <c r="DI29" s="132" t="s">
        <v>194</v>
      </c>
      <c r="DJ29" s="135"/>
      <c r="DK29" s="135"/>
      <c r="DL29" s="135"/>
      <c r="DM29" s="135"/>
      <c r="DN29" s="135"/>
      <c r="DO29" s="135"/>
      <c r="DP29" s="135"/>
      <c r="DQ29" s="135"/>
      <c r="DR29" s="135"/>
      <c r="DS29" s="135"/>
      <c r="DT29" s="135"/>
      <c r="DU29" s="135"/>
      <c r="DV29" s="135"/>
      <c r="DW29" s="135"/>
      <c r="DX29" s="135"/>
      <c r="DY29" s="135"/>
      <c r="DZ29" s="135"/>
      <c r="EA29" s="135"/>
      <c r="EB29" s="135"/>
      <c r="EC29" s="135"/>
      <c r="ED29" s="135"/>
      <c r="EE29" s="135"/>
      <c r="EF29" s="135"/>
      <c r="EG29" s="135"/>
      <c r="EH29" s="135"/>
      <c r="EI29" s="135"/>
      <c r="EJ29" s="135"/>
      <c r="EK29" s="135"/>
    </row>
    <row r="30" spans="1:378" s="41" customFormat="1" ht="13.5" customHeight="1" x14ac:dyDescent="0.25">
      <c r="A30" s="151"/>
      <c r="B30" s="36" t="s">
        <v>262</v>
      </c>
      <c r="C30" s="65">
        <f t="shared" si="0"/>
        <v>0.16666666666666666</v>
      </c>
      <c r="D30" s="44" t="s">
        <v>263</v>
      </c>
      <c r="E30" s="36" t="s">
        <v>264</v>
      </c>
      <c r="F30" s="36" t="s">
        <v>239</v>
      </c>
      <c r="G30" s="44" t="s">
        <v>182</v>
      </c>
      <c r="H30" s="53">
        <v>34449</v>
      </c>
      <c r="I30" s="53">
        <v>2022</v>
      </c>
      <c r="J30" s="51">
        <v>45292</v>
      </c>
      <c r="K30" s="51">
        <v>51135</v>
      </c>
      <c r="L30" s="53">
        <f t="shared" si="9"/>
        <v>35137.980000000003</v>
      </c>
      <c r="M30" s="53">
        <f t="shared" si="10"/>
        <v>35840.739600000001</v>
      </c>
      <c r="N30" s="53">
        <f t="shared" si="10"/>
        <v>36557.554391999998</v>
      </c>
      <c r="O30" s="53">
        <f t="shared" si="10"/>
        <v>37288.705479839999</v>
      </c>
      <c r="P30" s="53">
        <f t="shared" si="10"/>
        <v>38034.4795894368</v>
      </c>
      <c r="Q30" s="53">
        <f t="shared" si="10"/>
        <v>38795.169181225538</v>
      </c>
      <c r="R30" s="53">
        <f t="shared" si="10"/>
        <v>39571.072564850052</v>
      </c>
      <c r="S30" s="53">
        <f t="shared" si="10"/>
        <v>40362.494016147051</v>
      </c>
      <c r="T30" s="53">
        <f t="shared" si="10"/>
        <v>41169.74389646999</v>
      </c>
      <c r="U30" s="53">
        <f t="shared" si="10"/>
        <v>41993.138774399391</v>
      </c>
      <c r="V30" s="53">
        <f t="shared" si="10"/>
        <v>42833.001549887376</v>
      </c>
      <c r="W30" s="53">
        <f t="shared" si="10"/>
        <v>43689.661580885127</v>
      </c>
      <c r="X30" s="53">
        <f t="shared" si="10"/>
        <v>44563.45481250283</v>
      </c>
      <c r="Y30" s="53">
        <f t="shared" si="10"/>
        <v>45454.723908752887</v>
      </c>
      <c r="Z30" s="53">
        <f t="shared" si="10"/>
        <v>46363.818386927946</v>
      </c>
      <c r="AA30" s="53">
        <f t="shared" si="10"/>
        <v>47291.094754666505</v>
      </c>
      <c r="AB30" s="53">
        <f t="shared" si="11"/>
        <v>47291.094754666505</v>
      </c>
      <c r="AC30" s="44" t="s">
        <v>279</v>
      </c>
      <c r="AD30" s="108" t="s">
        <v>280</v>
      </c>
      <c r="AE30" s="109" t="s">
        <v>281</v>
      </c>
      <c r="AF30" s="109" t="s">
        <v>258</v>
      </c>
      <c r="AG30" s="36" t="s">
        <v>198</v>
      </c>
      <c r="AH30" s="52">
        <v>0</v>
      </c>
      <c r="AI30" s="55">
        <v>2023</v>
      </c>
      <c r="AJ30" s="51">
        <v>45292</v>
      </c>
      <c r="AK30" s="51">
        <v>51135</v>
      </c>
      <c r="AL30" s="52">
        <v>0.5</v>
      </c>
      <c r="AM30" s="52">
        <v>1</v>
      </c>
      <c r="AN30" s="52">
        <v>1</v>
      </c>
      <c r="AO30" s="52">
        <v>1</v>
      </c>
      <c r="AP30" s="52">
        <v>1</v>
      </c>
      <c r="AQ30" s="52">
        <v>1</v>
      </c>
      <c r="AR30" s="52">
        <v>1</v>
      </c>
      <c r="AS30" s="52">
        <v>1</v>
      </c>
      <c r="AT30" s="52">
        <v>1</v>
      </c>
      <c r="AU30" s="52">
        <v>1</v>
      </c>
      <c r="AV30" s="52">
        <v>1</v>
      </c>
      <c r="AW30" s="52">
        <v>1</v>
      </c>
      <c r="AX30" s="52">
        <v>1</v>
      </c>
      <c r="AY30" s="52">
        <v>1</v>
      </c>
      <c r="AZ30" s="52">
        <v>1</v>
      </c>
      <c r="BA30" s="52">
        <v>1</v>
      </c>
      <c r="BB30" s="80">
        <v>1</v>
      </c>
      <c r="BC30" s="120">
        <v>870.53399999999999</v>
      </c>
      <c r="BD30" s="120"/>
      <c r="BE30" s="154" t="s">
        <v>282</v>
      </c>
      <c r="BF30" s="120">
        <v>710.09820000000002</v>
      </c>
      <c r="BG30" s="120"/>
      <c r="BH30" s="154" t="s">
        <v>283</v>
      </c>
      <c r="BI30" s="120">
        <v>745.60311000000002</v>
      </c>
      <c r="BJ30" s="120"/>
      <c r="BK30" s="154" t="s">
        <v>283</v>
      </c>
      <c r="BL30" s="139">
        <v>782.88326549999999</v>
      </c>
      <c r="BM30" s="120"/>
      <c r="BN30" s="154" t="s">
        <v>283</v>
      </c>
      <c r="BO30" s="139">
        <v>822.02742877499998</v>
      </c>
      <c r="BP30" s="120"/>
      <c r="BQ30" s="154" t="s">
        <v>283</v>
      </c>
      <c r="BR30" s="139">
        <v>863.12880021374997</v>
      </c>
      <c r="BS30" s="120"/>
      <c r="BT30" s="154" t="s">
        <v>283</v>
      </c>
      <c r="BU30" s="139">
        <v>906.28524022443764</v>
      </c>
      <c r="BV30" s="120"/>
      <c r="BW30" s="154" t="s">
        <v>283</v>
      </c>
      <c r="BX30" s="139">
        <v>951.59950223565954</v>
      </c>
      <c r="BY30" s="120"/>
      <c r="BZ30" s="154" t="s">
        <v>283</v>
      </c>
      <c r="CA30" s="139">
        <v>999.17947734744246</v>
      </c>
      <c r="CB30" s="120"/>
      <c r="CC30" s="154" t="s">
        <v>283</v>
      </c>
      <c r="CD30" s="120">
        <v>1049.1384512148147</v>
      </c>
      <c r="CE30" s="120"/>
      <c r="CF30" s="154" t="s">
        <v>283</v>
      </c>
      <c r="CG30" s="139">
        <v>1101.5953737755556</v>
      </c>
      <c r="CH30" s="120"/>
      <c r="CI30" s="154" t="s">
        <v>283</v>
      </c>
      <c r="CJ30" s="120">
        <v>1156.6751424643332</v>
      </c>
      <c r="CK30" s="120"/>
      <c r="CL30" s="154" t="s">
        <v>282</v>
      </c>
      <c r="CM30" s="139">
        <v>1214.5088995875499</v>
      </c>
      <c r="CN30" s="120"/>
      <c r="CO30" s="154" t="s">
        <v>284</v>
      </c>
      <c r="CP30" s="120">
        <v>1275.2343445669276</v>
      </c>
      <c r="CQ30" s="120"/>
      <c r="CR30" s="154" t="s">
        <v>284</v>
      </c>
      <c r="CS30" s="139">
        <v>1338.9960617952743</v>
      </c>
      <c r="CT30" s="120"/>
      <c r="CU30" s="154" t="s">
        <v>284</v>
      </c>
      <c r="CV30" s="120">
        <v>1405.945864885038</v>
      </c>
      <c r="CW30" s="120"/>
      <c r="CX30" s="154" t="s">
        <v>284</v>
      </c>
      <c r="CY30" s="139">
        <v>16193.433162585781</v>
      </c>
      <c r="CZ30" s="132" t="s">
        <v>190</v>
      </c>
      <c r="DA30" s="132" t="s">
        <v>191</v>
      </c>
      <c r="DB30" s="132" t="s">
        <v>192</v>
      </c>
      <c r="DC30" s="132" t="s">
        <v>192</v>
      </c>
      <c r="DD30" s="132" t="s">
        <v>193</v>
      </c>
      <c r="DE30" s="132" t="s">
        <v>285</v>
      </c>
      <c r="DF30" s="133" t="s">
        <v>286</v>
      </c>
      <c r="DG30" s="132" t="s">
        <v>192</v>
      </c>
      <c r="DH30" s="132" t="s">
        <v>192</v>
      </c>
      <c r="DI30" s="132" t="s">
        <v>287</v>
      </c>
      <c r="DJ30" s="135"/>
      <c r="DK30" s="135"/>
      <c r="DL30" s="135"/>
      <c r="DM30" s="135"/>
      <c r="DN30" s="135"/>
      <c r="DO30" s="135"/>
      <c r="DP30" s="135"/>
      <c r="DQ30" s="135"/>
      <c r="DR30" s="135"/>
      <c r="DS30" s="135"/>
      <c r="DT30" s="135"/>
      <c r="DU30" s="135"/>
      <c r="DV30" s="135"/>
      <c r="DW30" s="135"/>
      <c r="DX30" s="135"/>
      <c r="DY30" s="135"/>
      <c r="DZ30" s="135"/>
      <c r="EA30" s="135"/>
      <c r="EB30" s="135"/>
      <c r="EC30" s="135"/>
      <c r="ED30" s="135"/>
      <c r="EE30" s="135"/>
      <c r="EF30" s="135"/>
      <c r="EG30" s="135"/>
      <c r="EH30" s="135"/>
      <c r="EI30" s="135"/>
      <c r="EJ30" s="135"/>
      <c r="EK30" s="135"/>
    </row>
    <row r="31" spans="1:378" s="37" customFormat="1" ht="13.5" customHeight="1" x14ac:dyDescent="0.25">
      <c r="A31" s="39"/>
      <c r="B31" s="36" t="s">
        <v>262</v>
      </c>
      <c r="C31" s="62">
        <f t="shared" si="0"/>
        <v>0.16666666666666666</v>
      </c>
      <c r="D31" s="36" t="s">
        <v>263</v>
      </c>
      <c r="E31" s="36" t="s">
        <v>264</v>
      </c>
      <c r="F31" s="36" t="s">
        <v>206</v>
      </c>
      <c r="G31" s="36" t="s">
        <v>182</v>
      </c>
      <c r="H31" s="53">
        <v>34449</v>
      </c>
      <c r="I31" s="53">
        <v>2022</v>
      </c>
      <c r="J31" s="51">
        <v>45292</v>
      </c>
      <c r="K31" s="51">
        <v>51135</v>
      </c>
      <c r="L31" s="53">
        <f t="shared" si="9"/>
        <v>35137.980000000003</v>
      </c>
      <c r="M31" s="53">
        <f t="shared" si="10"/>
        <v>35840.739600000001</v>
      </c>
      <c r="N31" s="53">
        <f t="shared" si="10"/>
        <v>36557.554391999998</v>
      </c>
      <c r="O31" s="53">
        <f t="shared" si="10"/>
        <v>37288.705479839999</v>
      </c>
      <c r="P31" s="53">
        <f t="shared" si="10"/>
        <v>38034.4795894368</v>
      </c>
      <c r="Q31" s="53">
        <f t="shared" si="10"/>
        <v>38795.169181225538</v>
      </c>
      <c r="R31" s="53">
        <f t="shared" si="10"/>
        <v>39571.072564850052</v>
      </c>
      <c r="S31" s="53">
        <f t="shared" si="10"/>
        <v>40362.494016147051</v>
      </c>
      <c r="T31" s="53">
        <f t="shared" si="10"/>
        <v>41169.74389646999</v>
      </c>
      <c r="U31" s="53">
        <f t="shared" si="10"/>
        <v>41993.138774399391</v>
      </c>
      <c r="V31" s="53">
        <f t="shared" si="10"/>
        <v>42833.001549887376</v>
      </c>
      <c r="W31" s="53">
        <f t="shared" si="10"/>
        <v>43689.661580885127</v>
      </c>
      <c r="X31" s="53">
        <f t="shared" si="10"/>
        <v>44563.45481250283</v>
      </c>
      <c r="Y31" s="53">
        <f t="shared" si="10"/>
        <v>45454.723908752887</v>
      </c>
      <c r="Z31" s="53">
        <f t="shared" si="10"/>
        <v>46363.818386927946</v>
      </c>
      <c r="AA31" s="53">
        <f t="shared" si="10"/>
        <v>47291.094754666505</v>
      </c>
      <c r="AB31" s="53">
        <f t="shared" si="11"/>
        <v>47291.094754666505</v>
      </c>
      <c r="AC31" s="36" t="s">
        <v>288</v>
      </c>
      <c r="AD31" s="108" t="s">
        <v>289</v>
      </c>
      <c r="AE31" s="109" t="s">
        <v>185</v>
      </c>
      <c r="AF31" s="109" t="s">
        <v>258</v>
      </c>
      <c r="AG31" s="36" t="s">
        <v>198</v>
      </c>
      <c r="AH31" s="52">
        <v>0</v>
      </c>
      <c r="AI31" s="55">
        <v>2023</v>
      </c>
      <c r="AJ31" s="51">
        <v>45292</v>
      </c>
      <c r="AK31" s="51">
        <v>51135</v>
      </c>
      <c r="AL31" s="52">
        <v>0.5</v>
      </c>
      <c r="AM31" s="52">
        <v>1</v>
      </c>
      <c r="AN31" s="52">
        <v>1</v>
      </c>
      <c r="AO31" s="52">
        <v>1</v>
      </c>
      <c r="AP31" s="52">
        <v>1</v>
      </c>
      <c r="AQ31" s="52">
        <v>1</v>
      </c>
      <c r="AR31" s="52">
        <v>1</v>
      </c>
      <c r="AS31" s="52">
        <v>1</v>
      </c>
      <c r="AT31" s="52">
        <v>1</v>
      </c>
      <c r="AU31" s="52">
        <v>1</v>
      </c>
      <c r="AV31" s="52">
        <v>1</v>
      </c>
      <c r="AW31" s="52">
        <v>1</v>
      </c>
      <c r="AX31" s="52">
        <v>1</v>
      </c>
      <c r="AY31" s="52">
        <v>1</v>
      </c>
      <c r="AZ31" s="52">
        <v>1</v>
      </c>
      <c r="BA31" s="52">
        <v>1</v>
      </c>
      <c r="BB31" s="80">
        <v>1</v>
      </c>
      <c r="BC31" s="136">
        <v>525</v>
      </c>
      <c r="BD31" s="136"/>
      <c r="BE31" s="154" t="s">
        <v>188</v>
      </c>
      <c r="BF31" s="136">
        <v>683.44877671874997</v>
      </c>
      <c r="BG31" s="120"/>
      <c r="BH31" s="154" t="s">
        <v>290</v>
      </c>
      <c r="BI31" s="136">
        <v>717.62121555468752</v>
      </c>
      <c r="BJ31" s="120"/>
      <c r="BK31" s="154" t="s">
        <v>290</v>
      </c>
      <c r="BL31" s="136">
        <v>753.50227633242184</v>
      </c>
      <c r="BM31" s="120"/>
      <c r="BN31" s="154" t="s">
        <v>290</v>
      </c>
      <c r="BO31" s="136">
        <v>791.17739014904305</v>
      </c>
      <c r="BP31" s="120"/>
      <c r="BQ31" s="154" t="s">
        <v>290</v>
      </c>
      <c r="BR31" s="136">
        <v>830.73625965649524</v>
      </c>
      <c r="BS31" s="120"/>
      <c r="BT31" s="154" t="s">
        <v>290</v>
      </c>
      <c r="BU31" s="136">
        <v>872.27307263932005</v>
      </c>
      <c r="BV31" s="120"/>
      <c r="BW31" s="154" t="s">
        <v>290</v>
      </c>
      <c r="BX31" s="136">
        <v>915.88672627128597</v>
      </c>
      <c r="BY31" s="120"/>
      <c r="BZ31" s="154" t="s">
        <v>290</v>
      </c>
      <c r="CA31" s="136">
        <v>961.68106258485034</v>
      </c>
      <c r="CB31" s="120"/>
      <c r="CC31" s="154" t="s">
        <v>290</v>
      </c>
      <c r="CD31" s="136">
        <v>1009.7651157140929</v>
      </c>
      <c r="CE31" s="120"/>
      <c r="CF31" s="154" t="s">
        <v>290</v>
      </c>
      <c r="CG31" s="136">
        <v>1060.2533714997976</v>
      </c>
      <c r="CH31" s="120"/>
      <c r="CI31" s="154" t="s">
        <v>290</v>
      </c>
      <c r="CJ31" s="136">
        <v>1113.2660400747877</v>
      </c>
      <c r="CK31" s="120"/>
      <c r="CL31" s="154" t="s">
        <v>270</v>
      </c>
      <c r="CM31" s="136">
        <v>1168.929342078527</v>
      </c>
      <c r="CN31" s="120"/>
      <c r="CO31" s="154" t="s">
        <v>189</v>
      </c>
      <c r="CP31" s="136">
        <v>1227.3758091824534</v>
      </c>
      <c r="CQ31" s="120"/>
      <c r="CR31" s="154" t="s">
        <v>189</v>
      </c>
      <c r="CS31" s="136">
        <v>1288.7445996415761</v>
      </c>
      <c r="CT31" s="120"/>
      <c r="CU31" s="154" t="s">
        <v>189</v>
      </c>
      <c r="CV31" s="136">
        <v>1353.1818296236549</v>
      </c>
      <c r="CW31" s="120"/>
      <c r="CX31" s="154" t="s">
        <v>189</v>
      </c>
      <c r="CY31" s="120">
        <v>15272.842887721745</v>
      </c>
      <c r="CZ31" s="132" t="s">
        <v>190</v>
      </c>
      <c r="DA31" s="132" t="s">
        <v>191</v>
      </c>
      <c r="DB31" s="132" t="s">
        <v>192</v>
      </c>
      <c r="DC31" s="132" t="s">
        <v>192</v>
      </c>
      <c r="DD31" s="132" t="s">
        <v>193</v>
      </c>
      <c r="DE31" s="132" t="s">
        <v>291</v>
      </c>
      <c r="DF31" s="133" t="s">
        <v>292</v>
      </c>
      <c r="DG31" s="132" t="s">
        <v>192</v>
      </c>
      <c r="DH31" s="132" t="s">
        <v>192</v>
      </c>
      <c r="DI31" s="132" t="s">
        <v>293</v>
      </c>
      <c r="DJ31" s="135"/>
      <c r="DK31" s="135"/>
      <c r="DL31" s="135"/>
      <c r="DM31" s="135"/>
      <c r="DN31" s="135"/>
      <c r="DO31" s="135"/>
      <c r="DP31" s="135"/>
      <c r="DQ31" s="135"/>
      <c r="DR31" s="135"/>
      <c r="DS31" s="135"/>
      <c r="DT31" s="135"/>
      <c r="DU31" s="135"/>
      <c r="DV31" s="135"/>
      <c r="DW31" s="135"/>
      <c r="DX31" s="135"/>
      <c r="DY31" s="135"/>
      <c r="DZ31" s="135"/>
      <c r="EA31" s="135"/>
      <c r="EB31" s="135"/>
      <c r="EC31" s="135"/>
      <c r="ED31" s="135"/>
      <c r="EE31" s="135"/>
      <c r="EF31" s="135"/>
      <c r="EG31" s="135"/>
      <c r="EH31" s="135"/>
      <c r="EI31" s="135"/>
      <c r="EJ31" s="135"/>
      <c r="EK31" s="135"/>
    </row>
    <row r="32" spans="1:378" s="37" customFormat="1" ht="13.5" customHeight="1" x14ac:dyDescent="0.25">
      <c r="A32" s="39"/>
      <c r="B32" s="36" t="s">
        <v>262</v>
      </c>
      <c r="C32" s="62">
        <f t="shared" si="0"/>
        <v>0.16666666666666666</v>
      </c>
      <c r="D32" s="36" t="s">
        <v>263</v>
      </c>
      <c r="E32" s="36" t="s">
        <v>264</v>
      </c>
      <c r="F32" s="36" t="s">
        <v>206</v>
      </c>
      <c r="G32" s="36" t="s">
        <v>182</v>
      </c>
      <c r="H32" s="53">
        <v>34449</v>
      </c>
      <c r="I32" s="53">
        <v>2022</v>
      </c>
      <c r="J32" s="51">
        <v>45292</v>
      </c>
      <c r="K32" s="51">
        <v>51135</v>
      </c>
      <c r="L32" s="53">
        <f t="shared" si="9"/>
        <v>35137.980000000003</v>
      </c>
      <c r="M32" s="53">
        <f t="shared" si="10"/>
        <v>35840.739600000001</v>
      </c>
      <c r="N32" s="53">
        <f t="shared" si="10"/>
        <v>36557.554391999998</v>
      </c>
      <c r="O32" s="53">
        <f t="shared" si="10"/>
        <v>37288.705479839999</v>
      </c>
      <c r="P32" s="53">
        <f t="shared" si="10"/>
        <v>38034.4795894368</v>
      </c>
      <c r="Q32" s="53">
        <f t="shared" si="10"/>
        <v>38795.169181225538</v>
      </c>
      <c r="R32" s="53">
        <f t="shared" si="10"/>
        <v>39571.072564850052</v>
      </c>
      <c r="S32" s="53">
        <f t="shared" si="10"/>
        <v>40362.494016147051</v>
      </c>
      <c r="T32" s="53">
        <f t="shared" si="10"/>
        <v>41169.74389646999</v>
      </c>
      <c r="U32" s="53">
        <f t="shared" si="10"/>
        <v>41993.138774399391</v>
      </c>
      <c r="V32" s="53">
        <f t="shared" si="10"/>
        <v>42833.001549887376</v>
      </c>
      <c r="W32" s="53">
        <f t="shared" si="10"/>
        <v>43689.661580885127</v>
      </c>
      <c r="X32" s="53">
        <f t="shared" si="10"/>
        <v>44563.45481250283</v>
      </c>
      <c r="Y32" s="53">
        <f t="shared" si="10"/>
        <v>45454.723908752887</v>
      </c>
      <c r="Z32" s="53">
        <f t="shared" si="10"/>
        <v>46363.818386927946</v>
      </c>
      <c r="AA32" s="53">
        <f t="shared" si="10"/>
        <v>47291.094754666505</v>
      </c>
      <c r="AB32" s="53">
        <f t="shared" si="11"/>
        <v>47291.094754666505</v>
      </c>
      <c r="AC32" s="36" t="s">
        <v>294</v>
      </c>
      <c r="AD32" s="108" t="s">
        <v>295</v>
      </c>
      <c r="AE32" s="109" t="s">
        <v>185</v>
      </c>
      <c r="AF32" s="109" t="s">
        <v>197</v>
      </c>
      <c r="AG32" s="36" t="s">
        <v>296</v>
      </c>
      <c r="AH32" s="44">
        <v>0</v>
      </c>
      <c r="AI32" s="55">
        <v>2023</v>
      </c>
      <c r="AJ32" s="51">
        <v>45658</v>
      </c>
      <c r="AK32" s="51">
        <v>51135</v>
      </c>
      <c r="AL32" s="48"/>
      <c r="AM32" s="44">
        <v>1</v>
      </c>
      <c r="AN32" s="44"/>
      <c r="AO32" s="44"/>
      <c r="AP32" s="44"/>
      <c r="AQ32" s="44">
        <v>1</v>
      </c>
      <c r="AR32" s="44"/>
      <c r="AS32" s="44"/>
      <c r="AT32" s="44"/>
      <c r="AU32" s="44">
        <v>1</v>
      </c>
      <c r="AV32" s="44"/>
      <c r="AW32" s="44"/>
      <c r="AX32" s="44"/>
      <c r="AY32" s="44"/>
      <c r="AZ32" s="44"/>
      <c r="BA32" s="44"/>
      <c r="BB32" s="122">
        <f>SUM(AL32:BA32)</f>
        <v>3</v>
      </c>
      <c r="BC32" s="120"/>
      <c r="BD32" s="120"/>
      <c r="BE32" s="154" t="s">
        <v>194</v>
      </c>
      <c r="BF32" s="120">
        <v>132.63075000000001</v>
      </c>
      <c r="BG32" s="139"/>
      <c r="BH32" s="154" t="s">
        <v>221</v>
      </c>
      <c r="BI32" s="120">
        <v>27.8524575</v>
      </c>
      <c r="BJ32" s="120"/>
      <c r="BK32" s="154" t="s">
        <v>221</v>
      </c>
      <c r="BL32" s="120">
        <v>29.245080375000001</v>
      </c>
      <c r="BM32" s="120"/>
      <c r="BN32" s="154" t="s">
        <v>221</v>
      </c>
      <c r="BO32" s="120">
        <v>30.707334393749999</v>
      </c>
      <c r="BP32" s="120"/>
      <c r="BQ32" s="154" t="s">
        <v>221</v>
      </c>
      <c r="BR32" s="120">
        <v>193.45620668062503</v>
      </c>
      <c r="BS32" s="120"/>
      <c r="BT32" s="154" t="s">
        <v>221</v>
      </c>
      <c r="BU32" s="120">
        <v>67.709672338218766</v>
      </c>
      <c r="BV32" s="120"/>
      <c r="BW32" s="154" t="s">
        <v>221</v>
      </c>
      <c r="BX32" s="120">
        <v>71.095155955129712</v>
      </c>
      <c r="BY32" s="120"/>
      <c r="BZ32" s="154" t="s">
        <v>221</v>
      </c>
      <c r="CA32" s="120">
        <v>74.649913752886206</v>
      </c>
      <c r="CB32" s="120"/>
      <c r="CC32" s="154" t="s">
        <v>221</v>
      </c>
      <c r="CD32" s="120">
        <v>274.33843304185683</v>
      </c>
      <c r="CE32" s="120"/>
      <c r="CF32" s="154" t="s">
        <v>221</v>
      </c>
      <c r="CG32" s="120">
        <v>123.45229486883557</v>
      </c>
      <c r="CH32" s="120"/>
      <c r="CI32" s="154" t="s">
        <v>221</v>
      </c>
      <c r="CJ32" s="120">
        <v>129.62490961227735</v>
      </c>
      <c r="CK32" s="120"/>
      <c r="CL32" s="154" t="s">
        <v>221</v>
      </c>
      <c r="CM32" s="120">
        <v>136.10615509289121</v>
      </c>
      <c r="CN32" s="120"/>
      <c r="CO32" s="154" t="s">
        <v>221</v>
      </c>
      <c r="CP32" s="120">
        <v>142.9114628475358</v>
      </c>
      <c r="CQ32" s="120"/>
      <c r="CR32" s="154" t="s">
        <v>221</v>
      </c>
      <c r="CS32" s="120">
        <v>150.05703598991261</v>
      </c>
      <c r="CT32" s="120"/>
      <c r="CU32" s="154" t="s">
        <v>221</v>
      </c>
      <c r="CV32" s="120">
        <v>157.55988778940824</v>
      </c>
      <c r="CW32" s="120"/>
      <c r="CX32" s="154" t="s">
        <v>221</v>
      </c>
      <c r="CY32" s="120">
        <v>1741.3967502383273</v>
      </c>
      <c r="CZ32" s="132" t="s">
        <v>297</v>
      </c>
      <c r="DA32" s="133" t="s">
        <v>292</v>
      </c>
      <c r="DB32" s="132" t="s">
        <v>192</v>
      </c>
      <c r="DC32" s="132" t="s">
        <v>192</v>
      </c>
      <c r="DD32" s="132" t="s">
        <v>293</v>
      </c>
      <c r="DE32" s="132" t="s">
        <v>190</v>
      </c>
      <c r="DF32" s="133" t="s">
        <v>298</v>
      </c>
      <c r="DG32" s="132" t="s">
        <v>192</v>
      </c>
      <c r="DH32" s="132" t="s">
        <v>192</v>
      </c>
      <c r="DI32" s="132" t="s">
        <v>193</v>
      </c>
      <c r="DJ32" s="135"/>
      <c r="DK32" s="135"/>
      <c r="DL32" s="135"/>
      <c r="DM32" s="135"/>
      <c r="DN32" s="135"/>
      <c r="DO32" s="135"/>
      <c r="DP32" s="135"/>
      <c r="DQ32" s="135"/>
      <c r="DR32" s="135"/>
      <c r="DS32" s="135"/>
      <c r="DT32" s="135"/>
      <c r="DU32" s="135"/>
      <c r="DV32" s="135"/>
      <c r="DW32" s="135"/>
      <c r="DX32" s="135"/>
      <c r="DY32" s="135"/>
      <c r="DZ32" s="135"/>
      <c r="EA32" s="135"/>
      <c r="EB32" s="135"/>
      <c r="EC32" s="135"/>
      <c r="ED32" s="135"/>
      <c r="EE32" s="135"/>
      <c r="EF32" s="135"/>
      <c r="EG32" s="135"/>
      <c r="EH32" s="135"/>
      <c r="EI32" s="135"/>
      <c r="EJ32" s="135"/>
      <c r="EK32" s="135"/>
    </row>
    <row r="33" spans="1:287" s="37" customFormat="1" ht="13.5" customHeight="1" x14ac:dyDescent="0.25">
      <c r="A33" s="39"/>
      <c r="B33" s="36" t="s">
        <v>262</v>
      </c>
      <c r="C33" s="62">
        <f t="shared" si="0"/>
        <v>0.16666666666666666</v>
      </c>
      <c r="D33" s="68" t="s">
        <v>263</v>
      </c>
      <c r="E33" s="36" t="s">
        <v>264</v>
      </c>
      <c r="F33" s="36" t="s">
        <v>206</v>
      </c>
      <c r="G33" s="36" t="s">
        <v>182</v>
      </c>
      <c r="H33" s="53">
        <v>34449</v>
      </c>
      <c r="I33" s="53">
        <v>2022</v>
      </c>
      <c r="J33" s="51">
        <v>45292</v>
      </c>
      <c r="K33" s="51">
        <v>51135</v>
      </c>
      <c r="L33" s="53">
        <f t="shared" si="9"/>
        <v>35137.980000000003</v>
      </c>
      <c r="M33" s="53">
        <f t="shared" si="10"/>
        <v>35840.739600000001</v>
      </c>
      <c r="N33" s="53">
        <f t="shared" si="10"/>
        <v>36557.554391999998</v>
      </c>
      <c r="O33" s="53">
        <f t="shared" si="10"/>
        <v>37288.705479839999</v>
      </c>
      <c r="P33" s="53">
        <f t="shared" si="10"/>
        <v>38034.4795894368</v>
      </c>
      <c r="Q33" s="53">
        <f t="shared" si="10"/>
        <v>38795.169181225538</v>
      </c>
      <c r="R33" s="53">
        <f t="shared" si="10"/>
        <v>39571.072564850052</v>
      </c>
      <c r="S33" s="53">
        <f t="shared" si="10"/>
        <v>40362.494016147051</v>
      </c>
      <c r="T33" s="53">
        <f t="shared" si="10"/>
        <v>41169.74389646999</v>
      </c>
      <c r="U33" s="53">
        <f t="shared" si="10"/>
        <v>41993.138774399391</v>
      </c>
      <c r="V33" s="53">
        <f t="shared" si="10"/>
        <v>42833.001549887376</v>
      </c>
      <c r="W33" s="53">
        <f t="shared" si="10"/>
        <v>43689.661580885127</v>
      </c>
      <c r="X33" s="53">
        <f t="shared" si="10"/>
        <v>44563.45481250283</v>
      </c>
      <c r="Y33" s="53">
        <f t="shared" si="10"/>
        <v>45454.723908752887</v>
      </c>
      <c r="Z33" s="53">
        <f t="shared" si="10"/>
        <v>46363.818386927946</v>
      </c>
      <c r="AA33" s="53">
        <f t="shared" si="10"/>
        <v>47291.094754666505</v>
      </c>
      <c r="AB33" s="53">
        <f t="shared" si="11"/>
        <v>47291.094754666505</v>
      </c>
      <c r="AC33" s="36" t="s">
        <v>299</v>
      </c>
      <c r="AD33" s="108" t="s">
        <v>300</v>
      </c>
      <c r="AE33" s="109" t="s">
        <v>239</v>
      </c>
      <c r="AF33" s="109" t="s">
        <v>197</v>
      </c>
      <c r="AG33" s="36" t="s">
        <v>187</v>
      </c>
      <c r="AH33" s="44">
        <v>1091</v>
      </c>
      <c r="AI33" s="53">
        <v>2023</v>
      </c>
      <c r="AJ33" s="51">
        <v>45292</v>
      </c>
      <c r="AK33" s="51">
        <v>51135</v>
      </c>
      <c r="AL33" s="48">
        <v>1070</v>
      </c>
      <c r="AM33" s="44">
        <v>1140</v>
      </c>
      <c r="AN33" s="44">
        <v>1210</v>
      </c>
      <c r="AO33" s="44">
        <v>1280</v>
      </c>
      <c r="AP33" s="44">
        <v>1350</v>
      </c>
      <c r="AQ33" s="44">
        <v>1420</v>
      </c>
      <c r="AR33" s="44">
        <v>1490</v>
      </c>
      <c r="AS33" s="44">
        <v>1560</v>
      </c>
      <c r="AT33" s="44">
        <v>1630</v>
      </c>
      <c r="AU33" s="44">
        <v>1700</v>
      </c>
      <c r="AV33" s="44">
        <v>1770</v>
      </c>
      <c r="AW33" s="44">
        <v>1840</v>
      </c>
      <c r="AX33" s="44">
        <v>1910</v>
      </c>
      <c r="AY33" s="44">
        <v>1980</v>
      </c>
      <c r="AZ33" s="44">
        <v>2050</v>
      </c>
      <c r="BA33" s="44">
        <v>2120</v>
      </c>
      <c r="BB33" s="122">
        <f>SUM(AL33:BA33)</f>
        <v>25520</v>
      </c>
      <c r="BC33" s="139">
        <v>887.7446907608695</v>
      </c>
      <c r="BD33" s="139"/>
      <c r="BE33" s="154" t="s">
        <v>188</v>
      </c>
      <c r="BF33" s="139">
        <v>974.36419477583138</v>
      </c>
      <c r="BG33" s="120"/>
      <c r="BH33" s="154" t="s">
        <v>188</v>
      </c>
      <c r="BI33" s="139">
        <v>1067.9349904293695</v>
      </c>
      <c r="BJ33" s="120"/>
      <c r="BK33" s="154" t="s">
        <v>188</v>
      </c>
      <c r="BL33" s="139">
        <v>1168.8641815791964</v>
      </c>
      <c r="BM33" s="120"/>
      <c r="BN33" s="154" t="s">
        <v>188</v>
      </c>
      <c r="BO33" s="139">
        <v>1277.6951428458494</v>
      </c>
      <c r="BP33" s="120"/>
      <c r="BQ33" s="154" t="s">
        <v>188</v>
      </c>
      <c r="BR33" s="139">
        <v>1395.1498508188984</v>
      </c>
      <c r="BS33" s="120"/>
      <c r="BT33" s="154" t="s">
        <v>188</v>
      </c>
      <c r="BU33" s="139">
        <v>1521.7882987930379</v>
      </c>
      <c r="BV33" s="120"/>
      <c r="BW33" s="154" t="s">
        <v>188</v>
      </c>
      <c r="BX33" s="139">
        <v>1658.4396692707696</v>
      </c>
      <c r="BY33" s="120"/>
      <c r="BZ33" s="154" t="s">
        <v>188</v>
      </c>
      <c r="CA33" s="139">
        <v>1805.8568199859724</v>
      </c>
      <c r="CB33" s="120"/>
      <c r="CC33" s="154" t="s">
        <v>188</v>
      </c>
      <c r="CD33" s="139">
        <v>1964.9818389765162</v>
      </c>
      <c r="CE33" s="120"/>
      <c r="CF33" s="154" t="s">
        <v>188</v>
      </c>
      <c r="CG33" s="139">
        <v>2137.1489851567653</v>
      </c>
      <c r="CH33" s="120"/>
      <c r="CI33" s="154" t="s">
        <v>188</v>
      </c>
      <c r="CJ33" s="139">
        <v>2322.6584989975599</v>
      </c>
      <c r="CK33" s="120"/>
      <c r="CL33" s="154" t="s">
        <v>188</v>
      </c>
      <c r="CM33" s="139">
        <v>2522.5383577940174</v>
      </c>
      <c r="CN33" s="120"/>
      <c r="CO33" s="154" t="s">
        <v>189</v>
      </c>
      <c r="CP33" s="139">
        <v>2738.3605925266525</v>
      </c>
      <c r="CQ33" s="120"/>
      <c r="CR33" s="154" t="s">
        <v>189</v>
      </c>
      <c r="CS33" s="139">
        <v>2970.8773863738779</v>
      </c>
      <c r="CT33" s="120"/>
      <c r="CU33" s="154" t="s">
        <v>189</v>
      </c>
      <c r="CV33" s="139">
        <v>3221.3877480246369</v>
      </c>
      <c r="CW33" s="120"/>
      <c r="CX33" s="154" t="s">
        <v>189</v>
      </c>
      <c r="CY33" s="120">
        <v>29635.791247109817</v>
      </c>
      <c r="CZ33" s="132" t="s">
        <v>190</v>
      </c>
      <c r="DA33" s="132" t="s">
        <v>301</v>
      </c>
      <c r="DB33" s="132" t="s">
        <v>192</v>
      </c>
      <c r="DC33" s="132" t="s">
        <v>192</v>
      </c>
      <c r="DD33" s="132" t="s">
        <v>193</v>
      </c>
      <c r="DE33" s="132" t="s">
        <v>194</v>
      </c>
      <c r="DF33" s="132" t="s">
        <v>194</v>
      </c>
      <c r="DG33" s="132" t="s">
        <v>192</v>
      </c>
      <c r="DH33" s="132" t="s">
        <v>192</v>
      </c>
      <c r="DI33" s="132" t="s">
        <v>194</v>
      </c>
      <c r="DJ33" s="135"/>
      <c r="DK33" s="135"/>
      <c r="DL33" s="135"/>
      <c r="DM33" s="135"/>
      <c r="DN33" s="135"/>
      <c r="DO33" s="135"/>
      <c r="DP33" s="135"/>
      <c r="DQ33" s="135"/>
      <c r="DR33" s="135"/>
      <c r="DS33" s="135"/>
      <c r="DT33" s="135"/>
      <c r="DU33" s="135"/>
      <c r="DV33" s="135"/>
      <c r="DW33" s="135"/>
      <c r="DX33" s="135"/>
      <c r="DY33" s="135"/>
      <c r="DZ33" s="135"/>
      <c r="EA33" s="135"/>
      <c r="EB33" s="135"/>
      <c r="EC33" s="135"/>
      <c r="ED33" s="135"/>
      <c r="EE33" s="135"/>
      <c r="EF33" s="135"/>
      <c r="EG33" s="135"/>
      <c r="EH33" s="135"/>
      <c r="EI33" s="135"/>
      <c r="EJ33" s="135"/>
      <c r="EK33" s="135"/>
    </row>
    <row r="34" spans="1:287" s="37" customFormat="1" ht="13.5" customHeight="1" x14ac:dyDescent="0.25">
      <c r="A34" s="39"/>
      <c r="B34" s="36" t="s">
        <v>262</v>
      </c>
      <c r="C34" s="62">
        <f t="shared" si="0"/>
        <v>0.16666666666666666</v>
      </c>
      <c r="D34" s="68" t="s">
        <v>263</v>
      </c>
      <c r="E34" s="36" t="s">
        <v>264</v>
      </c>
      <c r="F34" s="36" t="s">
        <v>206</v>
      </c>
      <c r="G34" s="36" t="s">
        <v>182</v>
      </c>
      <c r="H34" s="53">
        <v>34449</v>
      </c>
      <c r="I34" s="53">
        <v>2022</v>
      </c>
      <c r="J34" s="51">
        <v>45292</v>
      </c>
      <c r="K34" s="51">
        <v>51135</v>
      </c>
      <c r="L34" s="69">
        <v>35.137999999999998</v>
      </c>
      <c r="M34" s="69">
        <f t="shared" si="10"/>
        <v>35.840759999999996</v>
      </c>
      <c r="N34" s="69">
        <f t="shared" si="10"/>
        <v>36.557575199999995</v>
      </c>
      <c r="O34" s="69">
        <f t="shared" si="10"/>
        <v>37.288726703999998</v>
      </c>
      <c r="P34" s="69">
        <f t="shared" si="10"/>
        <v>38.034501238079997</v>
      </c>
      <c r="Q34" s="69">
        <f t="shared" si="10"/>
        <v>38.795191262841598</v>
      </c>
      <c r="R34" s="69">
        <f t="shared" si="10"/>
        <v>39.571095088098431</v>
      </c>
      <c r="S34" s="69">
        <f t="shared" si="10"/>
        <v>40.362516989860403</v>
      </c>
      <c r="T34" s="69">
        <f t="shared" si="10"/>
        <v>41.16976732965761</v>
      </c>
      <c r="U34" s="69">
        <f t="shared" si="10"/>
        <v>41.993162676250762</v>
      </c>
      <c r="V34" s="69">
        <f t="shared" si="10"/>
        <v>42.833025929775779</v>
      </c>
      <c r="W34" s="69">
        <f t="shared" si="10"/>
        <v>43.689686448371297</v>
      </c>
      <c r="X34" s="69">
        <f t="shared" si="10"/>
        <v>44.563480177338725</v>
      </c>
      <c r="Y34" s="69">
        <f t="shared" si="10"/>
        <v>45.4547497808855</v>
      </c>
      <c r="Z34" s="69">
        <f t="shared" si="10"/>
        <v>46.363844776503214</v>
      </c>
      <c r="AA34" s="69">
        <f t="shared" si="10"/>
        <v>47.291121672033277</v>
      </c>
      <c r="AB34" s="53">
        <f>+AB33</f>
        <v>47291.094754666505</v>
      </c>
      <c r="AC34" s="36" t="s">
        <v>302</v>
      </c>
      <c r="AD34" s="108" t="s">
        <v>303</v>
      </c>
      <c r="AE34" s="109" t="s">
        <v>304</v>
      </c>
      <c r="AF34" s="109" t="s">
        <v>258</v>
      </c>
      <c r="AG34" s="36" t="s">
        <v>187</v>
      </c>
      <c r="AH34" s="52">
        <v>0.5</v>
      </c>
      <c r="AI34" s="53">
        <v>2023</v>
      </c>
      <c r="AJ34" s="51">
        <v>45292</v>
      </c>
      <c r="AK34" s="51">
        <v>51135</v>
      </c>
      <c r="AL34" s="52">
        <v>0.6</v>
      </c>
      <c r="AM34" s="52">
        <v>0.7</v>
      </c>
      <c r="AN34" s="52">
        <v>0.8</v>
      </c>
      <c r="AO34" s="52">
        <v>0.9</v>
      </c>
      <c r="AP34" s="52">
        <v>1</v>
      </c>
      <c r="AQ34" s="52">
        <v>1</v>
      </c>
      <c r="AR34" s="52">
        <v>1</v>
      </c>
      <c r="AS34" s="52">
        <v>1</v>
      </c>
      <c r="AT34" s="52">
        <v>1</v>
      </c>
      <c r="AU34" s="52">
        <v>1</v>
      </c>
      <c r="AV34" s="52">
        <v>1</v>
      </c>
      <c r="AW34" s="52">
        <v>1</v>
      </c>
      <c r="AX34" s="52">
        <v>1</v>
      </c>
      <c r="AY34" s="52">
        <v>1</v>
      </c>
      <c r="AZ34" s="52">
        <v>1</v>
      </c>
      <c r="BA34" s="52">
        <v>1</v>
      </c>
      <c r="BB34" s="80">
        <v>1</v>
      </c>
      <c r="BC34" s="120">
        <v>917.28</v>
      </c>
      <c r="BD34" s="139"/>
      <c r="BE34" s="154" t="s">
        <v>188</v>
      </c>
      <c r="BF34" s="120">
        <v>963.14400000000001</v>
      </c>
      <c r="BG34" s="120"/>
      <c r="BH34" s="154" t="s">
        <v>290</v>
      </c>
      <c r="BI34" s="120">
        <v>1050.1974</v>
      </c>
      <c r="BJ34" s="120"/>
      <c r="BK34" s="154" t="s">
        <v>290</v>
      </c>
      <c r="BL34" s="120">
        <v>1143.54828</v>
      </c>
      <c r="BM34" s="120"/>
      <c r="BN34" s="154" t="s">
        <v>290</v>
      </c>
      <c r="BO34" s="120">
        <v>1243.6087545</v>
      </c>
      <c r="BP34" s="120"/>
      <c r="BQ34" s="154" t="s">
        <v>290</v>
      </c>
      <c r="BR34" s="120">
        <v>1305.7891922249999</v>
      </c>
      <c r="BS34" s="120"/>
      <c r="BT34" s="154" t="s">
        <v>290</v>
      </c>
      <c r="BU34" s="120">
        <v>1418.3572260374999</v>
      </c>
      <c r="BV34" s="120"/>
      <c r="BW34" s="154" t="s">
        <v>290</v>
      </c>
      <c r="BX34" s="120">
        <v>1538.9175902506877</v>
      </c>
      <c r="BY34" s="120"/>
      <c r="BZ34" s="154" t="s">
        <v>290</v>
      </c>
      <c r="CA34" s="120">
        <v>1667.9880978201004</v>
      </c>
      <c r="CB34" s="120"/>
      <c r="CC34" s="154" t="s">
        <v>290</v>
      </c>
      <c r="CD34" s="120">
        <v>1751.3875027111053</v>
      </c>
      <c r="CE34" s="120"/>
      <c r="CF34" s="154" t="s">
        <v>290</v>
      </c>
      <c r="CG34" s="120">
        <v>1896.424280279369</v>
      </c>
      <c r="CH34" s="120"/>
      <c r="CI34" s="154" t="s">
        <v>290</v>
      </c>
      <c r="CJ34" s="120">
        <v>2051.5862668476807</v>
      </c>
      <c r="CK34" s="120"/>
      <c r="CL34" s="154" t="s">
        <v>188</v>
      </c>
      <c r="CM34" s="120">
        <v>2217.5233913721258</v>
      </c>
      <c r="CN34" s="120"/>
      <c r="CO34" s="154" t="s">
        <v>189</v>
      </c>
      <c r="CP34" s="120">
        <v>2328.399560940732</v>
      </c>
      <c r="CQ34" s="120"/>
      <c r="CR34" s="154" t="s">
        <v>189</v>
      </c>
      <c r="CS34" s="120">
        <v>2514.6715258159907</v>
      </c>
      <c r="CT34" s="120"/>
      <c r="CU34" s="154" t="s">
        <v>189</v>
      </c>
      <c r="CV34" s="120">
        <v>2713.749688276424</v>
      </c>
      <c r="CW34" s="120"/>
      <c r="CX34" s="154" t="s">
        <v>189</v>
      </c>
      <c r="CY34" s="120">
        <f t="shared" si="1"/>
        <v>26722.572757076716</v>
      </c>
      <c r="CZ34" s="132" t="s">
        <v>190</v>
      </c>
      <c r="DA34" s="132" t="s">
        <v>301</v>
      </c>
      <c r="DB34" s="132" t="s">
        <v>192</v>
      </c>
      <c r="DC34" s="132" t="s">
        <v>192</v>
      </c>
      <c r="DD34" s="132" t="s">
        <v>193</v>
      </c>
      <c r="DE34" s="132" t="s">
        <v>194</v>
      </c>
      <c r="DF34" s="132" t="s">
        <v>194</v>
      </c>
      <c r="DG34" s="132" t="s">
        <v>192</v>
      </c>
      <c r="DH34" s="132" t="s">
        <v>192</v>
      </c>
      <c r="DI34" s="132" t="s">
        <v>194</v>
      </c>
      <c r="DJ34" s="135"/>
      <c r="DK34" s="135"/>
      <c r="DL34" s="135"/>
      <c r="DM34" s="135"/>
      <c r="DN34" s="135"/>
      <c r="DO34" s="135"/>
      <c r="DP34" s="135"/>
      <c r="DQ34" s="135"/>
      <c r="DR34" s="135"/>
      <c r="DS34" s="135"/>
      <c r="DT34" s="135"/>
      <c r="DU34" s="135"/>
      <c r="DV34" s="135"/>
      <c r="DW34" s="135"/>
      <c r="DX34" s="135"/>
      <c r="DY34" s="135"/>
      <c r="DZ34" s="135"/>
      <c r="EA34" s="135"/>
      <c r="EB34" s="135"/>
      <c r="EC34" s="135"/>
      <c r="ED34" s="135"/>
      <c r="EE34" s="135"/>
      <c r="EF34" s="135"/>
      <c r="EG34" s="135"/>
      <c r="EH34" s="135"/>
      <c r="EI34" s="135"/>
      <c r="EJ34" s="135"/>
      <c r="EK34" s="135"/>
    </row>
    <row r="35" spans="1:287" s="37" customFormat="1" ht="13.5" customHeight="1" x14ac:dyDescent="0.25">
      <c r="A35" s="39"/>
      <c r="B35" s="36" t="s">
        <v>262</v>
      </c>
      <c r="C35" s="62">
        <f t="shared" si="0"/>
        <v>0.16666666666666666</v>
      </c>
      <c r="D35" s="68" t="s">
        <v>263</v>
      </c>
      <c r="E35" s="36" t="s">
        <v>264</v>
      </c>
      <c r="F35" s="36" t="s">
        <v>206</v>
      </c>
      <c r="G35" s="36" t="s">
        <v>182</v>
      </c>
      <c r="H35" s="53">
        <v>34449</v>
      </c>
      <c r="I35" s="53">
        <v>2022</v>
      </c>
      <c r="J35" s="51">
        <v>45292</v>
      </c>
      <c r="K35" s="51">
        <v>51135</v>
      </c>
      <c r="L35" s="53">
        <f t="shared" si="9"/>
        <v>35137.980000000003</v>
      </c>
      <c r="M35" s="53">
        <f t="shared" si="10"/>
        <v>35840.739600000001</v>
      </c>
      <c r="N35" s="53">
        <f t="shared" si="10"/>
        <v>36557.554391999998</v>
      </c>
      <c r="O35" s="53">
        <f t="shared" si="10"/>
        <v>37288.705479839999</v>
      </c>
      <c r="P35" s="53">
        <f t="shared" si="10"/>
        <v>38034.4795894368</v>
      </c>
      <c r="Q35" s="53">
        <f t="shared" si="10"/>
        <v>38795.169181225538</v>
      </c>
      <c r="R35" s="53">
        <f t="shared" si="10"/>
        <v>39571.072564850052</v>
      </c>
      <c r="S35" s="53">
        <f t="shared" si="10"/>
        <v>40362.494016147051</v>
      </c>
      <c r="T35" s="53">
        <f t="shared" si="10"/>
        <v>41169.74389646999</v>
      </c>
      <c r="U35" s="53">
        <f t="shared" si="10"/>
        <v>41993.138774399391</v>
      </c>
      <c r="V35" s="53">
        <f t="shared" si="10"/>
        <v>42833.001549887376</v>
      </c>
      <c r="W35" s="53">
        <f t="shared" si="10"/>
        <v>43689.661580885127</v>
      </c>
      <c r="X35" s="53">
        <f t="shared" si="10"/>
        <v>44563.45481250283</v>
      </c>
      <c r="Y35" s="53">
        <f t="shared" si="10"/>
        <v>45454.723908752887</v>
      </c>
      <c r="Z35" s="53">
        <f t="shared" si="10"/>
        <v>46363.818386927946</v>
      </c>
      <c r="AA35" s="53">
        <f t="shared" si="10"/>
        <v>47291.094754666505</v>
      </c>
      <c r="AB35" s="53">
        <f>+AB34</f>
        <v>47291.094754666505</v>
      </c>
      <c r="AC35" s="36" t="s">
        <v>305</v>
      </c>
      <c r="AD35" s="108" t="s">
        <v>306</v>
      </c>
      <c r="AE35" s="109" t="s">
        <v>307</v>
      </c>
      <c r="AF35" s="109" t="s">
        <v>308</v>
      </c>
      <c r="AG35" s="36" t="s">
        <v>296</v>
      </c>
      <c r="AH35" s="52">
        <v>0</v>
      </c>
      <c r="AI35" s="55">
        <v>2023</v>
      </c>
      <c r="AJ35" s="51">
        <v>45292</v>
      </c>
      <c r="AK35" s="51">
        <v>51135</v>
      </c>
      <c r="AL35" s="52">
        <v>1</v>
      </c>
      <c r="AM35" s="52">
        <v>1</v>
      </c>
      <c r="AN35" s="52">
        <v>1</v>
      </c>
      <c r="AO35" s="52">
        <v>1</v>
      </c>
      <c r="AP35" s="52">
        <v>1</v>
      </c>
      <c r="AQ35" s="52">
        <v>1</v>
      </c>
      <c r="AR35" s="52">
        <v>1</v>
      </c>
      <c r="AS35" s="52">
        <v>1</v>
      </c>
      <c r="AT35" s="52">
        <v>1</v>
      </c>
      <c r="AU35" s="52">
        <v>1</v>
      </c>
      <c r="AV35" s="52">
        <v>1</v>
      </c>
      <c r="AW35" s="52">
        <v>1</v>
      </c>
      <c r="AX35" s="52">
        <v>1</v>
      </c>
      <c r="AY35" s="52">
        <v>1</v>
      </c>
      <c r="AZ35" s="52">
        <v>1</v>
      </c>
      <c r="BA35" s="52">
        <v>1</v>
      </c>
      <c r="BB35" s="80">
        <v>1</v>
      </c>
      <c r="BC35" s="120">
        <v>865.2</v>
      </c>
      <c r="BD35" s="136"/>
      <c r="BE35" s="154" t="s">
        <v>282</v>
      </c>
      <c r="BF35" s="120">
        <v>802.62</v>
      </c>
      <c r="BG35" s="136"/>
      <c r="BH35" s="154" t="s">
        <v>282</v>
      </c>
      <c r="BI35" s="120">
        <v>875.16449999999998</v>
      </c>
      <c r="BJ35" s="136"/>
      <c r="BK35" s="154" t="s">
        <v>282</v>
      </c>
      <c r="BL35" s="120">
        <v>952.95690000000002</v>
      </c>
      <c r="BM35" s="136"/>
      <c r="BN35" s="154" t="s">
        <v>282</v>
      </c>
      <c r="BO35" s="120">
        <v>1036.34062875</v>
      </c>
      <c r="BP35" s="136"/>
      <c r="BQ35" s="154" t="s">
        <v>282</v>
      </c>
      <c r="BR35" s="120">
        <v>1088.1576601874999</v>
      </c>
      <c r="BS35" s="136"/>
      <c r="BT35" s="154" t="s">
        <v>282</v>
      </c>
      <c r="BU35" s="120">
        <v>1181.9643550312501</v>
      </c>
      <c r="BV35" s="136"/>
      <c r="BW35" s="154" t="s">
        <v>282</v>
      </c>
      <c r="BX35" s="120">
        <v>1282.4313252089062</v>
      </c>
      <c r="BY35" s="136"/>
      <c r="BZ35" s="154" t="s">
        <v>282</v>
      </c>
      <c r="CA35" s="120">
        <v>1389.9900815167503</v>
      </c>
      <c r="CB35" s="136"/>
      <c r="CC35" s="154" t="s">
        <v>282</v>
      </c>
      <c r="CD35" s="120">
        <v>1459.4895855925879</v>
      </c>
      <c r="CE35" s="136"/>
      <c r="CF35" s="154" t="s">
        <v>282</v>
      </c>
      <c r="CG35" s="120">
        <v>1580.3535668994741</v>
      </c>
      <c r="CH35" s="136"/>
      <c r="CI35" s="154" t="s">
        <v>282</v>
      </c>
      <c r="CJ35" s="120">
        <v>1709.6552223730673</v>
      </c>
      <c r="CK35" s="136"/>
      <c r="CL35" s="154" t="s">
        <v>282</v>
      </c>
      <c r="CM35" s="120">
        <v>1847.9361594767713</v>
      </c>
      <c r="CN35" s="136"/>
      <c r="CO35" s="154" t="s">
        <v>284</v>
      </c>
      <c r="CP35" s="120">
        <v>1940.3329674506099</v>
      </c>
      <c r="CQ35" s="136"/>
      <c r="CR35" s="154" t="s">
        <v>284</v>
      </c>
      <c r="CS35" s="120">
        <v>2095.5596048466591</v>
      </c>
      <c r="CT35" s="136"/>
      <c r="CU35" s="154" t="s">
        <v>284</v>
      </c>
      <c r="CV35" s="120">
        <v>2261.458073563686</v>
      </c>
      <c r="CW35" s="136"/>
      <c r="CX35" s="154" t="s">
        <v>284</v>
      </c>
      <c r="CY35" s="120">
        <v>22369.610630897267</v>
      </c>
      <c r="CZ35" s="132" t="s">
        <v>190</v>
      </c>
      <c r="DA35" s="132" t="s">
        <v>301</v>
      </c>
      <c r="DB35" s="132" t="s">
        <v>192</v>
      </c>
      <c r="DC35" s="132" t="s">
        <v>192</v>
      </c>
      <c r="DD35" s="132" t="s">
        <v>193</v>
      </c>
      <c r="DE35" s="132" t="s">
        <v>309</v>
      </c>
      <c r="DF35" s="133" t="s">
        <v>310</v>
      </c>
      <c r="DG35" s="132" t="s">
        <v>192</v>
      </c>
      <c r="DH35" s="132" t="s">
        <v>192</v>
      </c>
      <c r="DI35" s="132" t="s">
        <v>311</v>
      </c>
      <c r="DJ35" s="135"/>
      <c r="DK35" s="135"/>
      <c r="DL35" s="135"/>
      <c r="DM35" s="135"/>
      <c r="DN35" s="135"/>
      <c r="DO35" s="135"/>
      <c r="DP35" s="135"/>
      <c r="DQ35" s="135"/>
      <c r="DR35" s="135"/>
      <c r="DS35" s="135"/>
      <c r="DT35" s="135"/>
      <c r="DU35" s="135"/>
      <c r="DV35" s="135"/>
      <c r="DW35" s="135"/>
      <c r="DX35" s="135"/>
      <c r="DY35" s="135"/>
      <c r="DZ35" s="135"/>
      <c r="EA35" s="135"/>
      <c r="EB35" s="135"/>
      <c r="EC35" s="135"/>
      <c r="ED35" s="135"/>
      <c r="EE35" s="135"/>
      <c r="EF35" s="135"/>
      <c r="EG35" s="135"/>
      <c r="EH35" s="135"/>
      <c r="EI35" s="135"/>
      <c r="EJ35" s="135"/>
      <c r="EK35" s="135"/>
    </row>
    <row r="36" spans="1:287" s="37" customFormat="1" ht="13.5" customHeight="1" x14ac:dyDescent="0.35">
      <c r="A36" s="39"/>
      <c r="B36" s="36" t="s">
        <v>262</v>
      </c>
      <c r="C36" s="62">
        <f t="shared" si="0"/>
        <v>0.16666666666666666</v>
      </c>
      <c r="D36" s="68" t="s">
        <v>263</v>
      </c>
      <c r="E36" s="36" t="s">
        <v>264</v>
      </c>
      <c r="F36" s="36" t="s">
        <v>206</v>
      </c>
      <c r="G36" s="36" t="s">
        <v>182</v>
      </c>
      <c r="H36" s="83">
        <v>34449</v>
      </c>
      <c r="I36" s="83">
        <v>2022</v>
      </c>
      <c r="J36" s="84">
        <v>45292</v>
      </c>
      <c r="K36" s="84">
        <v>51135</v>
      </c>
      <c r="L36" s="83">
        <f t="shared" si="9"/>
        <v>35137.980000000003</v>
      </c>
      <c r="M36" s="83">
        <f t="shared" si="10"/>
        <v>35840.739600000001</v>
      </c>
      <c r="N36" s="83">
        <f t="shared" si="10"/>
        <v>36557.554391999998</v>
      </c>
      <c r="O36" s="83">
        <f t="shared" si="10"/>
        <v>37288.705479839999</v>
      </c>
      <c r="P36" s="83">
        <f t="shared" si="10"/>
        <v>38034.4795894368</v>
      </c>
      <c r="Q36" s="83">
        <f t="shared" si="10"/>
        <v>38795.169181225538</v>
      </c>
      <c r="R36" s="83">
        <f t="shared" si="10"/>
        <v>39571.072564850052</v>
      </c>
      <c r="S36" s="83">
        <f t="shared" si="10"/>
        <v>40362.494016147051</v>
      </c>
      <c r="T36" s="83">
        <f t="shared" si="10"/>
        <v>41169.74389646999</v>
      </c>
      <c r="U36" s="83">
        <f t="shared" si="10"/>
        <v>41993.138774399391</v>
      </c>
      <c r="V36" s="83">
        <f t="shared" si="10"/>
        <v>42833.001549887376</v>
      </c>
      <c r="W36" s="83">
        <f t="shared" si="10"/>
        <v>43689.661580885127</v>
      </c>
      <c r="X36" s="83">
        <f t="shared" si="10"/>
        <v>44563.45481250283</v>
      </c>
      <c r="Y36" s="83">
        <f t="shared" si="10"/>
        <v>45454.723908752887</v>
      </c>
      <c r="Z36" s="83">
        <f t="shared" si="10"/>
        <v>46363.818386927946</v>
      </c>
      <c r="AA36" s="83">
        <f t="shared" si="10"/>
        <v>47291.094754666505</v>
      </c>
      <c r="AB36" s="53">
        <f t="shared" ref="AB36:AB39" si="14">+AB35</f>
        <v>47291.094754666505</v>
      </c>
      <c r="AC36" s="81" t="s">
        <v>312</v>
      </c>
      <c r="AD36" s="110" t="s">
        <v>313</v>
      </c>
      <c r="AE36" s="111" t="s">
        <v>181</v>
      </c>
      <c r="AF36" s="111" t="s">
        <v>197</v>
      </c>
      <c r="AG36" s="81" t="s">
        <v>187</v>
      </c>
      <c r="AH36" s="82">
        <v>57</v>
      </c>
      <c r="AI36" s="83">
        <v>2022</v>
      </c>
      <c r="AJ36" s="84">
        <v>45292</v>
      </c>
      <c r="AK36" s="84">
        <v>51135</v>
      </c>
      <c r="AL36" s="82">
        <v>63</v>
      </c>
      <c r="AM36" s="82">
        <v>72</v>
      </c>
      <c r="AN36" s="82">
        <v>72</v>
      </c>
      <c r="AO36" s="82">
        <v>72</v>
      </c>
      <c r="AP36" s="82">
        <v>72</v>
      </c>
      <c r="AQ36" s="82">
        <v>72</v>
      </c>
      <c r="AR36" s="82">
        <v>72</v>
      </c>
      <c r="AS36" s="82">
        <v>72</v>
      </c>
      <c r="AT36" s="82">
        <v>72</v>
      </c>
      <c r="AU36" s="82">
        <v>72</v>
      </c>
      <c r="AV36" s="82">
        <v>72</v>
      </c>
      <c r="AW36" s="82">
        <v>72</v>
      </c>
      <c r="AX36" s="82">
        <v>72</v>
      </c>
      <c r="AY36" s="82">
        <v>72</v>
      </c>
      <c r="AZ36" s="82">
        <v>72</v>
      </c>
      <c r="BA36" s="82">
        <v>72</v>
      </c>
      <c r="BB36" s="124">
        <f>SUM(AL36:BA36)</f>
        <v>1143</v>
      </c>
      <c r="BC36" s="120">
        <v>315</v>
      </c>
      <c r="BD36" s="136"/>
      <c r="BE36" s="154" t="s">
        <v>221</v>
      </c>
      <c r="BF36" s="120">
        <v>787.5</v>
      </c>
      <c r="BG36" s="120"/>
      <c r="BH36" s="154" t="s">
        <v>314</v>
      </c>
      <c r="BI36" s="120">
        <v>826.875</v>
      </c>
      <c r="BJ36" s="120"/>
      <c r="BK36" s="154" t="s">
        <v>314</v>
      </c>
      <c r="BL36" s="120">
        <v>868.21875</v>
      </c>
      <c r="BM36" s="120"/>
      <c r="BN36" s="154" t="s">
        <v>314</v>
      </c>
      <c r="BO36" s="120">
        <v>911.62968750000005</v>
      </c>
      <c r="BP36" s="120"/>
      <c r="BQ36" s="154" t="s">
        <v>314</v>
      </c>
      <c r="BR36" s="120">
        <v>957.21117187499999</v>
      </c>
      <c r="BS36" s="120"/>
      <c r="BT36" s="154" t="s">
        <v>314</v>
      </c>
      <c r="BU36" s="120">
        <v>1005.07173046875</v>
      </c>
      <c r="BV36" s="120"/>
      <c r="BW36" s="154" t="s">
        <v>314</v>
      </c>
      <c r="BX36" s="120">
        <v>1055.3253169921875</v>
      </c>
      <c r="BY36" s="120"/>
      <c r="BZ36" s="154" t="s">
        <v>314</v>
      </c>
      <c r="CA36" s="120">
        <v>1108.0915828417969</v>
      </c>
      <c r="CB36" s="120"/>
      <c r="CC36" s="154" t="s">
        <v>314</v>
      </c>
      <c r="CD36" s="120">
        <v>1163.4961619838866</v>
      </c>
      <c r="CE36" s="120"/>
      <c r="CF36" s="154" t="s">
        <v>314</v>
      </c>
      <c r="CG36" s="120">
        <v>1221.6709700830813</v>
      </c>
      <c r="CH36" s="120"/>
      <c r="CI36" s="154" t="s">
        <v>314</v>
      </c>
      <c r="CJ36" s="120">
        <v>1282.7545185872352</v>
      </c>
      <c r="CK36" s="120"/>
      <c r="CL36" s="154" t="s">
        <v>314</v>
      </c>
      <c r="CM36" s="120">
        <v>1346.892244516597</v>
      </c>
      <c r="CN36" s="120"/>
      <c r="CO36" s="154" t="s">
        <v>314</v>
      </c>
      <c r="CP36" s="120">
        <v>1414.2368567424269</v>
      </c>
      <c r="CQ36" s="120"/>
      <c r="CR36" s="154" t="s">
        <v>314</v>
      </c>
      <c r="CS36" s="120">
        <v>1484.9486995795482</v>
      </c>
      <c r="CT36" s="120"/>
      <c r="CU36" s="154" t="s">
        <v>314</v>
      </c>
      <c r="CV36" s="120">
        <v>1559.1961345585257</v>
      </c>
      <c r="CW36" s="120"/>
      <c r="CX36" s="154" t="s">
        <v>314</v>
      </c>
      <c r="CY36" s="120">
        <v>17308.118825729038</v>
      </c>
      <c r="CZ36" s="132" t="s">
        <v>190</v>
      </c>
      <c r="DA36" s="132" t="s">
        <v>301</v>
      </c>
      <c r="DB36" s="132" t="s">
        <v>192</v>
      </c>
      <c r="DC36" s="132" t="s">
        <v>192</v>
      </c>
      <c r="DD36" s="132" t="s">
        <v>193</v>
      </c>
      <c r="DE36" s="132" t="s">
        <v>315</v>
      </c>
      <c r="DF36" s="133" t="s">
        <v>316</v>
      </c>
      <c r="DG36" s="132" t="s">
        <v>192</v>
      </c>
      <c r="DH36" s="132" t="s">
        <v>192</v>
      </c>
      <c r="DI36" s="132" t="s">
        <v>317</v>
      </c>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row>
    <row r="37" spans="1:287" s="37" customFormat="1" ht="13.5" customHeight="1" x14ac:dyDescent="0.25">
      <c r="A37" s="39"/>
      <c r="B37" s="36" t="s">
        <v>262</v>
      </c>
      <c r="C37" s="62">
        <f t="shared" si="0"/>
        <v>0.16666666666666666</v>
      </c>
      <c r="D37" s="68" t="s">
        <v>263</v>
      </c>
      <c r="E37" s="36" t="s">
        <v>264</v>
      </c>
      <c r="F37" s="36" t="s">
        <v>206</v>
      </c>
      <c r="G37" s="36" t="s">
        <v>182</v>
      </c>
      <c r="H37" s="53">
        <v>34449</v>
      </c>
      <c r="I37" s="53">
        <v>2022</v>
      </c>
      <c r="J37" s="51">
        <v>45292</v>
      </c>
      <c r="K37" s="51">
        <v>51135</v>
      </c>
      <c r="L37" s="53">
        <f t="shared" si="9"/>
        <v>35137.980000000003</v>
      </c>
      <c r="M37" s="53">
        <f t="shared" si="10"/>
        <v>35840.739600000001</v>
      </c>
      <c r="N37" s="53">
        <f t="shared" si="10"/>
        <v>36557.554391999998</v>
      </c>
      <c r="O37" s="53">
        <f t="shared" si="10"/>
        <v>37288.705479839999</v>
      </c>
      <c r="P37" s="53">
        <f t="shared" si="10"/>
        <v>38034.4795894368</v>
      </c>
      <c r="Q37" s="53">
        <f t="shared" si="10"/>
        <v>38795.169181225538</v>
      </c>
      <c r="R37" s="53">
        <f t="shared" si="10"/>
        <v>39571.072564850052</v>
      </c>
      <c r="S37" s="53">
        <f t="shared" si="10"/>
        <v>40362.494016147051</v>
      </c>
      <c r="T37" s="53">
        <f t="shared" si="10"/>
        <v>41169.74389646999</v>
      </c>
      <c r="U37" s="53">
        <f t="shared" si="10"/>
        <v>41993.138774399391</v>
      </c>
      <c r="V37" s="53">
        <f t="shared" si="10"/>
        <v>42833.001549887376</v>
      </c>
      <c r="W37" s="53">
        <f t="shared" si="10"/>
        <v>43689.661580885127</v>
      </c>
      <c r="X37" s="53">
        <f t="shared" si="10"/>
        <v>44563.45481250283</v>
      </c>
      <c r="Y37" s="53">
        <f t="shared" si="10"/>
        <v>45454.723908752887</v>
      </c>
      <c r="Z37" s="53">
        <f t="shared" si="10"/>
        <v>46363.818386927946</v>
      </c>
      <c r="AA37" s="53">
        <f t="shared" si="10"/>
        <v>47291.094754666505</v>
      </c>
      <c r="AB37" s="53">
        <f t="shared" si="14"/>
        <v>47291.094754666505</v>
      </c>
      <c r="AC37" s="36" t="s">
        <v>318</v>
      </c>
      <c r="AD37" s="108" t="s">
        <v>319</v>
      </c>
      <c r="AE37" s="109" t="s">
        <v>320</v>
      </c>
      <c r="AF37" s="111" t="s">
        <v>197</v>
      </c>
      <c r="AG37" s="81" t="s">
        <v>187</v>
      </c>
      <c r="AH37" s="82">
        <v>924</v>
      </c>
      <c r="AI37" s="83">
        <v>2022</v>
      </c>
      <c r="AJ37" s="84">
        <v>45292</v>
      </c>
      <c r="AK37" s="84">
        <v>51135</v>
      </c>
      <c r="AL37" s="82">
        <v>535</v>
      </c>
      <c r="AM37" s="82">
        <v>540</v>
      </c>
      <c r="AN37" s="82">
        <v>545</v>
      </c>
      <c r="AO37" s="82">
        <v>550</v>
      </c>
      <c r="AP37" s="82">
        <v>555</v>
      </c>
      <c r="AQ37" s="82">
        <v>560</v>
      </c>
      <c r="AR37" s="82">
        <v>565</v>
      </c>
      <c r="AS37" s="82">
        <v>570</v>
      </c>
      <c r="AT37" s="82">
        <v>575</v>
      </c>
      <c r="AU37" s="82">
        <v>580</v>
      </c>
      <c r="AV37" s="82">
        <v>585</v>
      </c>
      <c r="AW37" s="82">
        <v>590</v>
      </c>
      <c r="AX37" s="82">
        <v>595</v>
      </c>
      <c r="AY37" s="82">
        <v>600</v>
      </c>
      <c r="AZ37" s="82">
        <v>605</v>
      </c>
      <c r="BA37" s="82">
        <v>610</v>
      </c>
      <c r="BB37" s="124">
        <f>SUM(AL37:BA37)</f>
        <v>9160</v>
      </c>
      <c r="BC37" s="120">
        <v>1161</v>
      </c>
      <c r="BD37" s="139"/>
      <c r="BE37" s="154" t="s">
        <v>321</v>
      </c>
      <c r="BF37" s="120">
        <v>1219.05</v>
      </c>
      <c r="BG37" s="120"/>
      <c r="BH37" s="154" t="s">
        <v>321</v>
      </c>
      <c r="BI37" s="120">
        <v>1280.0025000000001</v>
      </c>
      <c r="BJ37" s="120"/>
      <c r="BK37" s="154" t="s">
        <v>321</v>
      </c>
      <c r="BL37" s="120">
        <v>1344.0026250000001</v>
      </c>
      <c r="BM37" s="120"/>
      <c r="BN37" s="154" t="s">
        <v>321</v>
      </c>
      <c r="BO37" s="120">
        <v>1411.20275625</v>
      </c>
      <c r="BP37" s="120"/>
      <c r="BQ37" s="154" t="s">
        <v>321</v>
      </c>
      <c r="BR37" s="120">
        <v>1481.7628940625</v>
      </c>
      <c r="BS37" s="120"/>
      <c r="BT37" s="154" t="s">
        <v>321</v>
      </c>
      <c r="BU37" s="120">
        <v>1555.8510387656249</v>
      </c>
      <c r="BV37" s="120"/>
      <c r="BW37" s="154" t="s">
        <v>321</v>
      </c>
      <c r="BX37" s="120">
        <v>1633.6435907039063</v>
      </c>
      <c r="BY37" s="120"/>
      <c r="BZ37" s="154" t="s">
        <v>321</v>
      </c>
      <c r="CA37" s="120">
        <v>1715.3257702391018</v>
      </c>
      <c r="CB37" s="120"/>
      <c r="CC37" s="154" t="s">
        <v>321</v>
      </c>
      <c r="CD37" s="120">
        <v>1801.0920587510568</v>
      </c>
      <c r="CE37" s="120"/>
      <c r="CF37" s="154" t="s">
        <v>321</v>
      </c>
      <c r="CG37" s="120">
        <v>1891.1466616886098</v>
      </c>
      <c r="CH37" s="120"/>
      <c r="CI37" s="154" t="s">
        <v>321</v>
      </c>
      <c r="CJ37" s="120">
        <v>1985.7039947730404</v>
      </c>
      <c r="CK37" s="120"/>
      <c r="CL37" s="154" t="s">
        <v>321</v>
      </c>
      <c r="CM37" s="120">
        <v>2084.9891945116929</v>
      </c>
      <c r="CN37" s="120"/>
      <c r="CO37" s="154" t="s">
        <v>321</v>
      </c>
      <c r="CP37" s="120">
        <v>2189.2386542372774</v>
      </c>
      <c r="CQ37" s="120"/>
      <c r="CR37" s="154" t="s">
        <v>321</v>
      </c>
      <c r="CS37" s="120">
        <v>2298.7005869491413</v>
      </c>
      <c r="CT37" s="120"/>
      <c r="CU37" s="154" t="s">
        <v>321</v>
      </c>
      <c r="CV37" s="120">
        <v>2413.635616296599</v>
      </c>
      <c r="CW37" s="120"/>
      <c r="CX37" s="154" t="s">
        <v>321</v>
      </c>
      <c r="CY37" s="120">
        <v>27466.347942228553</v>
      </c>
      <c r="CZ37" s="132" t="s">
        <v>190</v>
      </c>
      <c r="DA37" s="132" t="s">
        <v>301</v>
      </c>
      <c r="DB37" s="132" t="s">
        <v>192</v>
      </c>
      <c r="DC37" s="132" t="s">
        <v>192</v>
      </c>
      <c r="DD37" s="132" t="s">
        <v>193</v>
      </c>
      <c r="DE37" s="132" t="s">
        <v>194</v>
      </c>
      <c r="DF37" s="132" t="s">
        <v>194</v>
      </c>
      <c r="DG37" s="132" t="s">
        <v>192</v>
      </c>
      <c r="DH37" s="132" t="s">
        <v>192</v>
      </c>
      <c r="DI37" s="132" t="s">
        <v>194</v>
      </c>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row>
    <row r="38" spans="1:287" s="37" customFormat="1" ht="13.5" customHeight="1" x14ac:dyDescent="0.25">
      <c r="A38" s="39"/>
      <c r="B38" s="36" t="s">
        <v>262</v>
      </c>
      <c r="C38" s="62">
        <f t="shared" si="0"/>
        <v>0.16666666666666666</v>
      </c>
      <c r="D38" s="68" t="s">
        <v>263</v>
      </c>
      <c r="E38" s="36" t="s">
        <v>264</v>
      </c>
      <c r="F38" s="36" t="s">
        <v>206</v>
      </c>
      <c r="G38" s="36" t="s">
        <v>182</v>
      </c>
      <c r="H38" s="53">
        <v>34449</v>
      </c>
      <c r="I38" s="53">
        <v>2022</v>
      </c>
      <c r="J38" s="51">
        <v>45292</v>
      </c>
      <c r="K38" s="51">
        <v>51135</v>
      </c>
      <c r="L38" s="53">
        <f t="shared" si="9"/>
        <v>35137.980000000003</v>
      </c>
      <c r="M38" s="53">
        <f t="shared" si="10"/>
        <v>35840.739600000001</v>
      </c>
      <c r="N38" s="53">
        <f t="shared" si="10"/>
        <v>36557.554391999998</v>
      </c>
      <c r="O38" s="53">
        <f t="shared" si="10"/>
        <v>37288.705479839999</v>
      </c>
      <c r="P38" s="53">
        <f t="shared" si="10"/>
        <v>38034.4795894368</v>
      </c>
      <c r="Q38" s="53">
        <f t="shared" si="10"/>
        <v>38795.169181225538</v>
      </c>
      <c r="R38" s="53">
        <f t="shared" si="10"/>
        <v>39571.072564850052</v>
      </c>
      <c r="S38" s="53">
        <f t="shared" si="10"/>
        <v>40362.494016147051</v>
      </c>
      <c r="T38" s="53">
        <f t="shared" si="10"/>
        <v>41169.74389646999</v>
      </c>
      <c r="U38" s="53">
        <f t="shared" si="10"/>
        <v>41993.138774399391</v>
      </c>
      <c r="V38" s="53">
        <f t="shared" si="10"/>
        <v>42833.001549887376</v>
      </c>
      <c r="W38" s="53">
        <f t="shared" si="10"/>
        <v>43689.661580885127</v>
      </c>
      <c r="X38" s="53">
        <f t="shared" si="10"/>
        <v>44563.45481250283</v>
      </c>
      <c r="Y38" s="53">
        <f t="shared" si="10"/>
        <v>45454.723908752887</v>
      </c>
      <c r="Z38" s="53">
        <f t="shared" si="10"/>
        <v>46363.818386927946</v>
      </c>
      <c r="AA38" s="53">
        <f t="shared" si="10"/>
        <v>47291.094754666505</v>
      </c>
      <c r="AB38" s="53">
        <f t="shared" si="14"/>
        <v>47291.094754666505</v>
      </c>
      <c r="AC38" s="36" t="s">
        <v>322</v>
      </c>
      <c r="AD38" s="108" t="s">
        <v>323</v>
      </c>
      <c r="AE38" s="109" t="s">
        <v>324</v>
      </c>
      <c r="AF38" s="109" t="s">
        <v>197</v>
      </c>
      <c r="AG38" s="36" t="s">
        <v>296</v>
      </c>
      <c r="AH38" s="44">
        <v>0</v>
      </c>
      <c r="AI38" s="55">
        <v>2023</v>
      </c>
      <c r="AJ38" s="51">
        <v>45292</v>
      </c>
      <c r="AK38" s="51">
        <v>51135</v>
      </c>
      <c r="AL38" s="44">
        <v>3</v>
      </c>
      <c r="AM38" s="44">
        <v>3</v>
      </c>
      <c r="AN38" s="44">
        <v>3</v>
      </c>
      <c r="AO38" s="44">
        <v>3</v>
      </c>
      <c r="AP38" s="44">
        <v>3</v>
      </c>
      <c r="AQ38" s="44">
        <v>3</v>
      </c>
      <c r="AR38" s="44">
        <v>3</v>
      </c>
      <c r="AS38" s="44">
        <v>3</v>
      </c>
      <c r="AT38" s="44">
        <v>3</v>
      </c>
      <c r="AU38" s="44">
        <v>3</v>
      </c>
      <c r="AV38" s="44">
        <v>3</v>
      </c>
      <c r="AW38" s="44">
        <v>3</v>
      </c>
      <c r="AX38" s="44">
        <v>3</v>
      </c>
      <c r="AY38" s="44">
        <v>3</v>
      </c>
      <c r="AZ38" s="44">
        <v>3</v>
      </c>
      <c r="BA38" s="44">
        <v>3</v>
      </c>
      <c r="BB38" s="122">
        <f>SUM(AL38:BA38)</f>
        <v>48</v>
      </c>
      <c r="BC38" s="120">
        <v>222.03458900000001</v>
      </c>
      <c r="BD38" s="120"/>
      <c r="BE38" s="154" t="s">
        <v>314</v>
      </c>
      <c r="BF38" s="120">
        <v>197.85631845000003</v>
      </c>
      <c r="BG38" s="120"/>
      <c r="BH38" s="154" t="s">
        <v>314</v>
      </c>
      <c r="BI38" s="120">
        <v>207.74913437250004</v>
      </c>
      <c r="BJ38" s="120"/>
      <c r="BK38" s="154" t="s">
        <v>314</v>
      </c>
      <c r="BL38" s="120">
        <v>218.13659109112504</v>
      </c>
      <c r="BM38" s="120"/>
      <c r="BN38" s="154" t="s">
        <v>314</v>
      </c>
      <c r="BO38" s="120">
        <v>229.04342064568132</v>
      </c>
      <c r="BP38" s="120"/>
      <c r="BQ38" s="154" t="s">
        <v>314</v>
      </c>
      <c r="BR38" s="120">
        <v>240.49559167796539</v>
      </c>
      <c r="BS38" s="120"/>
      <c r="BT38" s="154" t="s">
        <v>314</v>
      </c>
      <c r="BU38" s="120">
        <v>252.52037126186366</v>
      </c>
      <c r="BV38" s="120"/>
      <c r="BW38" s="154" t="s">
        <v>314</v>
      </c>
      <c r="BX38" s="120">
        <v>265.14638982495683</v>
      </c>
      <c r="BY38" s="120"/>
      <c r="BZ38" s="154" t="s">
        <v>314</v>
      </c>
      <c r="CA38" s="120">
        <v>278.40370931620464</v>
      </c>
      <c r="CB38" s="120"/>
      <c r="CC38" s="154" t="s">
        <v>314</v>
      </c>
      <c r="CD38" s="120">
        <v>292.32389478201492</v>
      </c>
      <c r="CE38" s="120"/>
      <c r="CF38" s="154" t="s">
        <v>314</v>
      </c>
      <c r="CG38" s="120">
        <v>306.94008952111574</v>
      </c>
      <c r="CH38" s="120"/>
      <c r="CI38" s="154" t="s">
        <v>314</v>
      </c>
      <c r="CJ38" s="120">
        <v>322.2870939971715</v>
      </c>
      <c r="CK38" s="120"/>
      <c r="CL38" s="154" t="s">
        <v>314</v>
      </c>
      <c r="CM38" s="120">
        <v>338.4014486970301</v>
      </c>
      <c r="CN38" s="120"/>
      <c r="CO38" s="154" t="s">
        <v>314</v>
      </c>
      <c r="CP38" s="120">
        <v>355.32152113188158</v>
      </c>
      <c r="CQ38" s="120"/>
      <c r="CR38" s="154" t="s">
        <v>314</v>
      </c>
      <c r="CS38" s="120">
        <v>373.08759718847574</v>
      </c>
      <c r="CT38" s="120"/>
      <c r="CU38" s="154" t="s">
        <v>314</v>
      </c>
      <c r="CV38" s="120">
        <v>391.74197704789952</v>
      </c>
      <c r="CW38" s="120"/>
      <c r="CX38" s="154" t="s">
        <v>314</v>
      </c>
      <c r="CY38" s="120">
        <f t="shared" si="1"/>
        <v>4491.4897380058856</v>
      </c>
      <c r="CZ38" s="132" t="s">
        <v>190</v>
      </c>
      <c r="DA38" s="132" t="s">
        <v>301</v>
      </c>
      <c r="DB38" s="132" t="s">
        <v>192</v>
      </c>
      <c r="DC38" s="132" t="s">
        <v>192</v>
      </c>
      <c r="DD38" s="132" t="s">
        <v>193</v>
      </c>
      <c r="DE38" s="132" t="s">
        <v>325</v>
      </c>
      <c r="DF38" s="133" t="s">
        <v>326</v>
      </c>
      <c r="DG38" s="132" t="s">
        <v>192</v>
      </c>
      <c r="DH38" s="132" t="s">
        <v>192</v>
      </c>
      <c r="DI38" s="132" t="s">
        <v>327</v>
      </c>
      <c r="DJ38" s="135"/>
      <c r="DK38" s="135"/>
      <c r="DL38" s="135"/>
      <c r="DM38" s="135"/>
      <c r="DN38" s="135"/>
      <c r="DO38" s="135"/>
      <c r="DP38" s="135"/>
      <c r="DQ38" s="135"/>
      <c r="DR38" s="135"/>
      <c r="DS38" s="135"/>
      <c r="DT38" s="135"/>
      <c r="DU38" s="135"/>
      <c r="DV38" s="135"/>
      <c r="DW38" s="135"/>
      <c r="DX38" s="135"/>
      <c r="DY38" s="135"/>
      <c r="DZ38" s="135"/>
      <c r="EA38" s="135"/>
      <c r="EB38" s="135"/>
      <c r="EC38" s="135"/>
      <c r="ED38" s="135"/>
      <c r="EE38" s="135"/>
      <c r="EF38" s="135"/>
      <c r="EG38" s="135"/>
      <c r="EH38" s="135"/>
      <c r="EI38" s="135"/>
      <c r="EJ38" s="135"/>
      <c r="EK38" s="135"/>
    </row>
    <row r="39" spans="1:287" s="37" customFormat="1" ht="13.5" customHeight="1" x14ac:dyDescent="0.25">
      <c r="A39" s="39"/>
      <c r="B39" s="36" t="s">
        <v>262</v>
      </c>
      <c r="C39" s="62">
        <f>1/6</f>
        <v>0.16666666666666666</v>
      </c>
      <c r="D39" s="68" t="s">
        <v>263</v>
      </c>
      <c r="E39" s="36" t="s">
        <v>264</v>
      </c>
      <c r="F39" s="36" t="s">
        <v>206</v>
      </c>
      <c r="G39" s="36" t="s">
        <v>182</v>
      </c>
      <c r="H39" s="53">
        <v>34449</v>
      </c>
      <c r="I39" s="53">
        <v>2022</v>
      </c>
      <c r="J39" s="51">
        <v>45292</v>
      </c>
      <c r="K39" s="51">
        <v>51135</v>
      </c>
      <c r="L39" s="53">
        <f>H39*(1+0.02)</f>
        <v>35137.980000000003</v>
      </c>
      <c r="M39" s="53">
        <f t="shared" si="10"/>
        <v>35840.739600000001</v>
      </c>
      <c r="N39" s="53">
        <f t="shared" si="10"/>
        <v>36557.554391999998</v>
      </c>
      <c r="O39" s="53">
        <f t="shared" si="10"/>
        <v>37288.705479839999</v>
      </c>
      <c r="P39" s="53">
        <f t="shared" si="10"/>
        <v>38034.4795894368</v>
      </c>
      <c r="Q39" s="53">
        <f t="shared" si="10"/>
        <v>38795.169181225538</v>
      </c>
      <c r="R39" s="53">
        <f t="shared" si="10"/>
        <v>39571.072564850052</v>
      </c>
      <c r="S39" s="53">
        <f t="shared" si="10"/>
        <v>40362.494016147051</v>
      </c>
      <c r="T39" s="53">
        <f t="shared" si="10"/>
        <v>41169.74389646999</v>
      </c>
      <c r="U39" s="53">
        <f t="shared" si="10"/>
        <v>41993.138774399391</v>
      </c>
      <c r="V39" s="53">
        <f t="shared" si="10"/>
        <v>42833.001549887376</v>
      </c>
      <c r="W39" s="53">
        <f t="shared" si="10"/>
        <v>43689.661580885127</v>
      </c>
      <c r="X39" s="53">
        <f t="shared" si="10"/>
        <v>44563.45481250283</v>
      </c>
      <c r="Y39" s="53">
        <f t="shared" si="10"/>
        <v>45454.723908752887</v>
      </c>
      <c r="Z39" s="53">
        <f t="shared" si="10"/>
        <v>46363.818386927946</v>
      </c>
      <c r="AA39" s="53">
        <f t="shared" si="10"/>
        <v>47291.094754666505</v>
      </c>
      <c r="AB39" s="53">
        <f t="shared" si="14"/>
        <v>47291.094754666505</v>
      </c>
      <c r="AC39" s="36" t="s">
        <v>328</v>
      </c>
      <c r="AD39" s="108" t="s">
        <v>329</v>
      </c>
      <c r="AE39" s="108" t="s">
        <v>330</v>
      </c>
      <c r="AF39" s="109" t="s">
        <v>308</v>
      </c>
      <c r="AG39" s="36" t="s">
        <v>187</v>
      </c>
      <c r="AH39" s="56">
        <v>2</v>
      </c>
      <c r="AI39" s="55">
        <v>2023</v>
      </c>
      <c r="AJ39" s="51">
        <v>45292</v>
      </c>
      <c r="AK39" s="51">
        <v>51135</v>
      </c>
      <c r="AL39" s="56">
        <v>2</v>
      </c>
      <c r="AM39" s="56">
        <v>2</v>
      </c>
      <c r="AN39" s="56">
        <v>2</v>
      </c>
      <c r="AO39" s="56">
        <v>2</v>
      </c>
      <c r="AP39" s="56">
        <v>2</v>
      </c>
      <c r="AQ39" s="56">
        <v>2</v>
      </c>
      <c r="AR39" s="56">
        <v>2</v>
      </c>
      <c r="AS39" s="56">
        <v>2</v>
      </c>
      <c r="AT39" s="56">
        <v>2</v>
      </c>
      <c r="AU39" s="56">
        <v>2</v>
      </c>
      <c r="AV39" s="56">
        <v>2</v>
      </c>
      <c r="AW39" s="56">
        <v>2</v>
      </c>
      <c r="AX39" s="56">
        <v>2</v>
      </c>
      <c r="AY39" s="56">
        <v>2</v>
      </c>
      <c r="AZ39" s="56">
        <v>2</v>
      </c>
      <c r="BA39" s="56">
        <v>2</v>
      </c>
      <c r="BB39" s="118">
        <v>2</v>
      </c>
      <c r="BC39" s="120">
        <v>368.55</v>
      </c>
      <c r="BD39" s="120"/>
      <c r="BE39" s="154" t="s">
        <v>188</v>
      </c>
      <c r="BF39" s="120">
        <v>618.50250000000005</v>
      </c>
      <c r="BG39" s="120"/>
      <c r="BH39" s="154" t="s">
        <v>290</v>
      </c>
      <c r="BI39" s="120">
        <v>649.42762500000003</v>
      </c>
      <c r="BJ39" s="120"/>
      <c r="BK39" s="154" t="s">
        <v>290</v>
      </c>
      <c r="BL39" s="120">
        <v>681.89900624999996</v>
      </c>
      <c r="BM39" s="120"/>
      <c r="BN39" s="154" t="s">
        <v>290</v>
      </c>
      <c r="BO39" s="120">
        <v>371.39793468750003</v>
      </c>
      <c r="BP39" s="120"/>
      <c r="BQ39" s="154" t="s">
        <v>290</v>
      </c>
      <c r="BR39" s="120">
        <v>28.142008453125001</v>
      </c>
      <c r="BS39" s="120"/>
      <c r="BT39" s="154" t="s">
        <v>290</v>
      </c>
      <c r="BU39" s="120">
        <v>29.549108875781254</v>
      </c>
      <c r="BV39" s="120"/>
      <c r="BW39" s="154" t="s">
        <v>290</v>
      </c>
      <c r="BX39" s="120">
        <v>31.026564319570319</v>
      </c>
      <c r="BY39" s="120"/>
      <c r="BZ39" s="154" t="s">
        <v>290</v>
      </c>
      <c r="CA39" s="120">
        <v>32.577892535548834</v>
      </c>
      <c r="CB39" s="120"/>
      <c r="CC39" s="154" t="s">
        <v>290</v>
      </c>
      <c r="CD39" s="120">
        <v>34.206787162326279</v>
      </c>
      <c r="CE39" s="120"/>
      <c r="CF39" s="154" t="s">
        <v>290</v>
      </c>
      <c r="CG39" s="120">
        <v>35.917126520442594</v>
      </c>
      <c r="CH39" s="120"/>
      <c r="CI39" s="154" t="s">
        <v>290</v>
      </c>
      <c r="CJ39" s="120">
        <v>37.712982846464726</v>
      </c>
      <c r="CK39" s="120"/>
      <c r="CL39" s="154" t="s">
        <v>188</v>
      </c>
      <c r="CM39" s="120">
        <v>39.598631988787965</v>
      </c>
      <c r="CN39" s="120"/>
      <c r="CO39" s="154" t="s">
        <v>189</v>
      </c>
      <c r="CP39" s="120">
        <v>41.578563588227361</v>
      </c>
      <c r="CQ39" s="120"/>
      <c r="CR39" s="154" t="s">
        <v>189</v>
      </c>
      <c r="CS39" s="120">
        <v>43.657491767638732</v>
      </c>
      <c r="CT39" s="120"/>
      <c r="CU39" s="154" t="s">
        <v>189</v>
      </c>
      <c r="CV39" s="120">
        <v>45.840366356020667</v>
      </c>
      <c r="CW39" s="120"/>
      <c r="CX39" s="154" t="s">
        <v>189</v>
      </c>
      <c r="CY39" s="120">
        <v>3089.5845903514337</v>
      </c>
      <c r="CZ39" s="132" t="s">
        <v>190</v>
      </c>
      <c r="DA39" s="132" t="s">
        <v>331</v>
      </c>
      <c r="DB39" s="132" t="s">
        <v>192</v>
      </c>
      <c r="DC39" s="132" t="s">
        <v>192</v>
      </c>
      <c r="DD39" s="132" t="s">
        <v>193</v>
      </c>
      <c r="DE39" s="132" t="s">
        <v>194</v>
      </c>
      <c r="DF39" s="132" t="s">
        <v>194</v>
      </c>
      <c r="DG39" s="132" t="s">
        <v>192</v>
      </c>
      <c r="DH39" s="132" t="s">
        <v>192</v>
      </c>
      <c r="DI39" s="132" t="s">
        <v>194</v>
      </c>
      <c r="DJ39" s="135"/>
      <c r="DK39" s="135"/>
      <c r="DL39" s="135"/>
      <c r="DM39" s="135"/>
      <c r="DN39" s="135"/>
      <c r="DO39" s="135"/>
      <c r="DP39" s="135"/>
      <c r="DQ39" s="135"/>
      <c r="DR39" s="135"/>
      <c r="DS39" s="135"/>
      <c r="DT39" s="135"/>
      <c r="DU39" s="135"/>
      <c r="DV39" s="135"/>
      <c r="DW39" s="135"/>
      <c r="DX39" s="135"/>
      <c r="DY39" s="135"/>
      <c r="DZ39" s="135"/>
      <c r="EA39" s="135"/>
      <c r="EB39" s="135"/>
      <c r="EC39" s="135"/>
      <c r="ED39" s="135"/>
      <c r="EE39" s="135"/>
      <c r="EF39" s="135"/>
      <c r="EG39" s="135"/>
      <c r="EH39" s="135"/>
      <c r="EI39" s="135"/>
      <c r="EJ39" s="135"/>
      <c r="EK39" s="135"/>
    </row>
    <row r="40" spans="1:287" s="37" customFormat="1" ht="13.5" customHeight="1" x14ac:dyDescent="0.25">
      <c r="A40" s="39"/>
      <c r="B40" s="36" t="s">
        <v>262</v>
      </c>
      <c r="C40" s="62">
        <f t="shared" si="0"/>
        <v>0.16666666666666666</v>
      </c>
      <c r="D40" s="36" t="s">
        <v>332</v>
      </c>
      <c r="E40" s="36" t="s">
        <v>333</v>
      </c>
      <c r="F40" s="36" t="s">
        <v>206</v>
      </c>
      <c r="G40" s="36" t="s">
        <v>207</v>
      </c>
      <c r="H40" s="63">
        <f>('[2]DESERCION INTRANUAL'!$G$4+'[2]DESERCION INTRANUAL'!$G$5+'[2]DESERCION INTRANUAL'!$G$6)/3</f>
        <v>3.6544831759251252E-2</v>
      </c>
      <c r="I40" s="53">
        <v>2022</v>
      </c>
      <c r="J40" s="51">
        <v>45292</v>
      </c>
      <c r="K40" s="51">
        <v>51135</v>
      </c>
      <c r="L40" s="63">
        <f>H40*(1-0.04)</f>
        <v>3.5083038488881203E-2</v>
      </c>
      <c r="M40" s="63">
        <f>L40*(1-0.04)</f>
        <v>3.3679716949325957E-2</v>
      </c>
      <c r="N40" s="63">
        <f t="shared" ref="N40:AA40" si="15">M40*(1-0.04)</f>
        <v>3.2332528271352919E-2</v>
      </c>
      <c r="O40" s="63">
        <f t="shared" si="15"/>
        <v>3.1039227140498799E-2</v>
      </c>
      <c r="P40" s="63">
        <f t="shared" si="15"/>
        <v>2.9797658054878846E-2</v>
      </c>
      <c r="Q40" s="63">
        <f t="shared" si="15"/>
        <v>2.860575173268369E-2</v>
      </c>
      <c r="R40" s="63">
        <f t="shared" si="15"/>
        <v>2.7461521663376343E-2</v>
      </c>
      <c r="S40" s="63">
        <f t="shared" si="15"/>
        <v>2.6363060796841288E-2</v>
      </c>
      <c r="T40" s="63">
        <f t="shared" si="15"/>
        <v>2.5308538364967634E-2</v>
      </c>
      <c r="U40" s="63">
        <f t="shared" si="15"/>
        <v>2.4296196830368929E-2</v>
      </c>
      <c r="V40" s="63">
        <f t="shared" si="15"/>
        <v>2.332434895715417E-2</v>
      </c>
      <c r="W40" s="63">
        <f t="shared" si="15"/>
        <v>2.2391374998868001E-2</v>
      </c>
      <c r="X40" s="63">
        <f t="shared" si="15"/>
        <v>2.1495719998913278E-2</v>
      </c>
      <c r="Y40" s="63">
        <f t="shared" si="15"/>
        <v>2.0635891198956747E-2</v>
      </c>
      <c r="Z40" s="63">
        <f t="shared" si="15"/>
        <v>1.9810455550998477E-2</v>
      </c>
      <c r="AA40" s="63">
        <f t="shared" si="15"/>
        <v>1.9018037328958539E-2</v>
      </c>
      <c r="AB40" s="54">
        <f>AA40</f>
        <v>1.9018037328958539E-2</v>
      </c>
      <c r="AC40" s="36" t="s">
        <v>334</v>
      </c>
      <c r="AD40" s="108" t="s">
        <v>335</v>
      </c>
      <c r="AE40" s="109" t="s">
        <v>336</v>
      </c>
      <c r="AF40" s="109" t="s">
        <v>337</v>
      </c>
      <c r="AG40" s="36" t="s">
        <v>187</v>
      </c>
      <c r="AH40" s="46">
        <v>106487</v>
      </c>
      <c r="AI40" s="53">
        <v>2023</v>
      </c>
      <c r="AJ40" s="51">
        <v>45292</v>
      </c>
      <c r="AK40" s="51">
        <v>51135</v>
      </c>
      <c r="AL40" s="48">
        <v>108632</v>
      </c>
      <c r="AM40" s="48">
        <v>110417</v>
      </c>
      <c r="AN40" s="48">
        <v>112202</v>
      </c>
      <c r="AO40" s="48">
        <v>113987</v>
      </c>
      <c r="AP40" s="48">
        <v>115772</v>
      </c>
      <c r="AQ40" s="48">
        <v>117557</v>
      </c>
      <c r="AR40" s="48">
        <v>119342</v>
      </c>
      <c r="AS40" s="48">
        <v>121126</v>
      </c>
      <c r="AT40" s="48">
        <v>122911</v>
      </c>
      <c r="AU40" s="48">
        <v>124696</v>
      </c>
      <c r="AV40" s="48">
        <v>126481</v>
      </c>
      <c r="AW40" s="48">
        <v>128266</v>
      </c>
      <c r="AX40" s="48">
        <v>130051</v>
      </c>
      <c r="AY40" s="48">
        <v>131836</v>
      </c>
      <c r="AZ40" s="48">
        <v>133621</v>
      </c>
      <c r="BA40" s="48">
        <v>135406</v>
      </c>
      <c r="BB40" s="125">
        <f>SUBTOTAL(9,AL40:BA40)</f>
        <v>0</v>
      </c>
      <c r="BC40" s="120">
        <v>43259.624105954099</v>
      </c>
      <c r="BD40" s="120"/>
      <c r="BE40" s="154" t="s">
        <v>338</v>
      </c>
      <c r="BF40" s="120">
        <v>43563.8064894657</v>
      </c>
      <c r="BG40" s="120"/>
      <c r="BH40" s="154" t="s">
        <v>338</v>
      </c>
      <c r="BI40" s="120">
        <v>60444.719692516002</v>
      </c>
      <c r="BJ40" s="120"/>
      <c r="BK40" s="154" t="s">
        <v>338</v>
      </c>
      <c r="BL40" s="120">
        <v>65921.347102295404</v>
      </c>
      <c r="BM40" s="120"/>
      <c r="BN40" s="154" t="s">
        <v>338</v>
      </c>
      <c r="BO40" s="120">
        <v>70128.986571820496</v>
      </c>
      <c r="BP40" s="120"/>
      <c r="BQ40" s="154" t="s">
        <v>338</v>
      </c>
      <c r="BR40" s="120">
        <v>72818.102253652003</v>
      </c>
      <c r="BS40" s="120"/>
      <c r="BT40" s="154" t="s">
        <v>338</v>
      </c>
      <c r="BU40" s="120">
        <v>76646.175049203695</v>
      </c>
      <c r="BV40" s="120"/>
      <c r="BW40" s="154" t="s">
        <v>338</v>
      </c>
      <c r="BX40" s="120">
        <v>80197.817817759395</v>
      </c>
      <c r="BY40" s="120"/>
      <c r="BZ40" s="154" t="s">
        <v>338</v>
      </c>
      <c r="CA40" s="120">
        <v>83375.164475372498</v>
      </c>
      <c r="CB40" s="120"/>
      <c r="CC40" s="154" t="s">
        <v>338</v>
      </c>
      <c r="CD40" s="120">
        <v>84363.255648178994</v>
      </c>
      <c r="CE40" s="120"/>
      <c r="CF40" s="154" t="s">
        <v>338</v>
      </c>
      <c r="CG40" s="120">
        <v>86343.689982750904</v>
      </c>
      <c r="CH40" s="120"/>
      <c r="CI40" s="154" t="s">
        <v>339</v>
      </c>
      <c r="CJ40" s="120">
        <v>87541.0329427705</v>
      </c>
      <c r="CK40" s="120"/>
      <c r="CL40" s="154" t="s">
        <v>270</v>
      </c>
      <c r="CM40" s="120">
        <v>87774.034768664103</v>
      </c>
      <c r="CN40" s="120"/>
      <c r="CO40" s="154" t="s">
        <v>189</v>
      </c>
      <c r="CP40" s="120">
        <v>84766.096971365594</v>
      </c>
      <c r="CQ40" s="120"/>
      <c r="CR40" s="154" t="s">
        <v>189</v>
      </c>
      <c r="CS40" s="120">
        <v>82304.695809675599</v>
      </c>
      <c r="CT40" s="120"/>
      <c r="CU40" s="154" t="s">
        <v>189</v>
      </c>
      <c r="CV40" s="120">
        <v>78141.531987120004</v>
      </c>
      <c r="CW40" s="120"/>
      <c r="CX40" s="154" t="s">
        <v>189</v>
      </c>
      <c r="CY40" s="120">
        <v>1187590.0816685699</v>
      </c>
      <c r="CZ40" s="132" t="s">
        <v>190</v>
      </c>
      <c r="DA40" s="132" t="s">
        <v>200</v>
      </c>
      <c r="DB40" s="132" t="s">
        <v>192</v>
      </c>
      <c r="DC40" s="132" t="s">
        <v>192</v>
      </c>
      <c r="DD40" s="132" t="s">
        <v>193</v>
      </c>
      <c r="DE40" s="132" t="s">
        <v>194</v>
      </c>
      <c r="DF40" s="132" t="s">
        <v>194</v>
      </c>
      <c r="DG40" s="132" t="s">
        <v>192</v>
      </c>
      <c r="DH40" s="132" t="s">
        <v>192</v>
      </c>
      <c r="DI40" s="132" t="s">
        <v>194</v>
      </c>
      <c r="DJ40" s="135"/>
      <c r="DK40" s="135"/>
      <c r="DL40" s="135"/>
      <c r="DM40" s="135"/>
      <c r="DN40" s="135"/>
      <c r="DO40" s="135"/>
      <c r="DP40" s="135"/>
      <c r="DQ40" s="135"/>
      <c r="DR40" s="135"/>
      <c r="DS40" s="135"/>
      <c r="DT40" s="135"/>
      <c r="DU40" s="135"/>
      <c r="DV40" s="135"/>
      <c r="DW40" s="135"/>
      <c r="DX40" s="135"/>
      <c r="DY40" s="135"/>
      <c r="DZ40" s="135"/>
      <c r="EA40" s="135"/>
      <c r="EB40" s="135"/>
      <c r="EC40" s="135"/>
      <c r="ED40" s="135"/>
      <c r="EE40" s="135"/>
      <c r="EF40" s="135"/>
      <c r="EG40" s="135"/>
      <c r="EH40" s="135"/>
      <c r="EI40" s="135"/>
      <c r="EJ40" s="135"/>
      <c r="EK40" s="135"/>
    </row>
    <row r="41" spans="1:287" s="41" customFormat="1" ht="13.5" customHeight="1" x14ac:dyDescent="0.25">
      <c r="A41" s="151"/>
      <c r="B41" s="36" t="s">
        <v>262</v>
      </c>
      <c r="C41" s="62">
        <f t="shared" si="0"/>
        <v>0.16666666666666666</v>
      </c>
      <c r="D41" s="36" t="s">
        <v>332</v>
      </c>
      <c r="E41" s="36" t="s">
        <v>333</v>
      </c>
      <c r="F41" s="36" t="s">
        <v>206</v>
      </c>
      <c r="G41" s="36" t="s">
        <v>207</v>
      </c>
      <c r="H41" s="63">
        <f>('[2]DESERCION INTRANUAL'!$G$4+'[2]DESERCION INTRANUAL'!$G$5+'[2]DESERCION INTRANUAL'!$G$6)/3</f>
        <v>3.6544831759251252E-2</v>
      </c>
      <c r="I41" s="53">
        <v>2022</v>
      </c>
      <c r="J41" s="51">
        <v>45292</v>
      </c>
      <c r="K41" s="51">
        <v>51135</v>
      </c>
      <c r="L41" s="54">
        <f>L40</f>
        <v>3.5083038488881203E-2</v>
      </c>
      <c r="M41" s="54">
        <f>M40</f>
        <v>3.3679716949325957E-2</v>
      </c>
      <c r="N41" s="54">
        <f>N40</f>
        <v>3.2332528271352919E-2</v>
      </c>
      <c r="O41" s="54">
        <f t="shared" ref="O41:AA44" si="16">O40</f>
        <v>3.1039227140498799E-2</v>
      </c>
      <c r="P41" s="54">
        <f t="shared" si="16"/>
        <v>2.9797658054878846E-2</v>
      </c>
      <c r="Q41" s="54">
        <f t="shared" si="16"/>
        <v>2.860575173268369E-2</v>
      </c>
      <c r="R41" s="54">
        <f t="shared" si="16"/>
        <v>2.7461521663376343E-2</v>
      </c>
      <c r="S41" s="54">
        <f t="shared" si="16"/>
        <v>2.6363060796841288E-2</v>
      </c>
      <c r="T41" s="54">
        <f t="shared" si="16"/>
        <v>2.5308538364967634E-2</v>
      </c>
      <c r="U41" s="54">
        <f t="shared" si="16"/>
        <v>2.4296196830368929E-2</v>
      </c>
      <c r="V41" s="54">
        <f t="shared" si="16"/>
        <v>2.332434895715417E-2</v>
      </c>
      <c r="W41" s="54">
        <f t="shared" si="16"/>
        <v>2.2391374998868001E-2</v>
      </c>
      <c r="X41" s="54">
        <f t="shared" si="16"/>
        <v>2.1495719998913278E-2</v>
      </c>
      <c r="Y41" s="54">
        <f t="shared" si="16"/>
        <v>2.0635891198956747E-2</v>
      </c>
      <c r="Z41" s="54">
        <f t="shared" si="16"/>
        <v>1.9810455550998477E-2</v>
      </c>
      <c r="AA41" s="54">
        <f t="shared" si="16"/>
        <v>1.9018037328958539E-2</v>
      </c>
      <c r="AB41" s="54">
        <f t="shared" ref="AB41:AB44" si="17">AA41</f>
        <v>1.9018037328958539E-2</v>
      </c>
      <c r="AC41" s="36" t="s">
        <v>340</v>
      </c>
      <c r="AD41" s="43" t="s">
        <v>341</v>
      </c>
      <c r="AE41" s="109" t="s">
        <v>342</v>
      </c>
      <c r="AF41" s="109" t="s">
        <v>186</v>
      </c>
      <c r="AG41" s="36" t="s">
        <v>187</v>
      </c>
      <c r="AH41" s="46">
        <v>10000</v>
      </c>
      <c r="AI41" s="53">
        <v>2023</v>
      </c>
      <c r="AJ41" s="51">
        <v>45292</v>
      </c>
      <c r="AK41" s="51">
        <v>51135</v>
      </c>
      <c r="AL41" s="46">
        <v>10500</v>
      </c>
      <c r="AM41" s="46">
        <v>11000</v>
      </c>
      <c r="AN41" s="46">
        <v>11500</v>
      </c>
      <c r="AO41" s="46">
        <v>12000</v>
      </c>
      <c r="AP41" s="46">
        <v>12500</v>
      </c>
      <c r="AQ41" s="46">
        <v>13000</v>
      </c>
      <c r="AR41" s="46">
        <v>13500</v>
      </c>
      <c r="AS41" s="46">
        <v>14000</v>
      </c>
      <c r="AT41" s="46">
        <v>14500</v>
      </c>
      <c r="AU41" s="46">
        <v>15000</v>
      </c>
      <c r="AV41" s="46">
        <v>15500</v>
      </c>
      <c r="AW41" s="46">
        <v>16000</v>
      </c>
      <c r="AX41" s="46">
        <v>16500</v>
      </c>
      <c r="AY41" s="46">
        <v>17000</v>
      </c>
      <c r="AZ41" s="46">
        <v>17500</v>
      </c>
      <c r="BA41" s="46">
        <v>18000</v>
      </c>
      <c r="BB41" s="125">
        <f>SUBTOTAL(9,AL41:BA41)</f>
        <v>228000</v>
      </c>
      <c r="BC41" s="120">
        <v>2756.25</v>
      </c>
      <c r="BD41" s="120"/>
      <c r="BE41" s="154" t="s">
        <v>343</v>
      </c>
      <c r="BF41" s="120">
        <v>3031.875</v>
      </c>
      <c r="BG41" s="136"/>
      <c r="BH41" s="154" t="s">
        <v>343</v>
      </c>
      <c r="BI41" s="120">
        <v>3328.171875</v>
      </c>
      <c r="BJ41" s="136"/>
      <c r="BK41" s="154" t="s">
        <v>343</v>
      </c>
      <c r="BL41" s="120">
        <v>3646.5187500000002</v>
      </c>
      <c r="BM41" s="136"/>
      <c r="BN41" s="154" t="s">
        <v>343</v>
      </c>
      <c r="BO41" s="120">
        <v>3988.3798828125</v>
      </c>
      <c r="BP41" s="136"/>
      <c r="BQ41" s="154" t="s">
        <v>343</v>
      </c>
      <c r="BR41" s="120">
        <v>4355.3108320312504</v>
      </c>
      <c r="BS41" s="136"/>
      <c r="BT41" s="154" t="s">
        <v>343</v>
      </c>
      <c r="BU41" s="120">
        <v>4748.963926464844</v>
      </c>
      <c r="BV41" s="136"/>
      <c r="BW41" s="154" t="s">
        <v>343</v>
      </c>
      <c r="BX41" s="120">
        <v>5171.0940532617187</v>
      </c>
      <c r="BY41" s="136"/>
      <c r="BZ41" s="154" t="s">
        <v>343</v>
      </c>
      <c r="CA41" s="120">
        <v>5623.5647829221198</v>
      </c>
      <c r="CB41" s="136"/>
      <c r="CC41" s="154" t="s">
        <v>343</v>
      </c>
      <c r="CD41" s="120">
        <v>6108.354850415406</v>
      </c>
      <c r="CE41" s="136"/>
      <c r="CF41" s="154" t="s">
        <v>343</v>
      </c>
      <c r="CG41" s="120">
        <v>6627.5650127007157</v>
      </c>
      <c r="CH41" s="136"/>
      <c r="CI41" s="154" t="s">
        <v>343</v>
      </c>
      <c r="CJ41" s="120">
        <v>7183.4253040885178</v>
      </c>
      <c r="CK41" s="136"/>
      <c r="CL41" s="154" t="s">
        <v>343</v>
      </c>
      <c r="CM41" s="120">
        <v>7778.3027120833485</v>
      </c>
      <c r="CN41" s="136"/>
      <c r="CO41" s="154" t="s">
        <v>343</v>
      </c>
      <c r="CP41" s="120">
        <v>8414.7092976174408</v>
      </c>
      <c r="CQ41" s="136"/>
      <c r="CR41" s="154" t="s">
        <v>189</v>
      </c>
      <c r="CS41" s="120">
        <v>9095.3107849247335</v>
      </c>
      <c r="CT41" s="136"/>
      <c r="CU41" s="154" t="s">
        <v>343</v>
      </c>
      <c r="CV41" s="120">
        <v>9822.9356477187139</v>
      </c>
      <c r="CW41" s="136"/>
      <c r="CX41" s="154" t="s">
        <v>343</v>
      </c>
      <c r="CY41" s="120">
        <f t="shared" si="1"/>
        <v>91680.732712041296</v>
      </c>
      <c r="CZ41" s="132" t="s">
        <v>190</v>
      </c>
      <c r="DA41" s="132" t="s">
        <v>200</v>
      </c>
      <c r="DB41" s="132" t="s">
        <v>192</v>
      </c>
      <c r="DC41" s="132" t="s">
        <v>192</v>
      </c>
      <c r="DD41" s="132" t="s">
        <v>193</v>
      </c>
      <c r="DE41" s="132" t="s">
        <v>194</v>
      </c>
      <c r="DF41" s="132" t="s">
        <v>194</v>
      </c>
      <c r="DG41" s="132" t="s">
        <v>192</v>
      </c>
      <c r="DH41" s="132" t="s">
        <v>192</v>
      </c>
      <c r="DI41" s="132" t="s">
        <v>194</v>
      </c>
      <c r="DJ41" s="135"/>
      <c r="DK41" s="135"/>
      <c r="DL41" s="135"/>
      <c r="DM41" s="135"/>
      <c r="DN41" s="135"/>
      <c r="DO41" s="135"/>
      <c r="DP41" s="135"/>
      <c r="DQ41" s="135"/>
      <c r="DR41" s="135"/>
      <c r="DS41" s="135"/>
      <c r="DT41" s="135"/>
      <c r="DU41" s="135"/>
      <c r="DV41" s="135"/>
      <c r="DW41" s="135"/>
      <c r="DX41" s="135"/>
      <c r="DY41" s="135"/>
      <c r="DZ41" s="135"/>
      <c r="EA41" s="135"/>
      <c r="EB41" s="135"/>
      <c r="EC41" s="135"/>
      <c r="ED41" s="135"/>
      <c r="EE41" s="135"/>
      <c r="EF41" s="135"/>
      <c r="EG41" s="135"/>
      <c r="EH41" s="135"/>
      <c r="EI41" s="135"/>
      <c r="EJ41" s="135"/>
      <c r="EK41" s="135"/>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c r="GR41" s="37"/>
      <c r="GS41" s="37"/>
      <c r="GT41" s="37"/>
      <c r="GU41" s="37"/>
      <c r="GV41" s="37"/>
      <c r="GW41" s="37"/>
      <c r="GX41" s="37"/>
      <c r="GY41" s="37"/>
      <c r="GZ41" s="37"/>
      <c r="HA41" s="37"/>
      <c r="HB41" s="37"/>
      <c r="HC41" s="37"/>
      <c r="HD41" s="37"/>
      <c r="HE41" s="37"/>
      <c r="HF41" s="37"/>
      <c r="HG41" s="37"/>
      <c r="HH41" s="37"/>
      <c r="HI41" s="37"/>
      <c r="HJ41" s="37"/>
      <c r="HK41" s="37"/>
      <c r="HL41" s="37"/>
      <c r="HM41" s="37"/>
      <c r="HN41" s="37"/>
      <c r="HO41" s="37"/>
      <c r="HP41" s="37"/>
      <c r="HQ41" s="37"/>
      <c r="HR41" s="37"/>
      <c r="HS41" s="37"/>
      <c r="HT41" s="37"/>
      <c r="HU41" s="37"/>
      <c r="HV41" s="37"/>
      <c r="HW41" s="37"/>
      <c r="HX41" s="37"/>
      <c r="HY41" s="37"/>
      <c r="HZ41" s="37"/>
      <c r="IA41" s="37"/>
      <c r="IB41" s="37"/>
      <c r="IC41" s="37"/>
    </row>
    <row r="42" spans="1:287" s="37" customFormat="1" ht="13.5" customHeight="1" x14ac:dyDescent="0.25">
      <c r="A42" s="39"/>
      <c r="B42" s="36" t="s">
        <v>262</v>
      </c>
      <c r="C42" s="62">
        <f t="shared" si="0"/>
        <v>0.16666666666666666</v>
      </c>
      <c r="D42" s="36" t="s">
        <v>332</v>
      </c>
      <c r="E42" s="36" t="s">
        <v>333</v>
      </c>
      <c r="F42" s="36" t="s">
        <v>206</v>
      </c>
      <c r="G42" s="36" t="s">
        <v>207</v>
      </c>
      <c r="H42" s="63">
        <f>('[2]DESERCION INTRANUAL'!$G$4+'[2]DESERCION INTRANUAL'!$G$5+'[2]DESERCION INTRANUAL'!$G$6)/3</f>
        <v>3.6544831759251252E-2</v>
      </c>
      <c r="I42" s="53">
        <v>2022</v>
      </c>
      <c r="J42" s="51">
        <v>45292</v>
      </c>
      <c r="K42" s="51">
        <v>51135</v>
      </c>
      <c r="L42" s="54">
        <f t="shared" ref="L42:N44" si="18">L41</f>
        <v>3.5083038488881203E-2</v>
      </c>
      <c r="M42" s="54">
        <f t="shared" si="18"/>
        <v>3.3679716949325957E-2</v>
      </c>
      <c r="N42" s="54">
        <f t="shared" si="18"/>
        <v>3.2332528271352919E-2</v>
      </c>
      <c r="O42" s="54">
        <f t="shared" si="16"/>
        <v>3.1039227140498799E-2</v>
      </c>
      <c r="P42" s="54">
        <f t="shared" si="16"/>
        <v>2.9797658054878846E-2</v>
      </c>
      <c r="Q42" s="54">
        <f t="shared" si="16"/>
        <v>2.860575173268369E-2</v>
      </c>
      <c r="R42" s="54">
        <f t="shared" si="16"/>
        <v>2.7461521663376343E-2</v>
      </c>
      <c r="S42" s="54">
        <f t="shared" si="16"/>
        <v>2.6363060796841288E-2</v>
      </c>
      <c r="T42" s="54">
        <f t="shared" si="16"/>
        <v>2.5308538364967634E-2</v>
      </c>
      <c r="U42" s="54">
        <f t="shared" si="16"/>
        <v>2.4296196830368929E-2</v>
      </c>
      <c r="V42" s="54">
        <f t="shared" si="16"/>
        <v>2.332434895715417E-2</v>
      </c>
      <c r="W42" s="54">
        <f t="shared" si="16"/>
        <v>2.2391374998868001E-2</v>
      </c>
      <c r="X42" s="54">
        <f t="shared" si="16"/>
        <v>2.1495719998913278E-2</v>
      </c>
      <c r="Y42" s="54">
        <f t="shared" si="16"/>
        <v>2.0635891198956747E-2</v>
      </c>
      <c r="Z42" s="54">
        <f t="shared" si="16"/>
        <v>1.9810455550998477E-2</v>
      </c>
      <c r="AA42" s="54">
        <f t="shared" si="16"/>
        <v>1.9018037328958539E-2</v>
      </c>
      <c r="AB42" s="54">
        <f t="shared" si="17"/>
        <v>1.9018037328958539E-2</v>
      </c>
      <c r="AC42" s="36" t="s">
        <v>344</v>
      </c>
      <c r="AD42" s="43" t="s">
        <v>345</v>
      </c>
      <c r="AE42" s="109" t="s">
        <v>342</v>
      </c>
      <c r="AF42" s="109" t="s">
        <v>197</v>
      </c>
      <c r="AG42" s="36" t="s">
        <v>187</v>
      </c>
      <c r="AH42" s="46">
        <v>1500</v>
      </c>
      <c r="AI42" s="53">
        <v>2023</v>
      </c>
      <c r="AJ42" s="51">
        <v>45292</v>
      </c>
      <c r="AK42" s="51">
        <v>51135</v>
      </c>
      <c r="AL42" s="46">
        <v>1625</v>
      </c>
      <c r="AM42" s="46">
        <v>1750</v>
      </c>
      <c r="AN42" s="46">
        <v>1875</v>
      </c>
      <c r="AO42" s="46">
        <v>2000</v>
      </c>
      <c r="AP42" s="46">
        <v>2125</v>
      </c>
      <c r="AQ42" s="46">
        <v>2500</v>
      </c>
      <c r="AR42" s="46">
        <v>2625</v>
      </c>
      <c r="AS42" s="46">
        <v>2750</v>
      </c>
      <c r="AT42" s="46">
        <v>2875</v>
      </c>
      <c r="AU42" s="46">
        <v>3000</v>
      </c>
      <c r="AV42" s="46">
        <v>3125</v>
      </c>
      <c r="AW42" s="46">
        <v>3250</v>
      </c>
      <c r="AX42" s="46">
        <v>3375</v>
      </c>
      <c r="AY42" s="46">
        <v>3500</v>
      </c>
      <c r="AZ42" s="46">
        <v>3625</v>
      </c>
      <c r="BA42" s="46">
        <v>3750</v>
      </c>
      <c r="BB42" s="125">
        <f>SUBTOTAL(9,AL42:BA42)</f>
        <v>0</v>
      </c>
      <c r="BC42" s="136">
        <v>2136.1316755502044</v>
      </c>
      <c r="BD42" s="136"/>
      <c r="BE42" s="154" t="s">
        <v>346</v>
      </c>
      <c r="BF42" s="136">
        <v>2415.4719715836927</v>
      </c>
      <c r="BG42" s="120"/>
      <c r="BH42" s="154" t="s">
        <v>347</v>
      </c>
      <c r="BI42" s="136">
        <v>2717.4059680316545</v>
      </c>
      <c r="BJ42" s="120"/>
      <c r="BK42" s="154" t="s">
        <v>347</v>
      </c>
      <c r="BL42" s="136">
        <v>3043.4946841954525</v>
      </c>
      <c r="BM42" s="120"/>
      <c r="BN42" s="154" t="s">
        <v>347</v>
      </c>
      <c r="BO42" s="136">
        <v>3395.3987570555519</v>
      </c>
      <c r="BP42" s="120"/>
      <c r="BQ42" s="154" t="s">
        <v>347</v>
      </c>
      <c r="BR42" s="136">
        <v>4194.316111656859</v>
      </c>
      <c r="BS42" s="120"/>
      <c r="BT42" s="154" t="s">
        <v>347</v>
      </c>
      <c r="BU42" s="136">
        <v>4624.2335131016862</v>
      </c>
      <c r="BV42" s="120"/>
      <c r="BW42" s="154" t="s">
        <v>347</v>
      </c>
      <c r="BX42" s="136">
        <v>5086.6568644118561</v>
      </c>
      <c r="BY42" s="120"/>
      <c r="BZ42" s="154" t="s">
        <v>347</v>
      </c>
      <c r="CA42" s="136">
        <v>5583.761967070287</v>
      </c>
      <c r="CB42" s="120"/>
      <c r="CC42" s="154" t="s">
        <v>347</v>
      </c>
      <c r="CD42" s="136">
        <v>6117.8609378335323</v>
      </c>
      <c r="CE42" s="120"/>
      <c r="CF42" s="154" t="s">
        <v>347</v>
      </c>
      <c r="CG42" s="136">
        <v>6691.4104007554251</v>
      </c>
      <c r="CH42" s="120"/>
      <c r="CI42" s="154" t="s">
        <v>347</v>
      </c>
      <c r="CJ42" s="136">
        <v>7307.0201576249256</v>
      </c>
      <c r="CK42" s="120"/>
      <c r="CL42" s="154" t="s">
        <v>348</v>
      </c>
      <c r="CM42" s="136">
        <v>7967.462364179486</v>
      </c>
      <c r="CN42" s="120"/>
      <c r="CO42" s="154" t="s">
        <v>189</v>
      </c>
      <c r="CP42" s="136">
        <v>8675.6812409954418</v>
      </c>
      <c r="CQ42" s="120"/>
      <c r="CR42" s="154" t="s">
        <v>189</v>
      </c>
      <c r="CS42" s="136">
        <v>9434.8033495825421</v>
      </c>
      <c r="CT42" s="120"/>
      <c r="CU42" s="154" t="s">
        <v>189</v>
      </c>
      <c r="CV42" s="136">
        <v>10248.148465925866</v>
      </c>
      <c r="CW42" s="120"/>
      <c r="CX42" s="154" t="s">
        <v>189</v>
      </c>
      <c r="CY42" s="120">
        <f t="shared" si="1"/>
        <v>89639.258429554466</v>
      </c>
      <c r="CZ42" s="132" t="s">
        <v>190</v>
      </c>
      <c r="DA42" s="132" t="s">
        <v>200</v>
      </c>
      <c r="DB42" s="132" t="s">
        <v>192</v>
      </c>
      <c r="DC42" s="132" t="s">
        <v>192</v>
      </c>
      <c r="DD42" s="132" t="s">
        <v>193</v>
      </c>
      <c r="DE42" s="133" t="s">
        <v>194</v>
      </c>
      <c r="DF42" s="132" t="s">
        <v>194</v>
      </c>
      <c r="DG42" s="132" t="s">
        <v>192</v>
      </c>
      <c r="DH42" s="132" t="s">
        <v>192</v>
      </c>
      <c r="DI42" s="132" t="s">
        <v>194</v>
      </c>
      <c r="DJ42" s="135"/>
      <c r="DK42" s="135"/>
      <c r="DL42" s="135"/>
      <c r="DM42" s="135"/>
      <c r="DN42" s="135"/>
      <c r="DO42" s="135"/>
      <c r="DP42" s="135"/>
      <c r="DQ42" s="135"/>
      <c r="DR42" s="135"/>
      <c r="DS42" s="135"/>
      <c r="DT42" s="135"/>
      <c r="DU42" s="135"/>
      <c r="DV42" s="135"/>
      <c r="DW42" s="135"/>
      <c r="DX42" s="135"/>
      <c r="DY42" s="135"/>
      <c r="DZ42" s="135"/>
      <c r="EA42" s="135"/>
      <c r="EB42" s="135"/>
      <c r="EC42" s="135"/>
      <c r="ED42" s="135"/>
      <c r="EE42" s="135"/>
      <c r="EF42" s="135"/>
      <c r="EG42" s="135"/>
      <c r="EH42" s="135"/>
      <c r="EI42" s="135"/>
      <c r="EJ42" s="135"/>
      <c r="EK42" s="135"/>
    </row>
    <row r="43" spans="1:287" s="37" customFormat="1" ht="13.5" customHeight="1" x14ac:dyDescent="0.25">
      <c r="A43" s="39"/>
      <c r="B43" s="36" t="s">
        <v>262</v>
      </c>
      <c r="C43" s="62">
        <f t="shared" si="0"/>
        <v>0.16666666666666666</v>
      </c>
      <c r="D43" s="36" t="s">
        <v>332</v>
      </c>
      <c r="E43" s="36" t="s">
        <v>333</v>
      </c>
      <c r="F43" s="36" t="s">
        <v>206</v>
      </c>
      <c r="G43" s="36" t="s">
        <v>207</v>
      </c>
      <c r="H43" s="63">
        <f>('[2]DESERCION INTRANUAL'!$G$4+'[2]DESERCION INTRANUAL'!$G$5+'[2]DESERCION INTRANUAL'!$G$6)/3</f>
        <v>3.6544831759251252E-2</v>
      </c>
      <c r="I43" s="53">
        <v>2022</v>
      </c>
      <c r="J43" s="51">
        <v>45292</v>
      </c>
      <c r="K43" s="51">
        <v>51135</v>
      </c>
      <c r="L43" s="54">
        <f t="shared" si="18"/>
        <v>3.5083038488881203E-2</v>
      </c>
      <c r="M43" s="54">
        <f t="shared" si="18"/>
        <v>3.3679716949325957E-2</v>
      </c>
      <c r="N43" s="54">
        <f t="shared" si="18"/>
        <v>3.2332528271352919E-2</v>
      </c>
      <c r="O43" s="54">
        <f t="shared" si="16"/>
        <v>3.1039227140498799E-2</v>
      </c>
      <c r="P43" s="54">
        <f t="shared" si="16"/>
        <v>2.9797658054878846E-2</v>
      </c>
      <c r="Q43" s="54">
        <f t="shared" si="16"/>
        <v>2.860575173268369E-2</v>
      </c>
      <c r="R43" s="54">
        <f t="shared" si="16"/>
        <v>2.7461521663376343E-2</v>
      </c>
      <c r="S43" s="54">
        <f t="shared" si="16"/>
        <v>2.6363060796841288E-2</v>
      </c>
      <c r="T43" s="54">
        <f t="shared" si="16"/>
        <v>2.5308538364967634E-2</v>
      </c>
      <c r="U43" s="54">
        <f t="shared" si="16"/>
        <v>2.4296196830368929E-2</v>
      </c>
      <c r="V43" s="54">
        <f t="shared" si="16"/>
        <v>2.332434895715417E-2</v>
      </c>
      <c r="W43" s="54">
        <f t="shared" si="16"/>
        <v>2.2391374998868001E-2</v>
      </c>
      <c r="X43" s="54">
        <f t="shared" si="16"/>
        <v>2.1495719998913278E-2</v>
      </c>
      <c r="Y43" s="54">
        <f t="shared" si="16"/>
        <v>2.0635891198956747E-2</v>
      </c>
      <c r="Z43" s="54">
        <f t="shared" si="16"/>
        <v>1.9810455550998477E-2</v>
      </c>
      <c r="AA43" s="54">
        <f t="shared" si="16"/>
        <v>1.9018037328958539E-2</v>
      </c>
      <c r="AB43" s="54">
        <f t="shared" si="17"/>
        <v>1.9018037328958539E-2</v>
      </c>
      <c r="AC43" s="36" t="s">
        <v>349</v>
      </c>
      <c r="AD43" s="43" t="s">
        <v>350</v>
      </c>
      <c r="AE43" s="109" t="s">
        <v>342</v>
      </c>
      <c r="AF43" s="109" t="s">
        <v>197</v>
      </c>
      <c r="AG43" s="36" t="s">
        <v>187</v>
      </c>
      <c r="AH43" s="46">
        <v>2000</v>
      </c>
      <c r="AI43" s="53">
        <v>2022</v>
      </c>
      <c r="AJ43" s="51">
        <v>45292</v>
      </c>
      <c r="AK43" s="51">
        <v>51135</v>
      </c>
      <c r="AL43" s="46">
        <v>2100</v>
      </c>
      <c r="AM43" s="46">
        <v>2200</v>
      </c>
      <c r="AN43" s="46">
        <v>2300</v>
      </c>
      <c r="AO43" s="46">
        <v>2400</v>
      </c>
      <c r="AP43" s="46">
        <v>2500</v>
      </c>
      <c r="AQ43" s="46">
        <v>2600</v>
      </c>
      <c r="AR43" s="46">
        <v>2700</v>
      </c>
      <c r="AS43" s="46">
        <v>2800</v>
      </c>
      <c r="AT43" s="46">
        <v>2900</v>
      </c>
      <c r="AU43" s="46">
        <v>3000</v>
      </c>
      <c r="AV43" s="46">
        <v>3100</v>
      </c>
      <c r="AW43" s="46">
        <v>3200</v>
      </c>
      <c r="AX43" s="46">
        <v>3300</v>
      </c>
      <c r="AY43" s="46">
        <v>3400</v>
      </c>
      <c r="AZ43" s="46">
        <v>3500</v>
      </c>
      <c r="BA43" s="46">
        <v>3600</v>
      </c>
      <c r="BB43" s="125">
        <f>SUM(AL43:BA43)</f>
        <v>45600</v>
      </c>
      <c r="BC43" s="120">
        <v>617.4</v>
      </c>
      <c r="BD43" s="136"/>
      <c r="BE43" s="154" t="s">
        <v>343</v>
      </c>
      <c r="BF43" s="120">
        <v>679.14</v>
      </c>
      <c r="BG43" s="136"/>
      <c r="BH43" s="154" t="s">
        <v>343</v>
      </c>
      <c r="BI43" s="120">
        <v>745.51049999999998</v>
      </c>
      <c r="BJ43" s="136"/>
      <c r="BK43" s="154" t="s">
        <v>343</v>
      </c>
      <c r="BL43" s="120">
        <v>816.8202</v>
      </c>
      <c r="BM43" s="136"/>
      <c r="BN43" s="154" t="s">
        <v>343</v>
      </c>
      <c r="BO43" s="120">
        <v>893.39709374999995</v>
      </c>
      <c r="BP43" s="136"/>
      <c r="BQ43" s="154" t="s">
        <v>343</v>
      </c>
      <c r="BR43" s="120">
        <v>975.58962637500008</v>
      </c>
      <c r="BS43" s="136"/>
      <c r="BT43" s="154" t="s">
        <v>343</v>
      </c>
      <c r="BU43" s="120">
        <v>1063.7679195281253</v>
      </c>
      <c r="BV43" s="136"/>
      <c r="BW43" s="154" t="s">
        <v>343</v>
      </c>
      <c r="BX43" s="120">
        <v>1158.3250679306252</v>
      </c>
      <c r="BY43" s="136"/>
      <c r="BZ43" s="154" t="s">
        <v>343</v>
      </c>
      <c r="CA43" s="120">
        <v>1259.678511374555</v>
      </c>
      <c r="CB43" s="136"/>
      <c r="CC43" s="154" t="s">
        <v>343</v>
      </c>
      <c r="CD43" s="120">
        <v>1368.271486493051</v>
      </c>
      <c r="CE43" s="136"/>
      <c r="CF43" s="154" t="s">
        <v>343</v>
      </c>
      <c r="CG43" s="120">
        <v>1484.5745628449606</v>
      </c>
      <c r="CH43" s="136"/>
      <c r="CI43" s="154" t="s">
        <v>343</v>
      </c>
      <c r="CJ43" s="120">
        <v>1609.0872681158282</v>
      </c>
      <c r="CK43" s="136"/>
      <c r="CL43" s="154" t="s">
        <v>343</v>
      </c>
      <c r="CM43" s="120">
        <v>1742.3398075066705</v>
      </c>
      <c r="CN43" s="136"/>
      <c r="CO43" s="154" t="s">
        <v>343</v>
      </c>
      <c r="CP43" s="120">
        <v>1884.8948826663072</v>
      </c>
      <c r="CQ43" s="136"/>
      <c r="CR43" s="154" t="s">
        <v>343</v>
      </c>
      <c r="CS43" s="120">
        <v>2037.3496158231405</v>
      </c>
      <c r="CT43" s="136"/>
      <c r="CU43" s="154" t="s">
        <v>343</v>
      </c>
      <c r="CV43" s="120">
        <v>2200.337585088992</v>
      </c>
      <c r="CW43" s="136"/>
      <c r="CX43" s="154" t="s">
        <v>343</v>
      </c>
      <c r="CY43" s="120">
        <v>20536.484127497257</v>
      </c>
      <c r="CZ43" s="132" t="s">
        <v>190</v>
      </c>
      <c r="DA43" s="132" t="s">
        <v>200</v>
      </c>
      <c r="DB43" s="132" t="s">
        <v>192</v>
      </c>
      <c r="DC43" s="132" t="s">
        <v>192</v>
      </c>
      <c r="DD43" s="132" t="s">
        <v>193</v>
      </c>
      <c r="DE43" s="133" t="s">
        <v>194</v>
      </c>
      <c r="DF43" s="132" t="s">
        <v>194</v>
      </c>
      <c r="DG43" s="132" t="s">
        <v>192</v>
      </c>
      <c r="DH43" s="132" t="s">
        <v>192</v>
      </c>
      <c r="DI43" s="132" t="s">
        <v>194</v>
      </c>
      <c r="DJ43" s="135"/>
      <c r="DK43" s="135"/>
      <c r="DL43" s="135"/>
      <c r="DM43" s="135"/>
      <c r="DN43" s="135"/>
      <c r="DO43" s="135"/>
      <c r="DP43" s="135"/>
      <c r="DQ43" s="135"/>
      <c r="DR43" s="135"/>
      <c r="DS43" s="135"/>
      <c r="DT43" s="135"/>
      <c r="DU43" s="135"/>
      <c r="DV43" s="135"/>
      <c r="DW43" s="135"/>
      <c r="DX43" s="135"/>
      <c r="DY43" s="135"/>
      <c r="DZ43" s="135"/>
      <c r="EA43" s="135"/>
      <c r="EB43" s="135"/>
      <c r="EC43" s="135"/>
      <c r="ED43" s="135"/>
      <c r="EE43" s="135"/>
      <c r="EF43" s="135"/>
      <c r="EG43" s="135"/>
      <c r="EH43" s="135"/>
      <c r="EI43" s="135"/>
      <c r="EJ43" s="135"/>
      <c r="EK43" s="135"/>
    </row>
    <row r="44" spans="1:287" s="37" customFormat="1" ht="13.5" customHeight="1" x14ac:dyDescent="0.25">
      <c r="A44" s="39"/>
      <c r="B44" s="36" t="s">
        <v>262</v>
      </c>
      <c r="C44" s="62">
        <f t="shared" si="0"/>
        <v>0.16666666666666666</v>
      </c>
      <c r="D44" s="36" t="s">
        <v>332</v>
      </c>
      <c r="E44" s="36" t="s">
        <v>333</v>
      </c>
      <c r="F44" s="36" t="s">
        <v>206</v>
      </c>
      <c r="G44" s="36" t="s">
        <v>207</v>
      </c>
      <c r="H44" s="63">
        <f>('[2]DESERCION INTRANUAL'!$G$4+'[2]DESERCION INTRANUAL'!$G$5+'[2]DESERCION INTRANUAL'!$G$6)/3</f>
        <v>3.6544831759251252E-2</v>
      </c>
      <c r="I44" s="53">
        <v>2022</v>
      </c>
      <c r="J44" s="51">
        <v>45292</v>
      </c>
      <c r="K44" s="51">
        <v>51135</v>
      </c>
      <c r="L44" s="54">
        <f t="shared" si="18"/>
        <v>3.5083038488881203E-2</v>
      </c>
      <c r="M44" s="54">
        <f t="shared" si="18"/>
        <v>3.3679716949325957E-2</v>
      </c>
      <c r="N44" s="54">
        <f t="shared" si="18"/>
        <v>3.2332528271352919E-2</v>
      </c>
      <c r="O44" s="54">
        <f t="shared" si="16"/>
        <v>3.1039227140498799E-2</v>
      </c>
      <c r="P44" s="54">
        <f t="shared" si="16"/>
        <v>2.9797658054878846E-2</v>
      </c>
      <c r="Q44" s="54">
        <f t="shared" si="16"/>
        <v>2.860575173268369E-2</v>
      </c>
      <c r="R44" s="54">
        <f t="shared" si="16"/>
        <v>2.7461521663376343E-2</v>
      </c>
      <c r="S44" s="54">
        <f t="shared" si="16"/>
        <v>2.6363060796841288E-2</v>
      </c>
      <c r="T44" s="54">
        <f t="shared" si="16"/>
        <v>2.5308538364967634E-2</v>
      </c>
      <c r="U44" s="54">
        <f t="shared" si="16"/>
        <v>2.4296196830368929E-2</v>
      </c>
      <c r="V44" s="54">
        <f t="shared" si="16"/>
        <v>2.332434895715417E-2</v>
      </c>
      <c r="W44" s="54">
        <f t="shared" si="16"/>
        <v>2.2391374998868001E-2</v>
      </c>
      <c r="X44" s="54">
        <f t="shared" si="16"/>
        <v>2.1495719998913278E-2</v>
      </c>
      <c r="Y44" s="54">
        <f t="shared" si="16"/>
        <v>2.0635891198956747E-2</v>
      </c>
      <c r="Z44" s="54">
        <f t="shared" si="16"/>
        <v>1.9810455550998477E-2</v>
      </c>
      <c r="AA44" s="54">
        <f t="shared" si="16"/>
        <v>1.9018037328958539E-2</v>
      </c>
      <c r="AB44" s="54">
        <f t="shared" si="17"/>
        <v>1.9018037328958539E-2</v>
      </c>
      <c r="AC44" s="36" t="s">
        <v>351</v>
      </c>
      <c r="AD44" s="108" t="s">
        <v>352</v>
      </c>
      <c r="AE44" s="109" t="s">
        <v>342</v>
      </c>
      <c r="AF44" s="109" t="s">
        <v>268</v>
      </c>
      <c r="AG44" s="36" t="s">
        <v>187</v>
      </c>
      <c r="AH44" s="52">
        <v>0.26</v>
      </c>
      <c r="AI44" s="53">
        <v>2022</v>
      </c>
      <c r="AJ44" s="51">
        <v>45292</v>
      </c>
      <c r="AK44" s="51">
        <v>51135</v>
      </c>
      <c r="AL44" s="52">
        <v>0.31</v>
      </c>
      <c r="AM44" s="52">
        <v>0.36</v>
      </c>
      <c r="AN44" s="52">
        <v>0.41</v>
      </c>
      <c r="AO44" s="52">
        <v>0.46</v>
      </c>
      <c r="AP44" s="52">
        <v>0.51</v>
      </c>
      <c r="AQ44" s="52">
        <v>0.56000000000000005</v>
      </c>
      <c r="AR44" s="52">
        <v>0.61</v>
      </c>
      <c r="AS44" s="52">
        <v>0.66</v>
      </c>
      <c r="AT44" s="52">
        <v>0.71</v>
      </c>
      <c r="AU44" s="52">
        <v>0.76</v>
      </c>
      <c r="AV44" s="52">
        <v>0.81</v>
      </c>
      <c r="AW44" s="52">
        <v>0.86</v>
      </c>
      <c r="AX44" s="52">
        <v>0.91</v>
      </c>
      <c r="AY44" s="52">
        <v>0.96</v>
      </c>
      <c r="AZ44" s="52">
        <v>1</v>
      </c>
      <c r="BA44" s="52">
        <v>1</v>
      </c>
      <c r="BB44" s="80">
        <v>1</v>
      </c>
      <c r="BC44" s="136">
        <v>671.69</v>
      </c>
      <c r="BD44" s="136"/>
      <c r="BE44" s="154" t="s">
        <v>343</v>
      </c>
      <c r="BF44" s="136">
        <v>705.28</v>
      </c>
      <c r="BG44" s="136"/>
      <c r="BH44" s="154" t="s">
        <v>343</v>
      </c>
      <c r="BI44" s="136">
        <v>740.54</v>
      </c>
      <c r="BJ44" s="136"/>
      <c r="BK44" s="154" t="s">
        <v>343</v>
      </c>
      <c r="BL44" s="136">
        <v>777.57</v>
      </c>
      <c r="BM44" s="136"/>
      <c r="BN44" s="154" t="s">
        <v>343</v>
      </c>
      <c r="BO44" s="136">
        <v>816.45</v>
      </c>
      <c r="BP44" s="136"/>
      <c r="BQ44" s="154" t="s">
        <v>343</v>
      </c>
      <c r="BR44" s="136">
        <v>857.27</v>
      </c>
      <c r="BS44" s="136"/>
      <c r="BT44" s="154" t="s">
        <v>343</v>
      </c>
      <c r="BU44" s="136">
        <v>900.13</v>
      </c>
      <c r="BV44" s="136"/>
      <c r="BW44" s="154" t="s">
        <v>343</v>
      </c>
      <c r="BX44" s="136">
        <v>945.14</v>
      </c>
      <c r="BY44" s="136"/>
      <c r="BZ44" s="154" t="s">
        <v>343</v>
      </c>
      <c r="CA44" s="136">
        <v>992.4</v>
      </c>
      <c r="CB44" s="136"/>
      <c r="CC44" s="154" t="s">
        <v>343</v>
      </c>
      <c r="CD44" s="136">
        <v>1042.02</v>
      </c>
      <c r="CE44" s="136"/>
      <c r="CF44" s="154" t="s">
        <v>343</v>
      </c>
      <c r="CG44" s="136">
        <v>1094.1199999999999</v>
      </c>
      <c r="CH44" s="136"/>
      <c r="CI44" s="154" t="s">
        <v>343</v>
      </c>
      <c r="CJ44" s="136">
        <v>1148.83</v>
      </c>
      <c r="CK44" s="136"/>
      <c r="CL44" s="154" t="s">
        <v>343</v>
      </c>
      <c r="CM44" s="136">
        <v>1206.27</v>
      </c>
      <c r="CN44" s="136"/>
      <c r="CO44" s="154" t="s">
        <v>343</v>
      </c>
      <c r="CP44" s="136">
        <v>1266.58</v>
      </c>
      <c r="CQ44" s="136"/>
      <c r="CR44" s="154" t="s">
        <v>343</v>
      </c>
      <c r="CS44" s="136">
        <v>1329.91</v>
      </c>
      <c r="CT44" s="136"/>
      <c r="CU44" s="154" t="s">
        <v>343</v>
      </c>
      <c r="CV44" s="136">
        <v>1396.4</v>
      </c>
      <c r="CW44" s="136"/>
      <c r="CX44" s="154" t="s">
        <v>343</v>
      </c>
      <c r="CY44" s="120">
        <f t="shared" si="1"/>
        <v>15890.6</v>
      </c>
      <c r="CZ44" s="132" t="s">
        <v>190</v>
      </c>
      <c r="DA44" s="132" t="s">
        <v>200</v>
      </c>
      <c r="DB44" s="132" t="s">
        <v>192</v>
      </c>
      <c r="DC44" s="132" t="s">
        <v>192</v>
      </c>
      <c r="DD44" s="132" t="s">
        <v>193</v>
      </c>
      <c r="DE44" s="132" t="s">
        <v>194</v>
      </c>
      <c r="DF44" s="132" t="s">
        <v>194</v>
      </c>
      <c r="DG44" s="132" t="s">
        <v>192</v>
      </c>
      <c r="DH44" s="132" t="s">
        <v>192</v>
      </c>
      <c r="DI44" s="132" t="s">
        <v>194</v>
      </c>
      <c r="DJ44" s="135"/>
      <c r="DK44" s="135"/>
      <c r="DL44" s="135"/>
      <c r="DM44" s="135"/>
      <c r="DN44" s="135"/>
      <c r="DO44" s="135"/>
      <c r="DP44" s="135"/>
      <c r="DQ44" s="135"/>
      <c r="DR44" s="135"/>
      <c r="DS44" s="135"/>
      <c r="DT44" s="135"/>
      <c r="DU44" s="135"/>
      <c r="DV44" s="135"/>
      <c r="DW44" s="135"/>
      <c r="DX44" s="135"/>
      <c r="DY44" s="135"/>
      <c r="DZ44" s="135"/>
      <c r="EA44" s="135"/>
      <c r="EB44" s="135"/>
      <c r="EC44" s="135"/>
      <c r="ED44" s="135"/>
      <c r="EE44" s="135"/>
      <c r="EF44" s="135"/>
      <c r="EG44" s="135"/>
      <c r="EH44" s="135"/>
      <c r="EI44" s="135"/>
      <c r="EJ44" s="135"/>
      <c r="EK44" s="135"/>
    </row>
    <row r="45" spans="1:287" s="93" customFormat="1" ht="13.5" customHeight="1" x14ac:dyDescent="0.25">
      <c r="A45" s="39"/>
      <c r="B45" s="98" t="s">
        <v>353</v>
      </c>
      <c r="C45" s="99">
        <f t="shared" si="0"/>
        <v>0.16666666666666666</v>
      </c>
      <c r="D45" s="98" t="s">
        <v>354</v>
      </c>
      <c r="E45" s="98" t="s">
        <v>355</v>
      </c>
      <c r="F45" s="98" t="s">
        <v>206</v>
      </c>
      <c r="G45" s="98" t="s">
        <v>182</v>
      </c>
      <c r="H45" s="100">
        <f>'[2]SABER 11_ANALISIS'!$J$288</f>
        <v>14</v>
      </c>
      <c r="I45" s="100">
        <v>2022</v>
      </c>
      <c r="J45" s="101">
        <v>45292</v>
      </c>
      <c r="K45" s="101">
        <v>51135</v>
      </c>
      <c r="L45" s="102">
        <f>H45*(1+0.2)</f>
        <v>16.8</v>
      </c>
      <c r="M45" s="102">
        <f>L45*(1+0.2)</f>
        <v>20.16</v>
      </c>
      <c r="N45" s="102">
        <f>M45*(1+0.2)+3</f>
        <v>27.192</v>
      </c>
      <c r="O45" s="102">
        <f>N45*(1+0.1)+4</f>
        <v>33.911200000000001</v>
      </c>
      <c r="P45" s="102">
        <f>O45*(1+0.1)+3</f>
        <v>40.302320000000002</v>
      </c>
      <c r="Q45" s="102">
        <f>P45*(1+0.1)+2</f>
        <v>46.332552000000007</v>
      </c>
      <c r="R45" s="102">
        <f>Q45*(1+0.1)+3</f>
        <v>53.965807200000015</v>
      </c>
      <c r="S45" s="102">
        <f>R45*(1+0.1)+3</f>
        <v>62.362387920000018</v>
      </c>
      <c r="T45" s="102">
        <f>S45*(1+0.1)+3</f>
        <v>71.598626712000026</v>
      </c>
      <c r="U45" s="102">
        <f>T45*(1+0.1)+2</f>
        <v>80.758489383200029</v>
      </c>
      <c r="V45" s="102">
        <f>U45*(1+0.1)+3</f>
        <v>91.834338321520036</v>
      </c>
      <c r="W45" s="102">
        <f>V45*(1+0.1)+3</f>
        <v>104.01777215367204</v>
      </c>
      <c r="X45" s="102">
        <f>W45*(1+0.1)+3</f>
        <v>117.41954936903926</v>
      </c>
      <c r="Y45" s="102">
        <f>X45*(1+0.05)+3</f>
        <v>126.29052683749123</v>
      </c>
      <c r="Z45" s="102">
        <f>Y45*(1+0.06)+3</f>
        <v>136.8679584477407</v>
      </c>
      <c r="AA45" s="102">
        <f>Z45*(1+0.05)+3</f>
        <v>146.71135637012776</v>
      </c>
      <c r="AB45" s="102">
        <f>AA45</f>
        <v>146.71135637012776</v>
      </c>
      <c r="AC45" s="98" t="s">
        <v>356</v>
      </c>
      <c r="AD45" s="103" t="s">
        <v>357</v>
      </c>
      <c r="AE45" s="112" t="s">
        <v>358</v>
      </c>
      <c r="AF45" s="112" t="s">
        <v>182</v>
      </c>
      <c r="AG45" s="98" t="s">
        <v>187</v>
      </c>
      <c r="AH45" s="104">
        <v>4.9000000000000002E-2</v>
      </c>
      <c r="AI45" s="105">
        <v>2022</v>
      </c>
      <c r="AJ45" s="101">
        <v>45292</v>
      </c>
      <c r="AK45" s="101">
        <v>51135</v>
      </c>
      <c r="AL45" s="106">
        <v>5.9000000000000004E-2</v>
      </c>
      <c r="AM45" s="106">
        <v>0.11899999999999999</v>
      </c>
      <c r="AN45" s="106">
        <v>0.19900000000000001</v>
      </c>
      <c r="AO45" s="106">
        <v>0.26900000000000002</v>
      </c>
      <c r="AP45" s="106">
        <v>0.33900000000000002</v>
      </c>
      <c r="AQ45" s="106">
        <v>0.40900000000000003</v>
      </c>
      <c r="AR45" s="106">
        <v>0.48900000000000005</v>
      </c>
      <c r="AS45" s="106">
        <v>0.54900000000000004</v>
      </c>
      <c r="AT45" s="106">
        <v>0.60899999999999999</v>
      </c>
      <c r="AU45" s="106">
        <v>0.66900000000000004</v>
      </c>
      <c r="AV45" s="106">
        <v>0.7390000000000001</v>
      </c>
      <c r="AW45" s="106">
        <v>0.79900000000000015</v>
      </c>
      <c r="AX45" s="106">
        <v>0.85900000000000021</v>
      </c>
      <c r="AY45" s="106">
        <v>0.91900000000000026</v>
      </c>
      <c r="AZ45" s="106">
        <v>0.98900000000000032</v>
      </c>
      <c r="BA45" s="106">
        <v>0.99900000000000033</v>
      </c>
      <c r="BB45" s="126">
        <v>1</v>
      </c>
      <c r="BC45" s="120">
        <v>1018.521</v>
      </c>
      <c r="BD45" s="136"/>
      <c r="BE45" s="154" t="s">
        <v>188</v>
      </c>
      <c r="BF45" s="120">
        <v>6416.6823000000004</v>
      </c>
      <c r="BG45" s="136"/>
      <c r="BH45" s="154" t="s">
        <v>359</v>
      </c>
      <c r="BI45" s="120">
        <v>8983.3552199999995</v>
      </c>
      <c r="BJ45" s="136"/>
      <c r="BK45" s="154" t="s">
        <v>359</v>
      </c>
      <c r="BL45" s="120">
        <v>8253.4576083750017</v>
      </c>
      <c r="BM45" s="136"/>
      <c r="BN45" s="154" t="s">
        <v>359</v>
      </c>
      <c r="BO45" s="120">
        <v>8666.1304887937513</v>
      </c>
      <c r="BP45" s="136"/>
      <c r="BQ45" s="154" t="s">
        <v>359</v>
      </c>
      <c r="BR45" s="120">
        <v>9099.4370132334388</v>
      </c>
      <c r="BS45" s="136"/>
      <c r="BT45" s="154" t="s">
        <v>359</v>
      </c>
      <c r="BU45" s="120">
        <v>10919.324415880124</v>
      </c>
      <c r="BV45" s="136"/>
      <c r="BW45" s="154" t="s">
        <v>359</v>
      </c>
      <c r="BX45" s="120">
        <v>8598.9679775055993</v>
      </c>
      <c r="BY45" s="136"/>
      <c r="BZ45" s="154" t="s">
        <v>359</v>
      </c>
      <c r="CA45" s="120">
        <v>9028.9163763808792</v>
      </c>
      <c r="CB45" s="136"/>
      <c r="CC45" s="154" t="s">
        <v>359</v>
      </c>
      <c r="CD45" s="120">
        <v>9480.3621951999248</v>
      </c>
      <c r="CE45" s="136"/>
      <c r="CF45" s="154" t="s">
        <v>359</v>
      </c>
      <c r="CG45" s="120">
        <v>11613.443689119909</v>
      </c>
      <c r="CH45" s="136"/>
      <c r="CI45" s="154" t="s">
        <v>359</v>
      </c>
      <c r="CJ45" s="120">
        <v>10452.099320207917</v>
      </c>
      <c r="CK45" s="136"/>
      <c r="CL45" s="154" t="s">
        <v>359</v>
      </c>
      <c r="CM45" s="120">
        <v>10974.704286218313</v>
      </c>
      <c r="CN45" s="136"/>
      <c r="CO45" s="154" t="s">
        <v>260</v>
      </c>
      <c r="CP45" s="120">
        <v>11523.439500529232</v>
      </c>
      <c r="CQ45" s="136"/>
      <c r="CR45" s="154" t="s">
        <v>260</v>
      </c>
      <c r="CS45" s="120">
        <v>14116.213388148311</v>
      </c>
      <c r="CT45" s="136"/>
      <c r="CU45" s="154" t="s">
        <v>260</v>
      </c>
      <c r="CV45" s="120">
        <v>2117.4320082222466</v>
      </c>
      <c r="CW45" s="136"/>
      <c r="CX45" s="154" t="s">
        <v>260</v>
      </c>
      <c r="CY45" s="120">
        <v>141262.48678781465</v>
      </c>
      <c r="CZ45" s="132" t="s">
        <v>190</v>
      </c>
      <c r="DA45" s="132" t="s">
        <v>331</v>
      </c>
      <c r="DB45" s="132" t="s">
        <v>192</v>
      </c>
      <c r="DC45" s="132" t="s">
        <v>192</v>
      </c>
      <c r="DD45" s="132" t="s">
        <v>193</v>
      </c>
      <c r="DE45" s="132" t="s">
        <v>194</v>
      </c>
      <c r="DF45" s="132" t="s">
        <v>194</v>
      </c>
      <c r="DG45" s="132" t="s">
        <v>192</v>
      </c>
      <c r="DH45" s="132" t="s">
        <v>192</v>
      </c>
      <c r="DI45" s="132" t="s">
        <v>194</v>
      </c>
      <c r="DJ45" s="140"/>
      <c r="DK45" s="140"/>
      <c r="DL45" s="140"/>
      <c r="DM45" s="140"/>
      <c r="DN45" s="140"/>
      <c r="DO45" s="140"/>
      <c r="DP45" s="140"/>
      <c r="DQ45" s="140"/>
      <c r="DR45" s="140"/>
      <c r="DS45" s="140"/>
      <c r="DT45" s="140"/>
      <c r="DU45" s="140"/>
      <c r="DV45" s="140"/>
      <c r="DW45" s="140"/>
      <c r="DX45" s="140"/>
      <c r="DY45" s="140"/>
      <c r="DZ45" s="140"/>
      <c r="EA45" s="140"/>
      <c r="EB45" s="140"/>
      <c r="EC45" s="140"/>
      <c r="ED45" s="140"/>
      <c r="EE45" s="140"/>
      <c r="EF45" s="140"/>
      <c r="EG45" s="140"/>
      <c r="EH45" s="140"/>
      <c r="EI45" s="140"/>
      <c r="EJ45" s="140"/>
      <c r="EK45" s="140"/>
      <c r="EL45" s="107"/>
      <c r="EM45" s="107"/>
      <c r="EN45" s="107"/>
      <c r="EO45" s="107"/>
      <c r="EP45" s="107"/>
      <c r="EQ45" s="107"/>
      <c r="ER45" s="107"/>
      <c r="ES45" s="107"/>
      <c r="ET45" s="107"/>
      <c r="EU45" s="107"/>
      <c r="EV45" s="107"/>
      <c r="EW45" s="107"/>
      <c r="EX45" s="107"/>
      <c r="EY45" s="107"/>
      <c r="EZ45" s="107"/>
      <c r="FA45" s="107"/>
      <c r="FB45" s="107"/>
      <c r="FC45" s="107"/>
      <c r="FD45" s="107"/>
      <c r="FE45" s="107"/>
      <c r="FF45" s="107"/>
      <c r="FG45" s="107"/>
      <c r="FH45" s="107"/>
      <c r="FI45" s="107"/>
      <c r="FJ45" s="107"/>
      <c r="FK45" s="107"/>
      <c r="FL45" s="107"/>
      <c r="FM45" s="107"/>
      <c r="FN45" s="107"/>
      <c r="FO45" s="107"/>
      <c r="FP45" s="107"/>
      <c r="FQ45" s="107"/>
      <c r="FR45" s="107"/>
      <c r="FS45" s="107"/>
      <c r="FT45" s="107"/>
      <c r="FU45" s="107"/>
      <c r="FV45" s="107"/>
      <c r="FW45" s="107"/>
      <c r="FX45" s="107"/>
      <c r="FY45" s="107"/>
      <c r="FZ45" s="107"/>
      <c r="GA45" s="107"/>
      <c r="GB45" s="107"/>
      <c r="GC45" s="107"/>
      <c r="GD45" s="107"/>
      <c r="GE45" s="107"/>
      <c r="GF45" s="107"/>
      <c r="GG45" s="107"/>
      <c r="GH45" s="107"/>
      <c r="GI45" s="107"/>
      <c r="GJ45" s="107"/>
      <c r="GK45" s="107"/>
      <c r="GL45" s="107"/>
      <c r="GM45" s="107"/>
      <c r="GN45" s="107"/>
      <c r="GO45" s="107"/>
      <c r="GP45" s="107"/>
      <c r="GQ45" s="107"/>
      <c r="GR45" s="107"/>
      <c r="GS45" s="107"/>
      <c r="GT45" s="107"/>
      <c r="GU45" s="107"/>
      <c r="GV45" s="107"/>
      <c r="GW45" s="107"/>
      <c r="GX45" s="107"/>
      <c r="GY45" s="107"/>
      <c r="GZ45" s="107"/>
      <c r="HA45" s="107"/>
      <c r="HB45" s="107"/>
      <c r="HC45" s="107"/>
      <c r="HD45" s="107"/>
      <c r="HE45" s="107"/>
      <c r="HF45" s="107"/>
      <c r="HG45" s="107"/>
      <c r="HH45" s="107"/>
      <c r="HI45" s="107"/>
      <c r="HJ45" s="107"/>
      <c r="HK45" s="107"/>
      <c r="HL45" s="107"/>
      <c r="HM45" s="107"/>
      <c r="HN45" s="107"/>
      <c r="HO45" s="107"/>
      <c r="HP45" s="107"/>
      <c r="HQ45" s="107"/>
      <c r="HR45" s="107"/>
      <c r="HS45" s="107"/>
      <c r="HT45" s="107"/>
      <c r="HU45" s="107"/>
      <c r="HV45" s="107"/>
      <c r="HW45" s="107"/>
      <c r="HX45" s="107"/>
      <c r="HY45" s="107"/>
      <c r="HZ45" s="107"/>
      <c r="IA45" s="107"/>
      <c r="IB45" s="107"/>
      <c r="IC45" s="107"/>
      <c r="ID45" s="107"/>
      <c r="IE45" s="107"/>
      <c r="IF45" s="107"/>
      <c r="IG45" s="107"/>
      <c r="IH45" s="107"/>
      <c r="II45" s="107"/>
      <c r="IJ45" s="107"/>
      <c r="IK45" s="107"/>
      <c r="IL45" s="107"/>
      <c r="IM45" s="107"/>
      <c r="IN45" s="107"/>
      <c r="IO45" s="107"/>
      <c r="IP45" s="107"/>
      <c r="IQ45" s="107"/>
      <c r="IR45" s="107"/>
      <c r="IS45" s="107"/>
      <c r="IT45" s="107"/>
      <c r="IU45" s="107"/>
      <c r="IV45" s="107"/>
      <c r="IW45" s="107"/>
      <c r="IX45" s="107"/>
      <c r="IY45" s="107"/>
      <c r="IZ45" s="107"/>
      <c r="JA45" s="107"/>
      <c r="JB45" s="107"/>
      <c r="JC45" s="107"/>
      <c r="JD45" s="107"/>
      <c r="JE45" s="107"/>
      <c r="JF45" s="107"/>
      <c r="JG45" s="107"/>
      <c r="JH45" s="107"/>
      <c r="JI45" s="107"/>
      <c r="JJ45" s="107"/>
      <c r="JK45" s="107"/>
      <c r="JL45" s="107"/>
      <c r="JM45" s="107"/>
      <c r="JN45" s="107"/>
      <c r="JO45" s="107"/>
      <c r="JP45" s="107"/>
      <c r="JQ45" s="107"/>
      <c r="JR45" s="107"/>
      <c r="JS45" s="107"/>
      <c r="JT45" s="107"/>
      <c r="JU45" s="107"/>
      <c r="JV45" s="107"/>
      <c r="JW45" s="107"/>
      <c r="JX45" s="107"/>
      <c r="JY45" s="107"/>
      <c r="JZ45" s="107"/>
      <c r="KA45" s="107"/>
    </row>
    <row r="46" spans="1:287" s="37" customFormat="1" ht="13.5" customHeight="1" x14ac:dyDescent="0.25">
      <c r="A46" s="39"/>
      <c r="B46" s="36" t="s">
        <v>353</v>
      </c>
      <c r="C46" s="62">
        <f t="shared" si="0"/>
        <v>0.16666666666666666</v>
      </c>
      <c r="D46" s="36" t="s">
        <v>354</v>
      </c>
      <c r="E46" s="36" t="s">
        <v>355</v>
      </c>
      <c r="F46" s="36" t="s">
        <v>206</v>
      </c>
      <c r="G46" s="36" t="s">
        <v>182</v>
      </c>
      <c r="H46" s="53">
        <f>'[2]SABER 11_ANALISIS'!$J$288</f>
        <v>14</v>
      </c>
      <c r="I46" s="53">
        <v>2022</v>
      </c>
      <c r="J46" s="51">
        <v>45292</v>
      </c>
      <c r="K46" s="51">
        <v>51135</v>
      </c>
      <c r="L46" s="48">
        <f t="shared" ref="L46:L52" si="19">H46*(1+0.2)</f>
        <v>16.8</v>
      </c>
      <c r="M46" s="48">
        <f t="shared" ref="M46:M52" si="20">L46*(1+0.2)</f>
        <v>20.16</v>
      </c>
      <c r="N46" s="48">
        <f t="shared" ref="N46:N52" si="21">M46*(1+0.2)+3</f>
        <v>27.192</v>
      </c>
      <c r="O46" s="48">
        <f t="shared" ref="O46:O52" si="22">N46*(1+0.1)+4</f>
        <v>33.911200000000001</v>
      </c>
      <c r="P46" s="48">
        <f t="shared" ref="P46:P52" si="23">O46*(1+0.1)+3</f>
        <v>40.302320000000002</v>
      </c>
      <c r="Q46" s="48">
        <f t="shared" ref="Q46:Q52" si="24">P46*(1+0.1)+2</f>
        <v>46.332552000000007</v>
      </c>
      <c r="R46" s="48">
        <f t="shared" ref="R46:T52" si="25">Q46*(1+0.1)+3</f>
        <v>53.965807200000015</v>
      </c>
      <c r="S46" s="48">
        <f t="shared" si="25"/>
        <v>62.362387920000018</v>
      </c>
      <c r="T46" s="48">
        <f t="shared" si="25"/>
        <v>71.598626712000026</v>
      </c>
      <c r="U46" s="48">
        <f t="shared" ref="U46:U52" si="26">T46*(1+0.1)+2</f>
        <v>80.758489383200029</v>
      </c>
      <c r="V46" s="48">
        <f t="shared" ref="V46:X52" si="27">U46*(1+0.1)+3</f>
        <v>91.834338321520036</v>
      </c>
      <c r="W46" s="48">
        <f t="shared" si="27"/>
        <v>104.01777215367204</v>
      </c>
      <c r="X46" s="48">
        <f t="shared" si="27"/>
        <v>117.41954936903926</v>
      </c>
      <c r="Y46" s="48">
        <f t="shared" ref="Y46:Y52" si="28">X46*(1+0.05)+3</f>
        <v>126.29052683749123</v>
      </c>
      <c r="Z46" s="48">
        <f t="shared" ref="Z46:Z52" si="29">Y46*(1+0.06)+3</f>
        <v>136.8679584477407</v>
      </c>
      <c r="AA46" s="48">
        <f t="shared" ref="AA46:AA52" si="30">Z46*(1+0.05)+3</f>
        <v>146.71135637012776</v>
      </c>
      <c r="AB46" s="48">
        <f t="shared" ref="AB46:AB52" si="31">AA46</f>
        <v>146.71135637012776</v>
      </c>
      <c r="AC46" s="36" t="s">
        <v>360</v>
      </c>
      <c r="AD46" s="108" t="s">
        <v>361</v>
      </c>
      <c r="AE46" s="109" t="s">
        <v>358</v>
      </c>
      <c r="AF46" s="109" t="s">
        <v>182</v>
      </c>
      <c r="AG46" s="36" t="s">
        <v>296</v>
      </c>
      <c r="AH46" s="56">
        <v>0</v>
      </c>
      <c r="AI46" s="55">
        <v>2023</v>
      </c>
      <c r="AJ46" s="51">
        <v>45658</v>
      </c>
      <c r="AK46" s="51">
        <v>51135</v>
      </c>
      <c r="AL46" s="52"/>
      <c r="AM46" s="52">
        <v>0.3</v>
      </c>
      <c r="AN46" s="52">
        <v>0.6</v>
      </c>
      <c r="AO46" s="52">
        <v>0.9</v>
      </c>
      <c r="AP46" s="52">
        <v>1</v>
      </c>
      <c r="AQ46" s="52">
        <v>1</v>
      </c>
      <c r="AR46" s="52">
        <v>1</v>
      </c>
      <c r="AS46" s="52">
        <v>1</v>
      </c>
      <c r="AT46" s="52">
        <v>1</v>
      </c>
      <c r="AU46" s="52">
        <v>1</v>
      </c>
      <c r="AV46" s="52">
        <v>1</v>
      </c>
      <c r="AW46" s="52">
        <v>1</v>
      </c>
      <c r="AX46" s="52">
        <v>1</v>
      </c>
      <c r="AY46" s="52">
        <v>1</v>
      </c>
      <c r="AZ46" s="52">
        <v>1</v>
      </c>
      <c r="BA46" s="52">
        <v>1</v>
      </c>
      <c r="BB46" s="80">
        <v>1</v>
      </c>
      <c r="BC46" s="120"/>
      <c r="BD46" s="120"/>
      <c r="BE46" s="154" t="s">
        <v>194</v>
      </c>
      <c r="BF46" s="120">
        <v>917.43434999999999</v>
      </c>
      <c r="BG46" s="120"/>
      <c r="BH46" s="154" t="s">
        <v>362</v>
      </c>
      <c r="BI46" s="120">
        <v>982.4763375</v>
      </c>
      <c r="BJ46" s="120"/>
      <c r="BK46" s="154" t="s">
        <v>362</v>
      </c>
      <c r="BL46" s="120">
        <v>1058.438532375</v>
      </c>
      <c r="BM46" s="120"/>
      <c r="BN46" s="154" t="s">
        <v>362</v>
      </c>
      <c r="BO46" s="120">
        <v>1132.49568166875</v>
      </c>
      <c r="BP46" s="120"/>
      <c r="BQ46" s="154" t="s">
        <v>362</v>
      </c>
      <c r="BR46" s="120">
        <v>1203.9151216246876</v>
      </c>
      <c r="BS46" s="120"/>
      <c r="BT46" s="154" t="s">
        <v>362</v>
      </c>
      <c r="BU46" s="120">
        <v>1287.4124607051097</v>
      </c>
      <c r="BV46" s="120"/>
      <c r="BW46" s="154" t="s">
        <v>362</v>
      </c>
      <c r="BX46" s="120">
        <v>1376.249745889512</v>
      </c>
      <c r="BY46" s="120"/>
      <c r="BZ46" s="154" t="s">
        <v>362</v>
      </c>
      <c r="CA46" s="120">
        <v>1470.7522284405918</v>
      </c>
      <c r="CB46" s="120"/>
      <c r="CC46" s="154" t="s">
        <v>362</v>
      </c>
      <c r="CD46" s="120">
        <v>1562.2728365422447</v>
      </c>
      <c r="CE46" s="120"/>
      <c r="CF46" s="154" t="s">
        <v>362</v>
      </c>
      <c r="CG46" s="120">
        <v>1668.7096981397628</v>
      </c>
      <c r="CH46" s="120"/>
      <c r="CI46" s="154" t="s">
        <v>362</v>
      </c>
      <c r="CJ46" s="120">
        <v>1781.8845638056775</v>
      </c>
      <c r="CK46" s="120"/>
      <c r="CL46" s="154" t="s">
        <v>189</v>
      </c>
      <c r="CM46" s="120">
        <v>1902.2051417928342</v>
      </c>
      <c r="CN46" s="120"/>
      <c r="CO46" s="154" t="s">
        <v>189</v>
      </c>
      <c r="CP46" s="120">
        <v>2019.1738437402873</v>
      </c>
      <c r="CQ46" s="120"/>
      <c r="CR46" s="154" t="s">
        <v>189</v>
      </c>
      <c r="CS46" s="120">
        <v>2154.5595865783539</v>
      </c>
      <c r="CT46" s="120"/>
      <c r="CU46" s="154" t="s">
        <v>189</v>
      </c>
      <c r="CV46" s="120">
        <v>2298.4359690908764</v>
      </c>
      <c r="CW46" s="120"/>
      <c r="CX46" s="154" t="s">
        <v>189</v>
      </c>
      <c r="CY46" s="120">
        <f t="shared" si="1"/>
        <v>22816.416097893685</v>
      </c>
      <c r="CZ46" s="132" t="s">
        <v>190</v>
      </c>
      <c r="DA46" s="132" t="s">
        <v>331</v>
      </c>
      <c r="DB46" s="132" t="s">
        <v>192</v>
      </c>
      <c r="DC46" s="132" t="s">
        <v>192</v>
      </c>
      <c r="DD46" s="132" t="s">
        <v>193</v>
      </c>
      <c r="DE46" s="132" t="s">
        <v>194</v>
      </c>
      <c r="DF46" s="132" t="s">
        <v>194</v>
      </c>
      <c r="DG46" s="132" t="s">
        <v>192</v>
      </c>
      <c r="DH46" s="132" t="s">
        <v>192</v>
      </c>
      <c r="DI46" s="132" t="s">
        <v>194</v>
      </c>
      <c r="DJ46" s="135"/>
      <c r="DK46" s="135"/>
      <c r="DL46" s="135"/>
      <c r="DM46" s="135"/>
      <c r="DN46" s="135"/>
      <c r="DO46" s="135"/>
      <c r="DP46" s="135"/>
      <c r="DQ46" s="135"/>
      <c r="DR46" s="135"/>
      <c r="DS46" s="135"/>
      <c r="DT46" s="135"/>
      <c r="DU46" s="135"/>
      <c r="DV46" s="135"/>
      <c r="DW46" s="135"/>
      <c r="DX46" s="135"/>
      <c r="DY46" s="135"/>
      <c r="DZ46" s="135"/>
      <c r="EA46" s="135"/>
      <c r="EB46" s="135"/>
      <c r="EC46" s="135"/>
      <c r="ED46" s="135"/>
      <c r="EE46" s="135"/>
      <c r="EF46" s="135"/>
      <c r="EG46" s="135"/>
      <c r="EH46" s="135"/>
      <c r="EI46" s="135"/>
      <c r="EJ46" s="135"/>
      <c r="EK46" s="135"/>
    </row>
    <row r="47" spans="1:287" s="37" customFormat="1" ht="13.5" customHeight="1" x14ac:dyDescent="0.25">
      <c r="A47" s="39"/>
      <c r="B47" s="36" t="s">
        <v>353</v>
      </c>
      <c r="C47" s="62">
        <f t="shared" si="0"/>
        <v>0.16666666666666666</v>
      </c>
      <c r="D47" s="36" t="s">
        <v>354</v>
      </c>
      <c r="E47" s="36" t="s">
        <v>355</v>
      </c>
      <c r="F47" s="36" t="s">
        <v>206</v>
      </c>
      <c r="G47" s="36" t="s">
        <v>182</v>
      </c>
      <c r="H47" s="53">
        <f>'[2]SABER 11_ANALISIS'!$J$288</f>
        <v>14</v>
      </c>
      <c r="I47" s="53">
        <v>2022</v>
      </c>
      <c r="J47" s="51">
        <v>45292</v>
      </c>
      <c r="K47" s="51">
        <v>51135</v>
      </c>
      <c r="L47" s="48">
        <f t="shared" si="19"/>
        <v>16.8</v>
      </c>
      <c r="M47" s="48">
        <f t="shared" si="20"/>
        <v>20.16</v>
      </c>
      <c r="N47" s="48">
        <f t="shared" si="21"/>
        <v>27.192</v>
      </c>
      <c r="O47" s="48">
        <f t="shared" si="22"/>
        <v>33.911200000000001</v>
      </c>
      <c r="P47" s="48">
        <f t="shared" si="23"/>
        <v>40.302320000000002</v>
      </c>
      <c r="Q47" s="48">
        <f t="shared" si="24"/>
        <v>46.332552000000007</v>
      </c>
      <c r="R47" s="48">
        <f t="shared" si="25"/>
        <v>53.965807200000015</v>
      </c>
      <c r="S47" s="48">
        <f t="shared" si="25"/>
        <v>62.362387920000018</v>
      </c>
      <c r="T47" s="48">
        <f t="shared" si="25"/>
        <v>71.598626712000026</v>
      </c>
      <c r="U47" s="48">
        <f t="shared" si="26"/>
        <v>80.758489383200029</v>
      </c>
      <c r="V47" s="48">
        <f t="shared" si="27"/>
        <v>91.834338321520036</v>
      </c>
      <c r="W47" s="48">
        <f t="shared" si="27"/>
        <v>104.01777215367204</v>
      </c>
      <c r="X47" s="48">
        <f t="shared" si="27"/>
        <v>117.41954936903926</v>
      </c>
      <c r="Y47" s="48">
        <f t="shared" si="28"/>
        <v>126.29052683749123</v>
      </c>
      <c r="Z47" s="48">
        <f t="shared" si="29"/>
        <v>136.8679584477407</v>
      </c>
      <c r="AA47" s="48">
        <f t="shared" si="30"/>
        <v>146.71135637012776</v>
      </c>
      <c r="AB47" s="48">
        <f t="shared" si="31"/>
        <v>146.71135637012776</v>
      </c>
      <c r="AC47" s="36" t="s">
        <v>363</v>
      </c>
      <c r="AD47" s="108" t="s">
        <v>364</v>
      </c>
      <c r="AE47" s="109" t="s">
        <v>358</v>
      </c>
      <c r="AF47" s="109" t="s">
        <v>258</v>
      </c>
      <c r="AG47" s="36" t="s">
        <v>187</v>
      </c>
      <c r="AH47" s="56">
        <v>0</v>
      </c>
      <c r="AI47" s="55">
        <v>2023</v>
      </c>
      <c r="AJ47" s="51">
        <v>45292</v>
      </c>
      <c r="AK47" s="51">
        <v>51135</v>
      </c>
      <c r="AL47" s="55">
        <v>6</v>
      </c>
      <c r="AM47" s="55">
        <v>31</v>
      </c>
      <c r="AN47" s="55">
        <v>31</v>
      </c>
      <c r="AO47" s="55">
        <v>31</v>
      </c>
      <c r="AP47" s="55">
        <v>4</v>
      </c>
      <c r="AQ47" s="55">
        <v>4</v>
      </c>
      <c r="AR47" s="55">
        <v>4</v>
      </c>
      <c r="AS47" s="55">
        <v>4</v>
      </c>
      <c r="AT47" s="55">
        <v>4</v>
      </c>
      <c r="AU47" s="55">
        <v>4</v>
      </c>
      <c r="AV47" s="55">
        <v>4</v>
      </c>
      <c r="AW47" s="55">
        <v>4</v>
      </c>
      <c r="AX47" s="55">
        <v>4</v>
      </c>
      <c r="AY47" s="55">
        <v>4</v>
      </c>
      <c r="AZ47" s="55">
        <v>4</v>
      </c>
      <c r="BA47" s="55">
        <v>4</v>
      </c>
      <c r="BB47" s="123">
        <f>SUM(AL47:BA47)</f>
        <v>147</v>
      </c>
      <c r="BC47" s="136">
        <v>1263.3442401869158</v>
      </c>
      <c r="BD47" s="136"/>
      <c r="BE47" s="154" t="s">
        <v>365</v>
      </c>
      <c r="BF47" s="136">
        <v>7118.4502140140194</v>
      </c>
      <c r="BG47" s="120"/>
      <c r="BH47" s="154" t="s">
        <v>365</v>
      </c>
      <c r="BI47" s="136">
        <v>8632.9064603397219</v>
      </c>
      <c r="BJ47" s="120"/>
      <c r="BK47" s="154" t="s">
        <v>365</v>
      </c>
      <c r="BL47" s="136">
        <v>9064.5517833567064</v>
      </c>
      <c r="BM47" s="120"/>
      <c r="BN47" s="154" t="s">
        <v>365</v>
      </c>
      <c r="BO47" s="136">
        <v>2607.566683205403</v>
      </c>
      <c r="BP47" s="120"/>
      <c r="BQ47" s="154" t="s">
        <v>365</v>
      </c>
      <c r="BR47" s="136">
        <v>1289.5055924065509</v>
      </c>
      <c r="BS47" s="120"/>
      <c r="BT47" s="154" t="s">
        <v>365</v>
      </c>
      <c r="BU47" s="136">
        <v>1353.9808720268784</v>
      </c>
      <c r="BV47" s="120"/>
      <c r="BW47" s="154" t="s">
        <v>365</v>
      </c>
      <c r="BX47" s="136">
        <v>1421.679915628222</v>
      </c>
      <c r="BY47" s="120"/>
      <c r="BZ47" s="154" t="s">
        <v>365</v>
      </c>
      <c r="CA47" s="136">
        <v>1492.7639114096337</v>
      </c>
      <c r="CB47" s="120"/>
      <c r="CC47" s="154" t="s">
        <v>365</v>
      </c>
      <c r="CD47" s="136">
        <v>1567.4021069801149</v>
      </c>
      <c r="CE47" s="120"/>
      <c r="CF47" s="154" t="s">
        <v>365</v>
      </c>
      <c r="CG47" s="136">
        <v>1645.772212329121</v>
      </c>
      <c r="CH47" s="120"/>
      <c r="CI47" s="154" t="s">
        <v>366</v>
      </c>
      <c r="CJ47" s="136">
        <v>1728.0608229455772</v>
      </c>
      <c r="CK47" s="120"/>
      <c r="CL47" s="154" t="s">
        <v>367</v>
      </c>
      <c r="CM47" s="136">
        <v>1814.4638640928558</v>
      </c>
      <c r="CN47" s="120"/>
      <c r="CO47" s="154" t="s">
        <v>368</v>
      </c>
      <c r="CP47" s="136">
        <v>1905.1870572974992</v>
      </c>
      <c r="CQ47" s="120"/>
      <c r="CR47" s="154" t="s">
        <v>368</v>
      </c>
      <c r="CS47" s="136">
        <v>2000.4464101623739</v>
      </c>
      <c r="CT47" s="120"/>
      <c r="CU47" s="154" t="s">
        <v>368</v>
      </c>
      <c r="CV47" s="136">
        <v>2100.4687306704927</v>
      </c>
      <c r="CW47" s="120"/>
      <c r="CX47" s="154" t="s">
        <v>368</v>
      </c>
      <c r="CY47" s="120">
        <v>47006.55087705209</v>
      </c>
      <c r="CZ47" s="132" t="s">
        <v>190</v>
      </c>
      <c r="DA47" s="132" t="s">
        <v>331</v>
      </c>
      <c r="DB47" s="132" t="s">
        <v>192</v>
      </c>
      <c r="DC47" s="132" t="s">
        <v>192</v>
      </c>
      <c r="DD47" s="132" t="s">
        <v>193</v>
      </c>
      <c r="DE47" s="133" t="s">
        <v>369</v>
      </c>
      <c r="DF47" s="133" t="s">
        <v>370</v>
      </c>
      <c r="DG47" s="132" t="s">
        <v>192</v>
      </c>
      <c r="DH47" s="132" t="s">
        <v>192</v>
      </c>
      <c r="DI47" s="132" t="s">
        <v>371</v>
      </c>
      <c r="DJ47" s="135"/>
      <c r="DK47" s="135"/>
      <c r="DL47" s="135"/>
      <c r="DM47" s="135"/>
      <c r="DN47" s="135"/>
      <c r="DO47" s="135"/>
      <c r="DP47" s="135"/>
      <c r="DQ47" s="135"/>
      <c r="DR47" s="135"/>
      <c r="DS47" s="135"/>
      <c r="DT47" s="135"/>
      <c r="DU47" s="135"/>
      <c r="DV47" s="135"/>
      <c r="DW47" s="135"/>
      <c r="DX47" s="135"/>
      <c r="DY47" s="135"/>
      <c r="DZ47" s="135"/>
      <c r="EA47" s="135"/>
      <c r="EB47" s="135"/>
      <c r="EC47" s="135"/>
      <c r="ED47" s="135"/>
      <c r="EE47" s="135"/>
      <c r="EF47" s="135"/>
      <c r="EG47" s="135"/>
      <c r="EH47" s="135"/>
      <c r="EI47" s="135"/>
      <c r="EJ47" s="135"/>
      <c r="EK47" s="135"/>
    </row>
    <row r="48" spans="1:287" s="37" customFormat="1" ht="13.5" customHeight="1" x14ac:dyDescent="0.25">
      <c r="A48" s="39"/>
      <c r="B48" s="36" t="s">
        <v>353</v>
      </c>
      <c r="C48" s="62">
        <f t="shared" si="0"/>
        <v>0.16666666666666666</v>
      </c>
      <c r="D48" s="36" t="s">
        <v>354</v>
      </c>
      <c r="E48" s="36" t="s">
        <v>355</v>
      </c>
      <c r="F48" s="36" t="s">
        <v>206</v>
      </c>
      <c r="G48" s="36" t="s">
        <v>182</v>
      </c>
      <c r="H48" s="53">
        <f>'[2]SABER 11_ANALISIS'!$J$288</f>
        <v>14</v>
      </c>
      <c r="I48" s="53">
        <v>2022</v>
      </c>
      <c r="J48" s="51">
        <v>45292</v>
      </c>
      <c r="K48" s="51">
        <v>51135</v>
      </c>
      <c r="L48" s="48">
        <f t="shared" si="19"/>
        <v>16.8</v>
      </c>
      <c r="M48" s="48">
        <f t="shared" si="20"/>
        <v>20.16</v>
      </c>
      <c r="N48" s="48">
        <f t="shared" si="21"/>
        <v>27.192</v>
      </c>
      <c r="O48" s="48">
        <f t="shared" si="22"/>
        <v>33.911200000000001</v>
      </c>
      <c r="P48" s="48">
        <f t="shared" si="23"/>
        <v>40.302320000000002</v>
      </c>
      <c r="Q48" s="48">
        <f t="shared" si="24"/>
        <v>46.332552000000007</v>
      </c>
      <c r="R48" s="48">
        <f t="shared" si="25"/>
        <v>53.965807200000015</v>
      </c>
      <c r="S48" s="48">
        <f t="shared" si="25"/>
        <v>62.362387920000018</v>
      </c>
      <c r="T48" s="48">
        <f t="shared" si="25"/>
        <v>71.598626712000026</v>
      </c>
      <c r="U48" s="48">
        <f t="shared" si="26"/>
        <v>80.758489383200029</v>
      </c>
      <c r="V48" s="48">
        <f t="shared" si="27"/>
        <v>91.834338321520036</v>
      </c>
      <c r="W48" s="48">
        <f t="shared" si="27"/>
        <v>104.01777215367204</v>
      </c>
      <c r="X48" s="48">
        <f t="shared" si="27"/>
        <v>117.41954936903926</v>
      </c>
      <c r="Y48" s="48">
        <f t="shared" si="28"/>
        <v>126.29052683749123</v>
      </c>
      <c r="Z48" s="48">
        <f t="shared" si="29"/>
        <v>136.8679584477407</v>
      </c>
      <c r="AA48" s="48">
        <f t="shared" si="30"/>
        <v>146.71135637012776</v>
      </c>
      <c r="AB48" s="48">
        <f t="shared" si="31"/>
        <v>146.71135637012776</v>
      </c>
      <c r="AC48" s="36" t="s">
        <v>372</v>
      </c>
      <c r="AD48" s="108" t="s">
        <v>373</v>
      </c>
      <c r="AE48" s="108" t="s">
        <v>330</v>
      </c>
      <c r="AF48" s="108" t="s">
        <v>374</v>
      </c>
      <c r="AG48" s="36" t="s">
        <v>296</v>
      </c>
      <c r="AH48" s="56">
        <v>0</v>
      </c>
      <c r="AI48" s="55">
        <v>2023</v>
      </c>
      <c r="AJ48" s="51">
        <v>45292</v>
      </c>
      <c r="AK48" s="51">
        <v>51135</v>
      </c>
      <c r="AL48" s="42">
        <v>0.08</v>
      </c>
      <c r="AM48" s="42">
        <v>0.17</v>
      </c>
      <c r="AN48" s="42">
        <v>0.25</v>
      </c>
      <c r="AO48" s="42">
        <v>0.33</v>
      </c>
      <c r="AP48" s="42">
        <v>0.42</v>
      </c>
      <c r="AQ48" s="42">
        <v>0.5</v>
      </c>
      <c r="AR48" s="42">
        <v>0.57999999999999996</v>
      </c>
      <c r="AS48" s="42">
        <v>0.67</v>
      </c>
      <c r="AT48" s="42">
        <v>0.75</v>
      </c>
      <c r="AU48" s="42">
        <v>0.83</v>
      </c>
      <c r="AV48" s="42">
        <v>0.92</v>
      </c>
      <c r="AW48" s="42">
        <v>1</v>
      </c>
      <c r="AX48" s="42">
        <v>1</v>
      </c>
      <c r="AY48" s="42">
        <v>1</v>
      </c>
      <c r="AZ48" s="42">
        <v>1</v>
      </c>
      <c r="BA48" s="42">
        <v>1</v>
      </c>
      <c r="BB48" s="127">
        <v>1</v>
      </c>
      <c r="BC48" s="139">
        <v>383.55</v>
      </c>
      <c r="BD48" s="139"/>
      <c r="BE48" s="154" t="s">
        <v>189</v>
      </c>
      <c r="BF48" s="139">
        <v>6392.51</v>
      </c>
      <c r="BG48" s="120"/>
      <c r="BH48" s="154" t="s">
        <v>375</v>
      </c>
      <c r="BI48" s="139">
        <v>6712.13</v>
      </c>
      <c r="BJ48" s="120"/>
      <c r="BK48" s="154" t="s">
        <v>375</v>
      </c>
      <c r="BL48" s="139">
        <v>10208.950000000001</v>
      </c>
      <c r="BM48" s="120"/>
      <c r="BN48" s="154" t="s">
        <v>375</v>
      </c>
      <c r="BO48" s="139">
        <v>11195.81</v>
      </c>
      <c r="BP48" s="120"/>
      <c r="BQ48" s="154" t="s">
        <v>375</v>
      </c>
      <c r="BR48" s="139">
        <v>10470.69</v>
      </c>
      <c r="BS48" s="120"/>
      <c r="BT48" s="154" t="s">
        <v>375</v>
      </c>
      <c r="BU48" s="139">
        <v>11356.62</v>
      </c>
      <c r="BV48" s="120"/>
      <c r="BW48" s="154" t="s">
        <v>375</v>
      </c>
      <c r="BX48" s="139">
        <v>11608.65</v>
      </c>
      <c r="BY48" s="120"/>
      <c r="BZ48" s="154" t="s">
        <v>375</v>
      </c>
      <c r="CA48" s="139">
        <v>7041.84</v>
      </c>
      <c r="CB48" s="120"/>
      <c r="CC48" s="154" t="s">
        <v>375</v>
      </c>
      <c r="CD48" s="139">
        <v>6060.04</v>
      </c>
      <c r="CE48" s="120"/>
      <c r="CF48" s="154" t="s">
        <v>375</v>
      </c>
      <c r="CG48" s="139">
        <v>1818.01</v>
      </c>
      <c r="CH48" s="120"/>
      <c r="CI48" s="154" t="s">
        <v>376</v>
      </c>
      <c r="CJ48" s="139">
        <v>1818.01</v>
      </c>
      <c r="CK48" s="120"/>
      <c r="CL48" s="154" t="s">
        <v>377</v>
      </c>
      <c r="CM48" s="139">
        <v>1818.01</v>
      </c>
      <c r="CN48" s="120"/>
      <c r="CO48" s="154" t="s">
        <v>368</v>
      </c>
      <c r="CP48" s="139">
        <v>1818.01</v>
      </c>
      <c r="CQ48" s="120"/>
      <c r="CR48" s="154" t="s">
        <v>368</v>
      </c>
      <c r="CS48" s="139">
        <v>1818.01</v>
      </c>
      <c r="CT48" s="120"/>
      <c r="CU48" s="154" t="s">
        <v>368</v>
      </c>
      <c r="CV48" s="139">
        <v>1818.01</v>
      </c>
      <c r="CW48" s="120"/>
      <c r="CX48" s="154" t="s">
        <v>368</v>
      </c>
      <c r="CY48" s="120">
        <f t="shared" si="1"/>
        <v>92338.849999999962</v>
      </c>
      <c r="CZ48" s="132" t="s">
        <v>190</v>
      </c>
      <c r="DA48" s="132" t="s">
        <v>331</v>
      </c>
      <c r="DB48" s="132" t="s">
        <v>192</v>
      </c>
      <c r="DC48" s="132" t="s">
        <v>192</v>
      </c>
      <c r="DD48" s="132" t="s">
        <v>193</v>
      </c>
      <c r="DE48" s="133" t="s">
        <v>378</v>
      </c>
      <c r="DF48" s="133" t="s">
        <v>379</v>
      </c>
      <c r="DG48" s="132" t="s">
        <v>192</v>
      </c>
      <c r="DH48" s="132" t="s">
        <v>192</v>
      </c>
      <c r="DI48" s="132" t="s">
        <v>380</v>
      </c>
      <c r="DJ48" s="135"/>
      <c r="DK48" s="135"/>
      <c r="DL48" s="135"/>
      <c r="DM48" s="135"/>
      <c r="DN48" s="135"/>
      <c r="DO48" s="135"/>
      <c r="DP48" s="135"/>
      <c r="DQ48" s="135"/>
      <c r="DR48" s="135"/>
      <c r="DS48" s="135"/>
      <c r="DT48" s="135"/>
      <c r="DU48" s="135"/>
      <c r="DV48" s="135"/>
      <c r="DW48" s="135"/>
      <c r="DX48" s="135"/>
      <c r="DY48" s="135"/>
      <c r="DZ48" s="135"/>
      <c r="EA48" s="135"/>
      <c r="EB48" s="135"/>
      <c r="EC48" s="135"/>
      <c r="ED48" s="135"/>
      <c r="EE48" s="135"/>
      <c r="EF48" s="135"/>
      <c r="EG48" s="135"/>
      <c r="EH48" s="135"/>
      <c r="EI48" s="135"/>
      <c r="EJ48" s="135"/>
      <c r="EK48" s="135"/>
    </row>
    <row r="49" spans="1:141" s="37" customFormat="1" ht="13.5" customHeight="1" x14ac:dyDescent="0.25">
      <c r="A49" s="39"/>
      <c r="B49" s="36" t="s">
        <v>353</v>
      </c>
      <c r="C49" s="62">
        <f t="shared" si="0"/>
        <v>0.16666666666666666</v>
      </c>
      <c r="D49" s="36" t="s">
        <v>354</v>
      </c>
      <c r="E49" s="36" t="s">
        <v>355</v>
      </c>
      <c r="F49" s="36" t="s">
        <v>206</v>
      </c>
      <c r="G49" s="36" t="s">
        <v>182</v>
      </c>
      <c r="H49" s="53">
        <f>'[2]SABER 11_ANALISIS'!$J$288</f>
        <v>14</v>
      </c>
      <c r="I49" s="53">
        <v>2022</v>
      </c>
      <c r="J49" s="51">
        <v>45292</v>
      </c>
      <c r="K49" s="51">
        <v>51135</v>
      </c>
      <c r="L49" s="48">
        <f t="shared" si="19"/>
        <v>16.8</v>
      </c>
      <c r="M49" s="48">
        <f t="shared" si="20"/>
        <v>20.16</v>
      </c>
      <c r="N49" s="48">
        <f t="shared" si="21"/>
        <v>27.192</v>
      </c>
      <c r="O49" s="48">
        <f t="shared" si="22"/>
        <v>33.911200000000001</v>
      </c>
      <c r="P49" s="48">
        <f t="shared" si="23"/>
        <v>40.302320000000002</v>
      </c>
      <c r="Q49" s="48">
        <f t="shared" si="24"/>
        <v>46.332552000000007</v>
      </c>
      <c r="R49" s="48">
        <f t="shared" si="25"/>
        <v>53.965807200000015</v>
      </c>
      <c r="S49" s="48">
        <f t="shared" si="25"/>
        <v>62.362387920000018</v>
      </c>
      <c r="T49" s="48">
        <f t="shared" si="25"/>
        <v>71.598626712000026</v>
      </c>
      <c r="U49" s="48">
        <f t="shared" si="26"/>
        <v>80.758489383200029</v>
      </c>
      <c r="V49" s="48">
        <f t="shared" si="27"/>
        <v>91.834338321520036</v>
      </c>
      <c r="W49" s="48">
        <f t="shared" si="27"/>
        <v>104.01777215367204</v>
      </c>
      <c r="X49" s="48">
        <f t="shared" si="27"/>
        <v>117.41954936903926</v>
      </c>
      <c r="Y49" s="48">
        <f t="shared" si="28"/>
        <v>126.29052683749123</v>
      </c>
      <c r="Z49" s="48">
        <f t="shared" si="29"/>
        <v>136.8679584477407</v>
      </c>
      <c r="AA49" s="48">
        <f t="shared" si="30"/>
        <v>146.71135637012776</v>
      </c>
      <c r="AB49" s="48">
        <f t="shared" si="31"/>
        <v>146.71135637012776</v>
      </c>
      <c r="AC49" s="45" t="s">
        <v>381</v>
      </c>
      <c r="AD49" s="108" t="s">
        <v>382</v>
      </c>
      <c r="AE49" s="109" t="s">
        <v>383</v>
      </c>
      <c r="AF49" s="109" t="s">
        <v>197</v>
      </c>
      <c r="AG49" s="36" t="s">
        <v>296</v>
      </c>
      <c r="AH49" s="44">
        <v>0</v>
      </c>
      <c r="AI49" s="55">
        <v>2023</v>
      </c>
      <c r="AJ49" s="51">
        <v>45292</v>
      </c>
      <c r="AK49" s="51">
        <v>51135</v>
      </c>
      <c r="AL49" s="44">
        <v>1</v>
      </c>
      <c r="AM49" s="44">
        <v>2</v>
      </c>
      <c r="AN49" s="44">
        <v>3</v>
      </c>
      <c r="AO49" s="44">
        <v>4</v>
      </c>
      <c r="AP49" s="44">
        <v>5</v>
      </c>
      <c r="AQ49" s="44">
        <v>6</v>
      </c>
      <c r="AR49" s="44">
        <v>7</v>
      </c>
      <c r="AS49" s="44">
        <v>8</v>
      </c>
      <c r="AT49" s="44">
        <v>9</v>
      </c>
      <c r="AU49" s="44">
        <v>10</v>
      </c>
      <c r="AV49" s="44">
        <v>11</v>
      </c>
      <c r="AW49" s="44">
        <v>12</v>
      </c>
      <c r="AX49" s="44">
        <v>13</v>
      </c>
      <c r="AY49" s="44">
        <v>14</v>
      </c>
      <c r="AZ49" s="44">
        <v>15</v>
      </c>
      <c r="BA49" s="44">
        <v>16</v>
      </c>
      <c r="BB49" s="122">
        <v>16</v>
      </c>
      <c r="BC49" s="120">
        <v>459.53487536231881</v>
      </c>
      <c r="BD49" s="120"/>
      <c r="BE49" s="154" t="s">
        <v>270</v>
      </c>
      <c r="BF49" s="120">
        <v>483.20069811971081</v>
      </c>
      <c r="BG49" s="120"/>
      <c r="BH49" s="154" t="s">
        <v>270</v>
      </c>
      <c r="BI49" s="120">
        <v>508.22520531376472</v>
      </c>
      <c r="BJ49" s="120"/>
      <c r="BK49" s="154" t="s">
        <v>270</v>
      </c>
      <c r="BL49" s="120">
        <v>534.6652978054916</v>
      </c>
      <c r="BM49" s="120"/>
      <c r="BN49" s="154" t="s">
        <v>270</v>
      </c>
      <c r="BO49" s="120">
        <v>562.61146018066825</v>
      </c>
      <c r="BP49" s="120"/>
      <c r="BQ49" s="154" t="s">
        <v>270</v>
      </c>
      <c r="BR49" s="120">
        <v>592.19921150623156</v>
      </c>
      <c r="BS49" s="120"/>
      <c r="BT49" s="154" t="s">
        <v>270</v>
      </c>
      <c r="BU49" s="120">
        <v>623.5144493654044</v>
      </c>
      <c r="BV49" s="120"/>
      <c r="BW49" s="154" t="s">
        <v>270</v>
      </c>
      <c r="BX49" s="120">
        <v>656.71259587924601</v>
      </c>
      <c r="BY49" s="120"/>
      <c r="BZ49" s="154" t="s">
        <v>270</v>
      </c>
      <c r="CA49" s="120">
        <v>691.92253841866682</v>
      </c>
      <c r="CB49" s="120"/>
      <c r="CC49" s="154" t="s">
        <v>270</v>
      </c>
      <c r="CD49" s="120">
        <v>729.31985022504921</v>
      </c>
      <c r="CE49" s="120"/>
      <c r="CF49" s="154" t="s">
        <v>270</v>
      </c>
      <c r="CG49" s="120">
        <v>769.18264145389969</v>
      </c>
      <c r="CH49" s="120"/>
      <c r="CI49" s="154" t="s">
        <v>270</v>
      </c>
      <c r="CJ49" s="120">
        <v>811.49602641798424</v>
      </c>
      <c r="CK49" s="120"/>
      <c r="CL49" s="154" t="s">
        <v>270</v>
      </c>
      <c r="CM49" s="120">
        <v>856.43980637530308</v>
      </c>
      <c r="CN49" s="120"/>
      <c r="CO49" s="154" t="s">
        <v>189</v>
      </c>
      <c r="CP49" s="120">
        <v>904.33713042446288</v>
      </c>
      <c r="CQ49" s="120"/>
      <c r="CR49" s="154" t="s">
        <v>189</v>
      </c>
      <c r="CS49" s="120">
        <v>955.2761419872412</v>
      </c>
      <c r="CT49" s="120"/>
      <c r="CU49" s="154" t="s">
        <v>189</v>
      </c>
      <c r="CV49" s="120">
        <v>1009.488119038713</v>
      </c>
      <c r="CW49" s="120"/>
      <c r="CX49" s="154" t="s">
        <v>189</v>
      </c>
      <c r="CY49" s="120">
        <f t="shared" si="1"/>
        <v>11148.126047874155</v>
      </c>
      <c r="CZ49" s="132" t="s">
        <v>190</v>
      </c>
      <c r="DA49" s="132" t="s">
        <v>331</v>
      </c>
      <c r="DB49" s="132" t="s">
        <v>192</v>
      </c>
      <c r="DC49" s="132" t="s">
        <v>192</v>
      </c>
      <c r="DD49" s="132" t="s">
        <v>193</v>
      </c>
      <c r="DE49" s="132" t="s">
        <v>194</v>
      </c>
      <c r="DF49" s="132" t="s">
        <v>194</v>
      </c>
      <c r="DG49" s="132" t="s">
        <v>192</v>
      </c>
      <c r="DH49" s="132" t="s">
        <v>192</v>
      </c>
      <c r="DI49" s="132" t="s">
        <v>194</v>
      </c>
      <c r="DJ49" s="135"/>
      <c r="DK49" s="135"/>
      <c r="DL49" s="135"/>
      <c r="DM49" s="135"/>
      <c r="DN49" s="135"/>
      <c r="DO49" s="135"/>
      <c r="DP49" s="135"/>
      <c r="DQ49" s="135"/>
      <c r="DR49" s="135"/>
      <c r="DS49" s="135"/>
      <c r="DT49" s="135"/>
      <c r="DU49" s="135"/>
      <c r="DV49" s="135"/>
      <c r="DW49" s="135"/>
      <c r="DX49" s="135"/>
      <c r="DY49" s="135"/>
      <c r="DZ49" s="135"/>
      <c r="EA49" s="135"/>
      <c r="EB49" s="135"/>
      <c r="EC49" s="135"/>
      <c r="ED49" s="135"/>
      <c r="EE49" s="135"/>
      <c r="EF49" s="135"/>
      <c r="EG49" s="135"/>
      <c r="EH49" s="135"/>
      <c r="EI49" s="135"/>
      <c r="EJ49" s="135"/>
      <c r="EK49" s="135"/>
    </row>
    <row r="50" spans="1:141" s="37" customFormat="1" ht="13.5" customHeight="1" x14ac:dyDescent="0.25">
      <c r="A50" s="39"/>
      <c r="B50" s="36" t="s">
        <v>353</v>
      </c>
      <c r="C50" s="62">
        <f t="shared" si="0"/>
        <v>0.16666666666666666</v>
      </c>
      <c r="D50" s="36" t="s">
        <v>354</v>
      </c>
      <c r="E50" s="36" t="s">
        <v>355</v>
      </c>
      <c r="F50" s="36" t="s">
        <v>206</v>
      </c>
      <c r="G50" s="36" t="s">
        <v>182</v>
      </c>
      <c r="H50" s="53">
        <f>'[2]SABER 11_ANALISIS'!$J$288</f>
        <v>14</v>
      </c>
      <c r="I50" s="53">
        <v>2022</v>
      </c>
      <c r="J50" s="51">
        <v>45292</v>
      </c>
      <c r="K50" s="51">
        <v>51135</v>
      </c>
      <c r="L50" s="48">
        <f t="shared" si="19"/>
        <v>16.8</v>
      </c>
      <c r="M50" s="48">
        <f t="shared" si="20"/>
        <v>20.16</v>
      </c>
      <c r="N50" s="48">
        <f t="shared" si="21"/>
        <v>27.192</v>
      </c>
      <c r="O50" s="48">
        <f t="shared" si="22"/>
        <v>33.911200000000001</v>
      </c>
      <c r="P50" s="48">
        <f t="shared" si="23"/>
        <v>40.302320000000002</v>
      </c>
      <c r="Q50" s="48">
        <f t="shared" si="24"/>
        <v>46.332552000000007</v>
      </c>
      <c r="R50" s="48">
        <f t="shared" si="25"/>
        <v>53.965807200000015</v>
      </c>
      <c r="S50" s="48">
        <f t="shared" si="25"/>
        <v>62.362387920000018</v>
      </c>
      <c r="T50" s="48">
        <f t="shared" si="25"/>
        <v>71.598626712000026</v>
      </c>
      <c r="U50" s="48">
        <f t="shared" si="26"/>
        <v>80.758489383200029</v>
      </c>
      <c r="V50" s="48">
        <f t="shared" si="27"/>
        <v>91.834338321520036</v>
      </c>
      <c r="W50" s="48">
        <f t="shared" si="27"/>
        <v>104.01777215367204</v>
      </c>
      <c r="X50" s="48">
        <f t="shared" si="27"/>
        <v>117.41954936903926</v>
      </c>
      <c r="Y50" s="48">
        <f t="shared" si="28"/>
        <v>126.29052683749123</v>
      </c>
      <c r="Z50" s="48">
        <f t="shared" si="29"/>
        <v>136.8679584477407</v>
      </c>
      <c r="AA50" s="48">
        <f t="shared" si="30"/>
        <v>146.71135637012776</v>
      </c>
      <c r="AB50" s="48">
        <f t="shared" si="31"/>
        <v>146.71135637012776</v>
      </c>
      <c r="AC50" s="45" t="s">
        <v>384</v>
      </c>
      <c r="AD50" s="43" t="s">
        <v>385</v>
      </c>
      <c r="AE50" s="109" t="s">
        <v>383</v>
      </c>
      <c r="AF50" s="109" t="s">
        <v>268</v>
      </c>
      <c r="AG50" s="36" t="s">
        <v>198</v>
      </c>
      <c r="AH50" s="52">
        <v>1</v>
      </c>
      <c r="AI50" s="55">
        <v>2022</v>
      </c>
      <c r="AJ50" s="51">
        <v>45292</v>
      </c>
      <c r="AK50" s="51">
        <v>51135</v>
      </c>
      <c r="AL50" s="52">
        <v>1</v>
      </c>
      <c r="AM50" s="52">
        <v>1</v>
      </c>
      <c r="AN50" s="52">
        <v>1</v>
      </c>
      <c r="AO50" s="52">
        <v>1</v>
      </c>
      <c r="AP50" s="52">
        <v>1</v>
      </c>
      <c r="AQ50" s="52">
        <v>1</v>
      </c>
      <c r="AR50" s="52">
        <v>1</v>
      </c>
      <c r="AS50" s="52">
        <v>1</v>
      </c>
      <c r="AT50" s="52">
        <v>1</v>
      </c>
      <c r="AU50" s="52">
        <v>1</v>
      </c>
      <c r="AV50" s="52">
        <v>1</v>
      </c>
      <c r="AW50" s="52">
        <v>1</v>
      </c>
      <c r="AX50" s="52">
        <v>1</v>
      </c>
      <c r="AY50" s="52">
        <v>1</v>
      </c>
      <c r="AZ50" s="52">
        <v>1</v>
      </c>
      <c r="BA50" s="52">
        <v>1</v>
      </c>
      <c r="BB50" s="80">
        <v>1</v>
      </c>
      <c r="BC50" s="136">
        <v>285.25049999999999</v>
      </c>
      <c r="BD50" s="136"/>
      <c r="BE50" s="154" t="s">
        <v>260</v>
      </c>
      <c r="BF50" s="136">
        <v>299.51302500000003</v>
      </c>
      <c r="BG50" s="120"/>
      <c r="BH50" s="154" t="s">
        <v>260</v>
      </c>
      <c r="BI50" s="136">
        <v>314.48867625000003</v>
      </c>
      <c r="BJ50" s="120"/>
      <c r="BK50" s="154" t="s">
        <v>260</v>
      </c>
      <c r="BL50" s="136">
        <v>330.21311006249999</v>
      </c>
      <c r="BM50" s="120"/>
      <c r="BN50" s="154" t="s">
        <v>260</v>
      </c>
      <c r="BO50" s="136">
        <v>346.723765565625</v>
      </c>
      <c r="BP50" s="120"/>
      <c r="BQ50" s="154" t="s">
        <v>260</v>
      </c>
      <c r="BR50" s="136">
        <v>364.05995384390599</v>
      </c>
      <c r="BS50" s="120"/>
      <c r="BT50" s="154" t="s">
        <v>260</v>
      </c>
      <c r="BU50" s="136">
        <v>382.26295103610101</v>
      </c>
      <c r="BV50" s="120"/>
      <c r="BW50" s="154" t="s">
        <v>260</v>
      </c>
      <c r="BX50" s="136">
        <v>401.37609898790703</v>
      </c>
      <c r="BY50" s="120"/>
      <c r="BZ50" s="154" t="s">
        <v>260</v>
      </c>
      <c r="CA50" s="136">
        <v>421.44490408730201</v>
      </c>
      <c r="CB50" s="120"/>
      <c r="CC50" s="154" t="s">
        <v>260</v>
      </c>
      <c r="CD50" s="136">
        <v>442.51714894166798</v>
      </c>
      <c r="CE50" s="120"/>
      <c r="CF50" s="154" t="s">
        <v>260</v>
      </c>
      <c r="CG50" s="136">
        <v>464.64300658875101</v>
      </c>
      <c r="CH50" s="120"/>
      <c r="CI50" s="154" t="s">
        <v>260</v>
      </c>
      <c r="CJ50" s="136">
        <v>487.875156968189</v>
      </c>
      <c r="CK50" s="120"/>
      <c r="CL50" s="154" t="s">
        <v>260</v>
      </c>
      <c r="CM50" s="136">
        <v>512.26891541659802</v>
      </c>
      <c r="CN50" s="120"/>
      <c r="CO50" s="154" t="s">
        <v>260</v>
      </c>
      <c r="CP50" s="136">
        <v>537.882360987428</v>
      </c>
      <c r="CQ50" s="120"/>
      <c r="CR50" s="154" t="s">
        <v>260</v>
      </c>
      <c r="CS50" s="136">
        <v>564.77647843679904</v>
      </c>
      <c r="CT50" s="120"/>
      <c r="CU50" s="154" t="s">
        <v>260</v>
      </c>
      <c r="CV50" s="136">
        <v>593.01530275864002</v>
      </c>
      <c r="CW50" s="120"/>
      <c r="CX50" s="154" t="s">
        <v>260</v>
      </c>
      <c r="CY50" s="120">
        <f>+BC50+BF50+BI50+BL50+BO50+BR50+BU50+BX50+CA50+CD50+CG50+CJ50+CM50+CP50+CS50+CV50</f>
        <v>6748.3113549314148</v>
      </c>
      <c r="CZ50" s="132" t="s">
        <v>190</v>
      </c>
      <c r="DA50" s="132" t="s">
        <v>331</v>
      </c>
      <c r="DB50" s="132" t="s">
        <v>192</v>
      </c>
      <c r="DC50" s="132" t="s">
        <v>192</v>
      </c>
      <c r="DD50" s="132" t="s">
        <v>193</v>
      </c>
      <c r="DE50" s="133" t="s">
        <v>194</v>
      </c>
      <c r="DF50" s="132" t="s">
        <v>194</v>
      </c>
      <c r="DG50" s="132" t="s">
        <v>192</v>
      </c>
      <c r="DH50" s="132" t="s">
        <v>192</v>
      </c>
      <c r="DI50" s="132" t="s">
        <v>194</v>
      </c>
      <c r="DJ50" s="135"/>
      <c r="DK50" s="135"/>
      <c r="DL50" s="135"/>
      <c r="DM50" s="135"/>
      <c r="DN50" s="135"/>
      <c r="DO50" s="135"/>
      <c r="DP50" s="135"/>
      <c r="DQ50" s="135"/>
      <c r="DR50" s="135"/>
      <c r="DS50" s="135"/>
      <c r="DT50" s="135"/>
      <c r="DU50" s="135"/>
      <c r="DV50" s="135"/>
      <c r="DW50" s="135"/>
      <c r="DX50" s="135"/>
      <c r="DY50" s="135"/>
      <c r="DZ50" s="135"/>
      <c r="EA50" s="135"/>
      <c r="EB50" s="135"/>
      <c r="EC50" s="135"/>
      <c r="ED50" s="135"/>
      <c r="EE50" s="135"/>
      <c r="EF50" s="135"/>
      <c r="EG50" s="135"/>
      <c r="EH50" s="135"/>
      <c r="EI50" s="135"/>
      <c r="EJ50" s="135"/>
      <c r="EK50" s="135"/>
    </row>
    <row r="51" spans="1:141" s="37" customFormat="1" ht="13.5" customHeight="1" x14ac:dyDescent="0.25">
      <c r="A51" s="39"/>
      <c r="B51" s="36" t="s">
        <v>353</v>
      </c>
      <c r="C51" s="62">
        <f t="shared" si="0"/>
        <v>0.16666666666666666</v>
      </c>
      <c r="D51" s="36" t="s">
        <v>354</v>
      </c>
      <c r="E51" s="36" t="s">
        <v>355</v>
      </c>
      <c r="F51" s="36" t="s">
        <v>206</v>
      </c>
      <c r="G51" s="36" t="s">
        <v>182</v>
      </c>
      <c r="H51" s="53">
        <f>'[2]SABER 11_ANALISIS'!$J$288</f>
        <v>14</v>
      </c>
      <c r="I51" s="53">
        <v>2022</v>
      </c>
      <c r="J51" s="51">
        <v>45292</v>
      </c>
      <c r="K51" s="51">
        <v>51135</v>
      </c>
      <c r="L51" s="48">
        <f t="shared" si="19"/>
        <v>16.8</v>
      </c>
      <c r="M51" s="48">
        <f t="shared" si="20"/>
        <v>20.16</v>
      </c>
      <c r="N51" s="48">
        <f t="shared" si="21"/>
        <v>27.192</v>
      </c>
      <c r="O51" s="48">
        <f t="shared" si="22"/>
        <v>33.911200000000001</v>
      </c>
      <c r="P51" s="48">
        <f t="shared" si="23"/>
        <v>40.302320000000002</v>
      </c>
      <c r="Q51" s="48">
        <f t="shared" si="24"/>
        <v>46.332552000000007</v>
      </c>
      <c r="R51" s="48">
        <f t="shared" si="25"/>
        <v>53.965807200000015</v>
      </c>
      <c r="S51" s="48">
        <f t="shared" si="25"/>
        <v>62.362387920000018</v>
      </c>
      <c r="T51" s="48">
        <f t="shared" si="25"/>
        <v>71.598626712000026</v>
      </c>
      <c r="U51" s="48">
        <f t="shared" si="26"/>
        <v>80.758489383200029</v>
      </c>
      <c r="V51" s="48">
        <f t="shared" si="27"/>
        <v>91.834338321520036</v>
      </c>
      <c r="W51" s="48">
        <f t="shared" si="27"/>
        <v>104.01777215367204</v>
      </c>
      <c r="X51" s="48">
        <f t="shared" si="27"/>
        <v>117.41954936903926</v>
      </c>
      <c r="Y51" s="48">
        <f t="shared" si="28"/>
        <v>126.29052683749123</v>
      </c>
      <c r="Z51" s="48">
        <f t="shared" si="29"/>
        <v>136.8679584477407</v>
      </c>
      <c r="AA51" s="48">
        <f t="shared" si="30"/>
        <v>146.71135637012776</v>
      </c>
      <c r="AB51" s="48">
        <f t="shared" si="31"/>
        <v>146.71135637012776</v>
      </c>
      <c r="AC51" s="45" t="s">
        <v>386</v>
      </c>
      <c r="AD51" s="108" t="s">
        <v>387</v>
      </c>
      <c r="AE51" s="109" t="s">
        <v>342</v>
      </c>
      <c r="AF51" s="109" t="s">
        <v>308</v>
      </c>
      <c r="AG51" s="36" t="s">
        <v>198</v>
      </c>
      <c r="AH51" s="52">
        <v>0</v>
      </c>
      <c r="AI51" s="55">
        <v>2023</v>
      </c>
      <c r="AJ51" s="51">
        <v>45292</v>
      </c>
      <c r="AK51" s="51">
        <v>45322</v>
      </c>
      <c r="AL51" s="52">
        <v>1</v>
      </c>
      <c r="AM51" s="52"/>
      <c r="AN51" s="52"/>
      <c r="AO51" s="52"/>
      <c r="AP51" s="52"/>
      <c r="AQ51" s="52"/>
      <c r="AR51" s="52"/>
      <c r="AS51" s="52"/>
      <c r="AT51" s="52"/>
      <c r="AU51" s="52"/>
      <c r="AV51" s="52"/>
      <c r="AW51" s="52"/>
      <c r="AX51" s="52"/>
      <c r="AY51" s="52"/>
      <c r="AZ51" s="52"/>
      <c r="BA51" s="52"/>
      <c r="BB51" s="80">
        <v>1</v>
      </c>
      <c r="BC51" s="120">
        <v>362.93805099999997</v>
      </c>
      <c r="BD51" s="120"/>
      <c r="BE51" s="154" t="s">
        <v>189</v>
      </c>
      <c r="BF51" s="120"/>
      <c r="BG51" s="120"/>
      <c r="BH51" s="154" t="s">
        <v>194</v>
      </c>
      <c r="BI51" s="120"/>
      <c r="BJ51" s="120"/>
      <c r="BK51" s="154" t="s">
        <v>194</v>
      </c>
      <c r="BL51" s="120"/>
      <c r="BM51" s="120"/>
      <c r="BN51" s="154" t="s">
        <v>194</v>
      </c>
      <c r="BO51" s="120"/>
      <c r="BP51" s="120"/>
      <c r="BQ51" s="154" t="s">
        <v>194</v>
      </c>
      <c r="BR51" s="120"/>
      <c r="BS51" s="120"/>
      <c r="BT51" s="154" t="s">
        <v>194</v>
      </c>
      <c r="BU51" s="120"/>
      <c r="BV51" s="120"/>
      <c r="BW51" s="154" t="s">
        <v>194</v>
      </c>
      <c r="BX51" s="120"/>
      <c r="BY51" s="120"/>
      <c r="BZ51" s="154" t="s">
        <v>194</v>
      </c>
      <c r="CA51" s="120"/>
      <c r="CB51" s="120"/>
      <c r="CC51" s="154" t="s">
        <v>194</v>
      </c>
      <c r="CD51" s="120"/>
      <c r="CE51" s="120"/>
      <c r="CF51" s="154" t="s">
        <v>194</v>
      </c>
      <c r="CG51" s="120"/>
      <c r="CH51" s="120"/>
      <c r="CI51" s="154" t="s">
        <v>194</v>
      </c>
      <c r="CJ51" s="120"/>
      <c r="CK51" s="120"/>
      <c r="CL51" s="154" t="s">
        <v>194</v>
      </c>
      <c r="CM51" s="120"/>
      <c r="CN51" s="120"/>
      <c r="CO51" s="154" t="s">
        <v>194</v>
      </c>
      <c r="CP51" s="120"/>
      <c r="CQ51" s="120"/>
      <c r="CR51" s="154" t="s">
        <v>194</v>
      </c>
      <c r="CS51" s="120"/>
      <c r="CT51" s="120"/>
      <c r="CU51" s="154" t="s">
        <v>194</v>
      </c>
      <c r="CV51" s="120"/>
      <c r="CW51" s="120"/>
      <c r="CX51" s="154" t="s">
        <v>194</v>
      </c>
      <c r="CY51" s="120">
        <f t="shared" si="1"/>
        <v>362.93805099999997</v>
      </c>
      <c r="CZ51" s="132" t="s">
        <v>190</v>
      </c>
      <c r="DA51" s="132" t="s">
        <v>331</v>
      </c>
      <c r="DB51" s="132" t="s">
        <v>192</v>
      </c>
      <c r="DC51" s="132" t="s">
        <v>192</v>
      </c>
      <c r="DD51" s="132" t="s">
        <v>193</v>
      </c>
      <c r="DE51" s="133" t="s">
        <v>123</v>
      </c>
      <c r="DF51" s="133" t="s">
        <v>388</v>
      </c>
      <c r="DG51" s="132" t="s">
        <v>192</v>
      </c>
      <c r="DH51" s="132" t="s">
        <v>192</v>
      </c>
      <c r="DI51" s="132" t="s">
        <v>389</v>
      </c>
      <c r="DJ51" s="135"/>
      <c r="DK51" s="135"/>
      <c r="DL51" s="135"/>
      <c r="DM51" s="135"/>
      <c r="DN51" s="135"/>
      <c r="DO51" s="135"/>
      <c r="DP51" s="135"/>
      <c r="DQ51" s="135"/>
      <c r="DR51" s="135"/>
      <c r="DS51" s="135"/>
      <c r="DT51" s="135"/>
      <c r="DU51" s="135"/>
      <c r="DV51" s="135"/>
      <c r="DW51" s="135"/>
      <c r="DX51" s="135"/>
      <c r="DY51" s="135"/>
      <c r="DZ51" s="135"/>
      <c r="EA51" s="135"/>
      <c r="EB51" s="135"/>
      <c r="EC51" s="135"/>
      <c r="ED51" s="135"/>
      <c r="EE51" s="135"/>
      <c r="EF51" s="135"/>
      <c r="EG51" s="135"/>
      <c r="EH51" s="135"/>
      <c r="EI51" s="135"/>
      <c r="EJ51" s="135"/>
      <c r="EK51" s="135"/>
    </row>
    <row r="52" spans="1:141" s="37" customFormat="1" ht="13.5" customHeight="1" x14ac:dyDescent="0.25">
      <c r="A52" s="39"/>
      <c r="B52" s="36" t="s">
        <v>353</v>
      </c>
      <c r="C52" s="62">
        <f t="shared" si="0"/>
        <v>0.16666666666666666</v>
      </c>
      <c r="D52" s="36" t="s">
        <v>354</v>
      </c>
      <c r="E52" s="36" t="s">
        <v>355</v>
      </c>
      <c r="F52" s="36" t="s">
        <v>206</v>
      </c>
      <c r="G52" s="36" t="s">
        <v>182</v>
      </c>
      <c r="H52" s="53">
        <f>'[2]SABER 11_ANALISIS'!$J$288</f>
        <v>14</v>
      </c>
      <c r="I52" s="53">
        <v>2022</v>
      </c>
      <c r="J52" s="51">
        <v>45292</v>
      </c>
      <c r="K52" s="51">
        <v>51135</v>
      </c>
      <c r="L52" s="48">
        <f t="shared" si="19"/>
        <v>16.8</v>
      </c>
      <c r="M52" s="48">
        <f t="shared" si="20"/>
        <v>20.16</v>
      </c>
      <c r="N52" s="48">
        <f t="shared" si="21"/>
        <v>27.192</v>
      </c>
      <c r="O52" s="48">
        <f t="shared" si="22"/>
        <v>33.911200000000001</v>
      </c>
      <c r="P52" s="48">
        <f t="shared" si="23"/>
        <v>40.302320000000002</v>
      </c>
      <c r="Q52" s="48">
        <f t="shared" si="24"/>
        <v>46.332552000000007</v>
      </c>
      <c r="R52" s="48">
        <f t="shared" si="25"/>
        <v>53.965807200000015</v>
      </c>
      <c r="S52" s="48">
        <f t="shared" si="25"/>
        <v>62.362387920000018</v>
      </c>
      <c r="T52" s="48">
        <f t="shared" si="25"/>
        <v>71.598626712000026</v>
      </c>
      <c r="U52" s="48">
        <f t="shared" si="26"/>
        <v>80.758489383200029</v>
      </c>
      <c r="V52" s="48">
        <f t="shared" si="27"/>
        <v>91.834338321520036</v>
      </c>
      <c r="W52" s="48">
        <f t="shared" si="27"/>
        <v>104.01777215367204</v>
      </c>
      <c r="X52" s="48">
        <f t="shared" si="27"/>
        <v>117.41954936903926</v>
      </c>
      <c r="Y52" s="48">
        <f t="shared" si="28"/>
        <v>126.29052683749123</v>
      </c>
      <c r="Z52" s="48">
        <f t="shared" si="29"/>
        <v>136.8679584477407</v>
      </c>
      <c r="AA52" s="48">
        <f t="shared" si="30"/>
        <v>146.71135637012776</v>
      </c>
      <c r="AB52" s="48">
        <f t="shared" si="31"/>
        <v>146.71135637012776</v>
      </c>
      <c r="AC52" s="45" t="s">
        <v>390</v>
      </c>
      <c r="AD52" s="108" t="s">
        <v>391</v>
      </c>
      <c r="AE52" s="109" t="s">
        <v>342</v>
      </c>
      <c r="AF52" s="109" t="s">
        <v>258</v>
      </c>
      <c r="AG52" s="36" t="s">
        <v>198</v>
      </c>
      <c r="AH52" s="52">
        <v>0</v>
      </c>
      <c r="AI52" s="55">
        <v>2023</v>
      </c>
      <c r="AJ52" s="51">
        <v>45658</v>
      </c>
      <c r="AK52" s="51">
        <v>51135</v>
      </c>
      <c r="AL52" s="44"/>
      <c r="AM52" s="52">
        <v>0.25</v>
      </c>
      <c r="AN52" s="52">
        <v>0.5</v>
      </c>
      <c r="AO52" s="52">
        <v>0.75</v>
      </c>
      <c r="AP52" s="52">
        <v>1</v>
      </c>
      <c r="AQ52" s="52">
        <v>1</v>
      </c>
      <c r="AR52" s="52">
        <v>1</v>
      </c>
      <c r="AS52" s="52">
        <v>1</v>
      </c>
      <c r="AT52" s="52">
        <v>1</v>
      </c>
      <c r="AU52" s="52">
        <v>1</v>
      </c>
      <c r="AV52" s="52">
        <v>1</v>
      </c>
      <c r="AW52" s="52">
        <v>1</v>
      </c>
      <c r="AX52" s="52">
        <v>1</v>
      </c>
      <c r="AY52" s="52">
        <v>1</v>
      </c>
      <c r="AZ52" s="52">
        <v>1</v>
      </c>
      <c r="BA52" s="52">
        <v>1</v>
      </c>
      <c r="BB52" s="80">
        <v>1</v>
      </c>
      <c r="BC52" s="120"/>
      <c r="BD52" s="120"/>
      <c r="BE52" s="154" t="s">
        <v>194</v>
      </c>
      <c r="BF52" s="120">
        <v>339.858743</v>
      </c>
      <c r="BG52" s="120"/>
      <c r="BH52" s="154" t="s">
        <v>189</v>
      </c>
      <c r="BI52" s="120">
        <v>364.68650000000002</v>
      </c>
      <c r="BJ52" s="120"/>
      <c r="BK52" s="154" t="s">
        <v>189</v>
      </c>
      <c r="BL52" s="120">
        <v>392.24525999999997</v>
      </c>
      <c r="BM52" s="120"/>
      <c r="BN52" s="154" t="s">
        <v>189</v>
      </c>
      <c r="BO52" s="120">
        <v>422.850165</v>
      </c>
      <c r="BP52" s="120"/>
      <c r="BQ52" s="154" t="s">
        <v>189</v>
      </c>
      <c r="BR52" s="120">
        <v>457.19926199999998</v>
      </c>
      <c r="BS52" s="120"/>
      <c r="BT52" s="154" t="s">
        <v>189</v>
      </c>
      <c r="BU52" s="120">
        <v>495.514366</v>
      </c>
      <c r="BV52" s="120"/>
      <c r="BW52" s="154" t="s">
        <v>189</v>
      </c>
      <c r="BX52" s="120">
        <v>538.61956699999996</v>
      </c>
      <c r="BY52" s="120"/>
      <c r="BZ52" s="154" t="s">
        <v>189</v>
      </c>
      <c r="CA52" s="120">
        <v>587.06923800000004</v>
      </c>
      <c r="CB52" s="120"/>
      <c r="CC52" s="154" t="s">
        <v>189</v>
      </c>
      <c r="CD52" s="120">
        <v>641.81018900000004</v>
      </c>
      <c r="CE52" s="120"/>
      <c r="CF52" s="154" t="s">
        <v>189</v>
      </c>
      <c r="CG52" s="120">
        <v>704.68631000000005</v>
      </c>
      <c r="CH52" s="120"/>
      <c r="CI52" s="154" t="s">
        <v>189</v>
      </c>
      <c r="CJ52" s="120">
        <v>774.85220100000004</v>
      </c>
      <c r="CK52" s="120"/>
      <c r="CL52" s="154" t="s">
        <v>189</v>
      </c>
      <c r="CM52" s="120">
        <v>853.19141000000002</v>
      </c>
      <c r="CN52" s="120"/>
      <c r="CO52" s="154" t="s">
        <v>189</v>
      </c>
      <c r="CP52" s="120">
        <v>941.84936500000003</v>
      </c>
      <c r="CQ52" s="120"/>
      <c r="CR52" s="154" t="s">
        <v>189</v>
      </c>
      <c r="CS52" s="120">
        <v>1040.8024399999999</v>
      </c>
      <c r="CT52" s="120"/>
      <c r="CU52" s="154" t="s">
        <v>189</v>
      </c>
      <c r="CV52" s="120">
        <v>1041.608373</v>
      </c>
      <c r="CW52" s="120"/>
      <c r="CX52" s="154" t="s">
        <v>189</v>
      </c>
      <c r="CY52" s="120">
        <v>9596.8433879999993</v>
      </c>
      <c r="CZ52" s="132" t="s">
        <v>190</v>
      </c>
      <c r="DA52" s="132" t="s">
        <v>331</v>
      </c>
      <c r="DB52" s="132" t="s">
        <v>192</v>
      </c>
      <c r="DC52" s="132" t="s">
        <v>192</v>
      </c>
      <c r="DD52" s="132" t="s">
        <v>193</v>
      </c>
      <c r="DE52" s="132" t="s">
        <v>392</v>
      </c>
      <c r="DF52" s="133" t="s">
        <v>388</v>
      </c>
      <c r="DG52" s="132" t="s">
        <v>192</v>
      </c>
      <c r="DH52" s="132" t="s">
        <v>192</v>
      </c>
      <c r="DI52" s="132" t="s">
        <v>389</v>
      </c>
      <c r="DJ52" s="135"/>
      <c r="DK52" s="135"/>
      <c r="DL52" s="135"/>
      <c r="DM52" s="135"/>
      <c r="DN52" s="135"/>
      <c r="DO52" s="135"/>
      <c r="DP52" s="135"/>
      <c r="DQ52" s="135"/>
      <c r="DR52" s="135"/>
      <c r="DS52" s="135"/>
      <c r="DT52" s="135"/>
      <c r="DU52" s="135"/>
      <c r="DV52" s="135"/>
      <c r="DW52" s="135"/>
      <c r="DX52" s="135"/>
      <c r="DY52" s="135"/>
      <c r="DZ52" s="135"/>
      <c r="EA52" s="135"/>
      <c r="EB52" s="135"/>
      <c r="EC52" s="135"/>
      <c r="ED52" s="135"/>
      <c r="EE52" s="135"/>
      <c r="EF52" s="135"/>
      <c r="EG52" s="135"/>
      <c r="EH52" s="135"/>
      <c r="EI52" s="135"/>
      <c r="EJ52" s="135"/>
      <c r="EK52" s="135"/>
    </row>
    <row r="53" spans="1:141" s="37" customFormat="1" ht="13.5" customHeight="1" x14ac:dyDescent="0.25">
      <c r="A53" s="39"/>
      <c r="B53" s="36" t="s">
        <v>353</v>
      </c>
      <c r="C53" s="62">
        <f t="shared" si="0"/>
        <v>0.16666666666666666</v>
      </c>
      <c r="D53" s="36" t="s">
        <v>393</v>
      </c>
      <c r="E53" s="36" t="s">
        <v>394</v>
      </c>
      <c r="F53" s="36" t="s">
        <v>206</v>
      </c>
      <c r="G53" s="36" t="s">
        <v>182</v>
      </c>
      <c r="H53" s="53">
        <f>60+'[4]Linea de educación'!$N$33</f>
        <v>95</v>
      </c>
      <c r="I53" s="53">
        <v>2022</v>
      </c>
      <c r="J53" s="51">
        <v>45292</v>
      </c>
      <c r="K53" s="51">
        <v>51135</v>
      </c>
      <c r="L53" s="48">
        <f>H53*(1+0.01)</f>
        <v>95.95</v>
      </c>
      <c r="M53" s="48">
        <f>L53*(1+0.01)</f>
        <v>96.909500000000008</v>
      </c>
      <c r="N53" s="48">
        <f>M53*(1+0.01)+3</f>
        <v>100.878595</v>
      </c>
      <c r="O53" s="48">
        <f>N53*(1+0.01)+4</f>
        <v>105.88738095000001</v>
      </c>
      <c r="P53" s="48">
        <f>O53*(1+0.07)+3</f>
        <v>116.29949761650002</v>
      </c>
      <c r="Q53" s="48">
        <f>P53+2</f>
        <v>118.29949761650002</v>
      </c>
      <c r="R53" s="48">
        <f>Q53+3</f>
        <v>121.29949761650002</v>
      </c>
      <c r="S53" s="48">
        <f>R53+3</f>
        <v>124.29949761650002</v>
      </c>
      <c r="T53" s="48">
        <f>S53+3</f>
        <v>127.29949761650002</v>
      </c>
      <c r="U53" s="48">
        <f>T53+2</f>
        <v>129.29949761650002</v>
      </c>
      <c r="V53" s="48">
        <f t="shared" ref="V53:AA61" si="32">U53+3</f>
        <v>132.29949761650002</v>
      </c>
      <c r="W53" s="48">
        <f t="shared" si="32"/>
        <v>135.29949761650002</v>
      </c>
      <c r="X53" s="48">
        <f t="shared" si="32"/>
        <v>138.29949761650002</v>
      </c>
      <c r="Y53" s="48">
        <f t="shared" si="32"/>
        <v>141.29949761650002</v>
      </c>
      <c r="Z53" s="48">
        <f t="shared" si="32"/>
        <v>144.29949761650002</v>
      </c>
      <c r="AA53" s="48">
        <f t="shared" si="32"/>
        <v>147.29949761650002</v>
      </c>
      <c r="AB53" s="48">
        <f>AA53</f>
        <v>147.29949761650002</v>
      </c>
      <c r="AC53" s="36" t="s">
        <v>395</v>
      </c>
      <c r="AD53" s="108" t="s">
        <v>396</v>
      </c>
      <c r="AE53" s="109" t="s">
        <v>397</v>
      </c>
      <c r="AF53" s="109" t="s">
        <v>258</v>
      </c>
      <c r="AG53" s="36" t="s">
        <v>187</v>
      </c>
      <c r="AH53" s="52">
        <v>0.56000000000000005</v>
      </c>
      <c r="AI53" s="55">
        <v>2022</v>
      </c>
      <c r="AJ53" s="51">
        <v>45292</v>
      </c>
      <c r="AK53" s="51">
        <v>51135</v>
      </c>
      <c r="AL53" s="52">
        <v>0.56000000000000005</v>
      </c>
      <c r="AM53" s="52">
        <v>0.66</v>
      </c>
      <c r="AN53" s="52">
        <v>0.76</v>
      </c>
      <c r="AO53" s="52">
        <v>0.86</v>
      </c>
      <c r="AP53" s="52">
        <v>0.96</v>
      </c>
      <c r="AQ53" s="52">
        <v>1</v>
      </c>
      <c r="AR53" s="52">
        <v>1</v>
      </c>
      <c r="AS53" s="52">
        <v>1</v>
      </c>
      <c r="AT53" s="52">
        <v>1</v>
      </c>
      <c r="AU53" s="52">
        <v>1</v>
      </c>
      <c r="AV53" s="52">
        <v>1</v>
      </c>
      <c r="AW53" s="52">
        <v>1</v>
      </c>
      <c r="AX53" s="52">
        <v>1</v>
      </c>
      <c r="AY53" s="52">
        <v>1</v>
      </c>
      <c r="AZ53" s="52">
        <v>1</v>
      </c>
      <c r="BA53" s="52">
        <v>1</v>
      </c>
      <c r="BB53" s="80">
        <v>1</v>
      </c>
      <c r="BC53" s="120">
        <v>641.40755280000008</v>
      </c>
      <c r="BD53" s="120"/>
      <c r="BE53" s="154" t="s">
        <v>398</v>
      </c>
      <c r="BF53" s="120">
        <v>673.47793044000002</v>
      </c>
      <c r="BG53" s="120"/>
      <c r="BH53" s="154" t="s">
        <v>399</v>
      </c>
      <c r="BI53" s="120">
        <v>707.15182696200009</v>
      </c>
      <c r="BJ53" s="120"/>
      <c r="BK53" s="154" t="s">
        <v>399</v>
      </c>
      <c r="BL53" s="120">
        <v>742.50941831010016</v>
      </c>
      <c r="BM53" s="120"/>
      <c r="BN53" s="154" t="s">
        <v>399</v>
      </c>
      <c r="BO53" s="120">
        <v>779.63488922560521</v>
      </c>
      <c r="BP53" s="120"/>
      <c r="BQ53" s="154" t="s">
        <v>399</v>
      </c>
      <c r="BR53" s="120">
        <v>818.61663368688562</v>
      </c>
      <c r="BS53" s="120"/>
      <c r="BT53" s="154" t="s">
        <v>399</v>
      </c>
      <c r="BU53" s="120">
        <v>859.54746537122992</v>
      </c>
      <c r="BV53" s="120"/>
      <c r="BW53" s="154" t="s">
        <v>399</v>
      </c>
      <c r="BX53" s="120">
        <v>902.52483863979137</v>
      </c>
      <c r="BY53" s="120"/>
      <c r="BZ53" s="154" t="s">
        <v>399</v>
      </c>
      <c r="CA53" s="120">
        <v>947.65108057178088</v>
      </c>
      <c r="CB53" s="120"/>
      <c r="CC53" s="154" t="s">
        <v>399</v>
      </c>
      <c r="CD53" s="120">
        <v>995.03363460037008</v>
      </c>
      <c r="CE53" s="120"/>
      <c r="CF53" s="154" t="s">
        <v>399</v>
      </c>
      <c r="CG53" s="120">
        <v>1044.7853163303885</v>
      </c>
      <c r="CH53" s="120"/>
      <c r="CI53" s="154" t="s">
        <v>398</v>
      </c>
      <c r="CJ53" s="120">
        <v>1097.024582146908</v>
      </c>
      <c r="CK53" s="120"/>
      <c r="CL53" s="154" t="s">
        <v>398</v>
      </c>
      <c r="CM53" s="120">
        <v>1151.8758112542534</v>
      </c>
      <c r="CN53" s="120"/>
      <c r="CO53" s="154" t="s">
        <v>189</v>
      </c>
      <c r="CP53" s="120">
        <v>1209.4696018169661</v>
      </c>
      <c r="CQ53" s="120"/>
      <c r="CR53" s="154" t="s">
        <v>189</v>
      </c>
      <c r="CS53" s="120">
        <v>1269.9430819078145</v>
      </c>
      <c r="CT53" s="120"/>
      <c r="CU53" s="154" t="s">
        <v>189</v>
      </c>
      <c r="CV53" s="120">
        <v>1333.4402360032052</v>
      </c>
      <c r="CW53" s="120"/>
      <c r="CX53" s="154" t="s">
        <v>189</v>
      </c>
      <c r="CY53" s="120">
        <v>15174.093900067299</v>
      </c>
      <c r="CZ53" s="132" t="s">
        <v>190</v>
      </c>
      <c r="DA53" s="132" t="s">
        <v>331</v>
      </c>
      <c r="DB53" s="132" t="s">
        <v>192</v>
      </c>
      <c r="DC53" s="132" t="s">
        <v>192</v>
      </c>
      <c r="DD53" s="132" t="s">
        <v>193</v>
      </c>
      <c r="DE53" s="132" t="s">
        <v>194</v>
      </c>
      <c r="DF53" s="132" t="s">
        <v>194</v>
      </c>
      <c r="DG53" s="132" t="s">
        <v>192</v>
      </c>
      <c r="DH53" s="132" t="s">
        <v>192</v>
      </c>
      <c r="DI53" s="132" t="s">
        <v>194</v>
      </c>
      <c r="DJ53" s="135"/>
      <c r="DK53" s="135"/>
      <c r="DL53" s="135"/>
      <c r="DM53" s="135"/>
      <c r="DN53" s="135"/>
      <c r="DO53" s="135"/>
      <c r="DP53" s="135"/>
      <c r="DQ53" s="135"/>
      <c r="DR53" s="135"/>
      <c r="DS53" s="135"/>
      <c r="DT53" s="135"/>
      <c r="DU53" s="135"/>
      <c r="DV53" s="135"/>
      <c r="DW53" s="135"/>
      <c r="DX53" s="135"/>
      <c r="DY53" s="135"/>
      <c r="DZ53" s="135"/>
      <c r="EA53" s="135"/>
      <c r="EB53" s="135"/>
      <c r="EC53" s="135"/>
      <c r="ED53" s="135"/>
      <c r="EE53" s="135"/>
      <c r="EF53" s="135"/>
      <c r="EG53" s="135"/>
      <c r="EH53" s="135"/>
      <c r="EI53" s="135"/>
      <c r="EJ53" s="135"/>
      <c r="EK53" s="135"/>
    </row>
    <row r="54" spans="1:141" s="37" customFormat="1" ht="13.5" customHeight="1" x14ac:dyDescent="0.25">
      <c r="A54" s="39"/>
      <c r="B54" s="36" t="s">
        <v>353</v>
      </c>
      <c r="C54" s="62">
        <f t="shared" si="0"/>
        <v>0.16666666666666666</v>
      </c>
      <c r="D54" s="36" t="s">
        <v>393</v>
      </c>
      <c r="E54" s="36" t="s">
        <v>394</v>
      </c>
      <c r="F54" s="36" t="s">
        <v>206</v>
      </c>
      <c r="G54" s="36" t="s">
        <v>182</v>
      </c>
      <c r="H54" s="53">
        <f>60+'[4]Linea de educación'!$N$33</f>
        <v>95</v>
      </c>
      <c r="I54" s="53">
        <v>2022</v>
      </c>
      <c r="J54" s="51">
        <v>45292</v>
      </c>
      <c r="K54" s="51">
        <v>51135</v>
      </c>
      <c r="L54" s="48">
        <f t="shared" ref="L54:L61" si="33">H54*(1+0.01)</f>
        <v>95.95</v>
      </c>
      <c r="M54" s="48">
        <f t="shared" ref="M54:M61" si="34">L54*(1+0.01)</f>
        <v>96.909500000000008</v>
      </c>
      <c r="N54" s="48">
        <f t="shared" ref="N54:N61" si="35">M54*(1+0.01)+3</f>
        <v>100.878595</v>
      </c>
      <c r="O54" s="48">
        <f t="shared" ref="O54:O61" si="36">N54*(1+0.01)+4</f>
        <v>105.88738095000001</v>
      </c>
      <c r="P54" s="48">
        <f t="shared" ref="P54:P61" si="37">O54*(1+0.07)+3</f>
        <v>116.29949761650002</v>
      </c>
      <c r="Q54" s="48">
        <f t="shared" ref="Q54:Q61" si="38">P54+2</f>
        <v>118.29949761650002</v>
      </c>
      <c r="R54" s="48">
        <f t="shared" ref="R54:T61" si="39">Q54+3</f>
        <v>121.29949761650002</v>
      </c>
      <c r="S54" s="48">
        <f t="shared" si="39"/>
        <v>124.29949761650002</v>
      </c>
      <c r="T54" s="48">
        <f t="shared" si="39"/>
        <v>127.29949761650002</v>
      </c>
      <c r="U54" s="48">
        <f t="shared" ref="U54:U61" si="40">T54+2</f>
        <v>129.29949761650002</v>
      </c>
      <c r="V54" s="48">
        <f t="shared" si="32"/>
        <v>132.29949761650002</v>
      </c>
      <c r="W54" s="48">
        <f t="shared" si="32"/>
        <v>135.29949761650002</v>
      </c>
      <c r="X54" s="48">
        <f t="shared" si="32"/>
        <v>138.29949761650002</v>
      </c>
      <c r="Y54" s="48">
        <f t="shared" si="32"/>
        <v>141.29949761650002</v>
      </c>
      <c r="Z54" s="48">
        <f t="shared" si="32"/>
        <v>144.29949761650002</v>
      </c>
      <c r="AA54" s="48">
        <f t="shared" si="32"/>
        <v>147.29949761650002</v>
      </c>
      <c r="AB54" s="48">
        <f t="shared" ref="AB54:AB61" si="41">AA54</f>
        <v>147.29949761650002</v>
      </c>
      <c r="AC54" s="36" t="s">
        <v>400</v>
      </c>
      <c r="AD54" s="108" t="s">
        <v>401</v>
      </c>
      <c r="AE54" s="109" t="s">
        <v>402</v>
      </c>
      <c r="AF54" s="109" t="s">
        <v>258</v>
      </c>
      <c r="AG54" s="36" t="s">
        <v>296</v>
      </c>
      <c r="AH54" s="52">
        <v>0</v>
      </c>
      <c r="AI54" s="55">
        <v>2023</v>
      </c>
      <c r="AJ54" s="51">
        <v>45292</v>
      </c>
      <c r="AK54" s="51">
        <v>51135</v>
      </c>
      <c r="AL54" s="52">
        <v>0.2</v>
      </c>
      <c r="AM54" s="52">
        <v>0.4</v>
      </c>
      <c r="AN54" s="52">
        <v>0.6</v>
      </c>
      <c r="AO54" s="52">
        <v>0.8</v>
      </c>
      <c r="AP54" s="52">
        <v>1</v>
      </c>
      <c r="AQ54" s="52">
        <v>1</v>
      </c>
      <c r="AR54" s="52">
        <v>1</v>
      </c>
      <c r="AS54" s="52">
        <v>1</v>
      </c>
      <c r="AT54" s="52">
        <v>1</v>
      </c>
      <c r="AU54" s="52">
        <v>1</v>
      </c>
      <c r="AV54" s="52">
        <v>1</v>
      </c>
      <c r="AW54" s="52">
        <v>1</v>
      </c>
      <c r="AX54" s="52">
        <v>1</v>
      </c>
      <c r="AY54" s="52">
        <v>1</v>
      </c>
      <c r="AZ54" s="52">
        <v>1</v>
      </c>
      <c r="BA54" s="52">
        <v>1</v>
      </c>
      <c r="BB54" s="80">
        <v>1</v>
      </c>
      <c r="BC54" s="120">
        <v>200.51983018867926</v>
      </c>
      <c r="BD54" s="120"/>
      <c r="BE54" s="154" t="s">
        <v>398</v>
      </c>
      <c r="BF54" s="120">
        <v>358.49082169811328</v>
      </c>
      <c r="BG54" s="120"/>
      <c r="BH54" s="154" t="s">
        <v>399</v>
      </c>
      <c r="BI54" s="120">
        <v>531.757612783019</v>
      </c>
      <c r="BJ54" s="120"/>
      <c r="BK54" s="154" t="s">
        <v>399</v>
      </c>
      <c r="BL54" s="120">
        <v>721.45485592216994</v>
      </c>
      <c r="BM54" s="120"/>
      <c r="BN54" s="154" t="s">
        <v>399</v>
      </c>
      <c r="BO54" s="120">
        <v>928.7924293432784</v>
      </c>
      <c r="BP54" s="120"/>
      <c r="BQ54" s="154" t="s">
        <v>399</v>
      </c>
      <c r="BR54" s="120">
        <v>899.14036078125002</v>
      </c>
      <c r="BS54" s="120"/>
      <c r="BT54" s="154" t="s">
        <v>399</v>
      </c>
      <c r="BU54" s="120">
        <v>944.09737882031254</v>
      </c>
      <c r="BV54" s="120"/>
      <c r="BW54" s="154" t="s">
        <v>399</v>
      </c>
      <c r="BX54" s="120">
        <v>991.3022477613282</v>
      </c>
      <c r="BY54" s="120"/>
      <c r="BZ54" s="154" t="s">
        <v>399</v>
      </c>
      <c r="CA54" s="120">
        <v>1040.8673601493947</v>
      </c>
      <c r="CB54" s="120"/>
      <c r="CC54" s="154" t="s">
        <v>399</v>
      </c>
      <c r="CD54" s="120">
        <v>1092.9107281568645</v>
      </c>
      <c r="CE54" s="120"/>
      <c r="CF54" s="154" t="s">
        <v>399</v>
      </c>
      <c r="CG54" s="120">
        <v>1147.5562645647078</v>
      </c>
      <c r="CH54" s="120"/>
      <c r="CI54" s="154" t="s">
        <v>398</v>
      </c>
      <c r="CJ54" s="120">
        <v>1204.9340777929433</v>
      </c>
      <c r="CK54" s="120"/>
      <c r="CL54" s="154" t="s">
        <v>398</v>
      </c>
      <c r="CM54" s="120">
        <v>1265.1807816825906</v>
      </c>
      <c r="CN54" s="120"/>
      <c r="CO54" s="154" t="s">
        <v>189</v>
      </c>
      <c r="CP54" s="120">
        <v>1328.43982076672</v>
      </c>
      <c r="CQ54" s="120"/>
      <c r="CR54" s="154" t="s">
        <v>189</v>
      </c>
      <c r="CS54" s="120">
        <v>1394.861811805056</v>
      </c>
      <c r="CT54" s="120"/>
      <c r="CU54" s="154" t="s">
        <v>189</v>
      </c>
      <c r="CV54" s="120">
        <v>1464.604902395309</v>
      </c>
      <c r="CW54" s="120"/>
      <c r="CX54" s="154" t="s">
        <v>189</v>
      </c>
      <c r="CY54" s="120">
        <f t="shared" si="1"/>
        <v>15514.911284611737</v>
      </c>
      <c r="CZ54" s="132" t="s">
        <v>190</v>
      </c>
      <c r="DA54" s="132" t="s">
        <v>331</v>
      </c>
      <c r="DB54" s="132" t="s">
        <v>192</v>
      </c>
      <c r="DC54" s="132" t="s">
        <v>192</v>
      </c>
      <c r="DD54" s="132" t="s">
        <v>193</v>
      </c>
      <c r="DE54" s="133" t="s">
        <v>403</v>
      </c>
      <c r="DF54" s="133" t="s">
        <v>404</v>
      </c>
      <c r="DG54" s="132" t="s">
        <v>192</v>
      </c>
      <c r="DH54" s="132" t="s">
        <v>192</v>
      </c>
      <c r="DI54" s="132" t="s">
        <v>243</v>
      </c>
      <c r="DJ54" s="135"/>
      <c r="DK54" s="135"/>
      <c r="DL54" s="135"/>
      <c r="DM54" s="135"/>
      <c r="DN54" s="135"/>
      <c r="DO54" s="135"/>
      <c r="DP54" s="135"/>
      <c r="DQ54" s="135"/>
      <c r="DR54" s="135"/>
      <c r="DS54" s="135"/>
      <c r="DT54" s="135"/>
      <c r="DU54" s="135"/>
      <c r="DV54" s="135"/>
      <c r="DW54" s="135"/>
      <c r="DX54" s="135"/>
      <c r="DY54" s="135"/>
      <c r="DZ54" s="135"/>
      <c r="EA54" s="135"/>
      <c r="EB54" s="135"/>
      <c r="EC54" s="135"/>
      <c r="ED54" s="135"/>
      <c r="EE54" s="135"/>
      <c r="EF54" s="135"/>
      <c r="EG54" s="135"/>
      <c r="EH54" s="135"/>
      <c r="EI54" s="135"/>
      <c r="EJ54" s="135"/>
      <c r="EK54" s="135"/>
    </row>
    <row r="55" spans="1:141" s="37" customFormat="1" ht="13.5" customHeight="1" x14ac:dyDescent="0.25">
      <c r="A55" s="39"/>
      <c r="B55" s="36" t="s">
        <v>353</v>
      </c>
      <c r="C55" s="62">
        <f t="shared" si="0"/>
        <v>0.16666666666666666</v>
      </c>
      <c r="D55" s="36" t="s">
        <v>393</v>
      </c>
      <c r="E55" s="36" t="s">
        <v>394</v>
      </c>
      <c r="F55" s="36" t="s">
        <v>206</v>
      </c>
      <c r="G55" s="36" t="s">
        <v>182</v>
      </c>
      <c r="H55" s="53">
        <f>60+'[4]Linea de educación'!$N$33</f>
        <v>95</v>
      </c>
      <c r="I55" s="53">
        <v>2022</v>
      </c>
      <c r="J55" s="51">
        <v>45292</v>
      </c>
      <c r="K55" s="51">
        <v>51135</v>
      </c>
      <c r="L55" s="48">
        <f t="shared" si="33"/>
        <v>95.95</v>
      </c>
      <c r="M55" s="48">
        <f t="shared" si="34"/>
        <v>96.909500000000008</v>
      </c>
      <c r="N55" s="48">
        <f t="shared" si="35"/>
        <v>100.878595</v>
      </c>
      <c r="O55" s="48">
        <f t="shared" si="36"/>
        <v>105.88738095000001</v>
      </c>
      <c r="P55" s="48">
        <f t="shared" si="37"/>
        <v>116.29949761650002</v>
      </c>
      <c r="Q55" s="48">
        <f t="shared" si="38"/>
        <v>118.29949761650002</v>
      </c>
      <c r="R55" s="48">
        <f t="shared" si="39"/>
        <v>121.29949761650002</v>
      </c>
      <c r="S55" s="48">
        <f t="shared" si="39"/>
        <v>124.29949761650002</v>
      </c>
      <c r="T55" s="48">
        <f t="shared" si="39"/>
        <v>127.29949761650002</v>
      </c>
      <c r="U55" s="48">
        <f t="shared" si="40"/>
        <v>129.29949761650002</v>
      </c>
      <c r="V55" s="48">
        <f t="shared" si="32"/>
        <v>132.29949761650002</v>
      </c>
      <c r="W55" s="48">
        <f t="shared" si="32"/>
        <v>135.29949761650002</v>
      </c>
      <c r="X55" s="48">
        <f t="shared" si="32"/>
        <v>138.29949761650002</v>
      </c>
      <c r="Y55" s="48">
        <f t="shared" si="32"/>
        <v>141.29949761650002</v>
      </c>
      <c r="Z55" s="48">
        <f t="shared" si="32"/>
        <v>144.29949761650002</v>
      </c>
      <c r="AA55" s="48">
        <f t="shared" si="32"/>
        <v>147.29949761650002</v>
      </c>
      <c r="AB55" s="48">
        <f t="shared" si="41"/>
        <v>147.29949761650002</v>
      </c>
      <c r="AC55" s="36" t="s">
        <v>405</v>
      </c>
      <c r="AD55" s="108" t="s">
        <v>406</v>
      </c>
      <c r="AE55" s="109" t="s">
        <v>407</v>
      </c>
      <c r="AF55" s="109" t="s">
        <v>258</v>
      </c>
      <c r="AG55" s="36" t="s">
        <v>296</v>
      </c>
      <c r="AH55" s="52">
        <v>0</v>
      </c>
      <c r="AI55" s="55">
        <v>2023</v>
      </c>
      <c r="AJ55" s="51">
        <v>45292</v>
      </c>
      <c r="AK55" s="51">
        <v>51135</v>
      </c>
      <c r="AL55" s="52">
        <v>0.05</v>
      </c>
      <c r="AM55" s="52">
        <v>0.4</v>
      </c>
      <c r="AN55" s="52">
        <v>0.6</v>
      </c>
      <c r="AO55" s="52">
        <v>0.8</v>
      </c>
      <c r="AP55" s="52">
        <v>1</v>
      </c>
      <c r="AQ55" s="52">
        <v>1</v>
      </c>
      <c r="AR55" s="52">
        <v>1</v>
      </c>
      <c r="AS55" s="52">
        <v>1</v>
      </c>
      <c r="AT55" s="52">
        <v>1</v>
      </c>
      <c r="AU55" s="52">
        <v>1</v>
      </c>
      <c r="AV55" s="52">
        <v>1</v>
      </c>
      <c r="AW55" s="52">
        <v>1</v>
      </c>
      <c r="AX55" s="52">
        <v>1</v>
      </c>
      <c r="AY55" s="52">
        <v>1</v>
      </c>
      <c r="AZ55" s="52">
        <v>1</v>
      </c>
      <c r="BA55" s="52">
        <v>1</v>
      </c>
      <c r="BB55" s="80">
        <f>BA55</f>
        <v>1</v>
      </c>
      <c r="BC55" s="120">
        <v>1386.5307855000001</v>
      </c>
      <c r="BD55" s="120"/>
      <c r="BE55" s="154" t="s">
        <v>398</v>
      </c>
      <c r="BF55" s="120">
        <v>2079.7961782500001</v>
      </c>
      <c r="BG55" s="120"/>
      <c r="BH55" s="154" t="s">
        <v>399</v>
      </c>
      <c r="BI55" s="120">
        <v>3119.694267375</v>
      </c>
      <c r="BJ55" s="120"/>
      <c r="BK55" s="154" t="s">
        <v>399</v>
      </c>
      <c r="BL55" s="120">
        <v>4679.5414010625</v>
      </c>
      <c r="BM55" s="120"/>
      <c r="BN55" s="154" t="s">
        <v>399</v>
      </c>
      <c r="BO55" s="120">
        <v>4913.5184711156253</v>
      </c>
      <c r="BP55" s="120"/>
      <c r="BQ55" s="154" t="s">
        <v>399</v>
      </c>
      <c r="BR55" s="120">
        <v>5159.1943946714064</v>
      </c>
      <c r="BS55" s="120"/>
      <c r="BT55" s="154" t="s">
        <v>399</v>
      </c>
      <c r="BU55" s="120">
        <v>5417.154114404977</v>
      </c>
      <c r="BV55" s="120"/>
      <c r="BW55" s="154" t="s">
        <v>399</v>
      </c>
      <c r="BX55" s="120">
        <f>'[1]P4.2.3'!$M$12</f>
        <v>5688.0118201252262</v>
      </c>
      <c r="BY55" s="120"/>
      <c r="BZ55" s="154" t="s">
        <v>399</v>
      </c>
      <c r="CA55" s="120">
        <f>'[1]P4.2.3'!$N$12</f>
        <v>5972.4124111314877</v>
      </c>
      <c r="CB55" s="120"/>
      <c r="CC55" s="154" t="s">
        <v>399</v>
      </c>
      <c r="CD55" s="120">
        <f>'[1]P4.2.3'!$O$12</f>
        <v>6271.0330316880627</v>
      </c>
      <c r="CE55" s="120"/>
      <c r="CF55" s="154" t="s">
        <v>399</v>
      </c>
      <c r="CG55" s="120">
        <f>'[1]P4.2.3'!$P$12</f>
        <v>6584.5846832724656</v>
      </c>
      <c r="CH55" s="120"/>
      <c r="CI55" s="154" t="s">
        <v>398</v>
      </c>
      <c r="CJ55" s="120">
        <f>'[1]P4.2.3'!$Q$12</f>
        <v>6913.8139174360895</v>
      </c>
      <c r="CK55" s="120"/>
      <c r="CL55" s="154" t="s">
        <v>398</v>
      </c>
      <c r="CM55" s="120">
        <f>'[1]P4.2.3'!$R$12</f>
        <v>7259.5046133078949</v>
      </c>
      <c r="CN55" s="120"/>
      <c r="CO55" s="154" t="s">
        <v>189</v>
      </c>
      <c r="CP55" s="120">
        <f>'[1]P4.2.3'!$S$12</f>
        <v>7622.4798439732895</v>
      </c>
      <c r="CQ55" s="120"/>
      <c r="CR55" s="154" t="s">
        <v>189</v>
      </c>
      <c r="CS55" s="120">
        <f>'[1]P4.2.3'!$T$12</f>
        <v>8003.6038361719538</v>
      </c>
      <c r="CT55" s="120"/>
      <c r="CU55" s="154" t="s">
        <v>189</v>
      </c>
      <c r="CV55" s="136">
        <f>'[1]P4.2.3'!$U$12</f>
        <v>8403.7840279805532</v>
      </c>
      <c r="CW55" s="120"/>
      <c r="CX55" s="154" t="s">
        <v>189</v>
      </c>
      <c r="CY55" s="120">
        <f t="shared" si="1"/>
        <v>89474.657797466527</v>
      </c>
      <c r="CZ55" s="132" t="s">
        <v>190</v>
      </c>
      <c r="DA55" s="132" t="s">
        <v>331</v>
      </c>
      <c r="DB55" s="132" t="s">
        <v>192</v>
      </c>
      <c r="DC55" s="132" t="s">
        <v>192</v>
      </c>
      <c r="DD55" s="132" t="s">
        <v>193</v>
      </c>
      <c r="DE55" s="132" t="s">
        <v>408</v>
      </c>
      <c r="DF55" s="133" t="s">
        <v>370</v>
      </c>
      <c r="DG55" s="132" t="s">
        <v>192</v>
      </c>
      <c r="DH55" s="132" t="s">
        <v>192</v>
      </c>
      <c r="DI55" s="132" t="s">
        <v>371</v>
      </c>
      <c r="DJ55" s="135"/>
      <c r="DK55" s="135"/>
      <c r="DL55" s="135"/>
      <c r="DM55" s="135"/>
      <c r="DN55" s="135"/>
      <c r="DO55" s="135"/>
      <c r="DP55" s="135"/>
      <c r="DQ55" s="135"/>
      <c r="DR55" s="135"/>
      <c r="DS55" s="135"/>
      <c r="DT55" s="135"/>
      <c r="DU55" s="135"/>
      <c r="DV55" s="135"/>
      <c r="DW55" s="135"/>
      <c r="DX55" s="135"/>
      <c r="DY55" s="135"/>
      <c r="DZ55" s="135"/>
      <c r="EA55" s="135"/>
      <c r="EB55" s="135"/>
      <c r="EC55" s="135"/>
      <c r="ED55" s="135"/>
      <c r="EE55" s="135"/>
      <c r="EF55" s="135"/>
      <c r="EG55" s="135"/>
      <c r="EH55" s="135"/>
      <c r="EI55" s="135"/>
      <c r="EJ55" s="135"/>
      <c r="EK55" s="135"/>
    </row>
    <row r="56" spans="1:141" s="78" customFormat="1" ht="13.5" customHeight="1" x14ac:dyDescent="0.25">
      <c r="A56" s="152"/>
      <c r="B56" s="75" t="s">
        <v>353</v>
      </c>
      <c r="C56" s="76">
        <f t="shared" si="0"/>
        <v>0.16666666666666666</v>
      </c>
      <c r="D56" s="75" t="s">
        <v>393</v>
      </c>
      <c r="E56" s="75" t="s">
        <v>394</v>
      </c>
      <c r="F56" s="75" t="s">
        <v>206</v>
      </c>
      <c r="G56" s="75" t="s">
        <v>182</v>
      </c>
      <c r="H56" s="77">
        <f>60+'[4]Linea de educación'!$N$33</f>
        <v>95</v>
      </c>
      <c r="I56" s="77">
        <v>2022</v>
      </c>
      <c r="J56" s="51">
        <v>45292</v>
      </c>
      <c r="K56" s="51">
        <v>51135</v>
      </c>
      <c r="L56" s="56">
        <f t="shared" si="33"/>
        <v>95.95</v>
      </c>
      <c r="M56" s="56">
        <f t="shared" si="34"/>
        <v>96.909500000000008</v>
      </c>
      <c r="N56" s="56">
        <f t="shared" si="35"/>
        <v>100.878595</v>
      </c>
      <c r="O56" s="56">
        <f t="shared" si="36"/>
        <v>105.88738095000001</v>
      </c>
      <c r="P56" s="56">
        <f t="shared" si="37"/>
        <v>116.29949761650002</v>
      </c>
      <c r="Q56" s="56">
        <f t="shared" si="38"/>
        <v>118.29949761650002</v>
      </c>
      <c r="R56" s="56">
        <f t="shared" si="39"/>
        <v>121.29949761650002</v>
      </c>
      <c r="S56" s="56">
        <f t="shared" si="39"/>
        <v>124.29949761650002</v>
      </c>
      <c r="T56" s="56">
        <f t="shared" si="39"/>
        <v>127.29949761650002</v>
      </c>
      <c r="U56" s="56">
        <f t="shared" si="40"/>
        <v>129.29949761650002</v>
      </c>
      <c r="V56" s="56">
        <f t="shared" si="32"/>
        <v>132.29949761650002</v>
      </c>
      <c r="W56" s="56">
        <f t="shared" si="32"/>
        <v>135.29949761650002</v>
      </c>
      <c r="X56" s="56">
        <f t="shared" si="32"/>
        <v>138.29949761650002</v>
      </c>
      <c r="Y56" s="56">
        <f t="shared" si="32"/>
        <v>141.29949761650002</v>
      </c>
      <c r="Z56" s="56">
        <f t="shared" si="32"/>
        <v>144.29949761650002</v>
      </c>
      <c r="AA56" s="56">
        <f t="shared" si="32"/>
        <v>147.29949761650002</v>
      </c>
      <c r="AB56" s="48">
        <f t="shared" si="41"/>
        <v>147.29949761650002</v>
      </c>
      <c r="AC56" s="75" t="s">
        <v>409</v>
      </c>
      <c r="AD56" s="113" t="s">
        <v>410</v>
      </c>
      <c r="AE56" s="114" t="s">
        <v>411</v>
      </c>
      <c r="AF56" s="114" t="s">
        <v>258</v>
      </c>
      <c r="AG56" s="75" t="s">
        <v>187</v>
      </c>
      <c r="AH56" s="52">
        <v>0</v>
      </c>
      <c r="AI56" s="56">
        <v>2023</v>
      </c>
      <c r="AJ56" s="51">
        <v>45292</v>
      </c>
      <c r="AK56" s="51">
        <v>51135</v>
      </c>
      <c r="AL56" s="52">
        <v>0.05</v>
      </c>
      <c r="AM56" s="52">
        <v>0.4</v>
      </c>
      <c r="AN56" s="52">
        <v>0.60000000000000009</v>
      </c>
      <c r="AO56" s="52">
        <v>0.8</v>
      </c>
      <c r="AP56" s="52">
        <v>1</v>
      </c>
      <c r="AQ56" s="52">
        <v>1</v>
      </c>
      <c r="AR56" s="52">
        <v>1</v>
      </c>
      <c r="AS56" s="52">
        <v>1</v>
      </c>
      <c r="AT56" s="52">
        <v>1</v>
      </c>
      <c r="AU56" s="52">
        <v>1</v>
      </c>
      <c r="AV56" s="52">
        <v>1</v>
      </c>
      <c r="AW56" s="52">
        <v>1</v>
      </c>
      <c r="AX56" s="52">
        <v>1</v>
      </c>
      <c r="AY56" s="52">
        <v>1</v>
      </c>
      <c r="AZ56" s="52">
        <v>1</v>
      </c>
      <c r="BA56" s="52">
        <v>1</v>
      </c>
      <c r="BB56" s="80">
        <f>BA56</f>
        <v>1</v>
      </c>
      <c r="BC56" s="120">
        <v>207.9</v>
      </c>
      <c r="BD56" s="120"/>
      <c r="BE56" s="154" t="s">
        <v>398</v>
      </c>
      <c r="BF56" s="120">
        <v>1609.6720499999999</v>
      </c>
      <c r="BG56" s="120"/>
      <c r="BH56" s="154" t="s">
        <v>399</v>
      </c>
      <c r="BI56" s="120">
        <v>1690.1556525000001</v>
      </c>
      <c r="BJ56" s="120"/>
      <c r="BK56" s="154" t="s">
        <v>399</v>
      </c>
      <c r="BL56" s="120">
        <v>1774.663435125</v>
      </c>
      <c r="BM56" s="120"/>
      <c r="BN56" s="154" t="s">
        <v>399</v>
      </c>
      <c r="BO56" s="120">
        <v>1863.3966068812499</v>
      </c>
      <c r="BP56" s="120"/>
      <c r="BQ56" s="154" t="s">
        <v>399</v>
      </c>
      <c r="BR56" s="139">
        <v>1956.56643722531</v>
      </c>
      <c r="BS56" s="120"/>
      <c r="BT56" s="154" t="s">
        <v>399</v>
      </c>
      <c r="BU56" s="120">
        <v>2054.3947590865801</v>
      </c>
      <c r="BV56" s="120"/>
      <c r="BW56" s="154" t="s">
        <v>399</v>
      </c>
      <c r="BX56" s="139">
        <v>2157.1144970409073</v>
      </c>
      <c r="BY56" s="120"/>
      <c r="BZ56" s="154" t="s">
        <v>399</v>
      </c>
      <c r="CA56" s="120">
        <v>2264.9702218929528</v>
      </c>
      <c r="CB56" s="120"/>
      <c r="CC56" s="154" t="s">
        <v>399</v>
      </c>
      <c r="CD56" s="139">
        <v>2378.218732987601</v>
      </c>
      <c r="CE56" s="120"/>
      <c r="CF56" s="154" t="s">
        <v>399</v>
      </c>
      <c r="CG56" s="120">
        <v>2497.1296696369805</v>
      </c>
      <c r="CH56" s="120"/>
      <c r="CI56" s="154" t="s">
        <v>398</v>
      </c>
      <c r="CJ56" s="139">
        <v>2621.9861531188299</v>
      </c>
      <c r="CK56" s="120"/>
      <c r="CL56" s="154" t="s">
        <v>398</v>
      </c>
      <c r="CM56" s="120">
        <v>2753.0854607747715</v>
      </c>
      <c r="CN56" s="120"/>
      <c r="CO56" s="154" t="s">
        <v>189</v>
      </c>
      <c r="CP56" s="139">
        <v>2890.7397338135111</v>
      </c>
      <c r="CQ56" s="120"/>
      <c r="CR56" s="154" t="s">
        <v>189</v>
      </c>
      <c r="CS56" s="120">
        <v>3035.2767205041855</v>
      </c>
      <c r="CT56" s="120"/>
      <c r="CU56" s="154" t="s">
        <v>189</v>
      </c>
      <c r="CV56" s="139">
        <v>3187.040556529395</v>
      </c>
      <c r="CW56" s="120"/>
      <c r="CX56" s="154" t="s">
        <v>189</v>
      </c>
      <c r="CY56" s="120">
        <f>+BC56+BF56+BI56+BL56+BO56+BR56+BU56+BX56+CD56+CA56+CG56+CJ56+CM56+CP56+CS56+CV56</f>
        <v>34942.310687117279</v>
      </c>
      <c r="CZ56" s="132" t="s">
        <v>190</v>
      </c>
      <c r="DA56" s="132" t="s">
        <v>331</v>
      </c>
      <c r="DB56" s="132" t="s">
        <v>192</v>
      </c>
      <c r="DC56" s="132" t="s">
        <v>192</v>
      </c>
      <c r="DD56" s="132" t="s">
        <v>193</v>
      </c>
      <c r="DE56" s="132" t="s">
        <v>325</v>
      </c>
      <c r="DF56" s="133" t="s">
        <v>326</v>
      </c>
      <c r="DG56" s="132" t="s">
        <v>192</v>
      </c>
      <c r="DH56" s="132" t="s">
        <v>192</v>
      </c>
      <c r="DI56" s="132" t="s">
        <v>327</v>
      </c>
      <c r="DJ56" s="141"/>
      <c r="DK56" s="141"/>
      <c r="DL56" s="141"/>
      <c r="DM56" s="141"/>
      <c r="DN56" s="141"/>
      <c r="DO56" s="141"/>
      <c r="DP56" s="141"/>
      <c r="DQ56" s="141"/>
      <c r="DR56" s="141"/>
      <c r="DS56" s="141"/>
      <c r="DT56" s="141"/>
      <c r="DU56" s="141"/>
      <c r="DV56" s="141"/>
      <c r="DW56" s="141"/>
      <c r="DX56" s="141"/>
      <c r="DY56" s="141"/>
      <c r="DZ56" s="141"/>
      <c r="EA56" s="141"/>
      <c r="EB56" s="141"/>
      <c r="EC56" s="141"/>
      <c r="ED56" s="141"/>
      <c r="EE56" s="141"/>
      <c r="EF56" s="141"/>
      <c r="EG56" s="141"/>
      <c r="EH56" s="141"/>
      <c r="EI56" s="141"/>
      <c r="EJ56" s="141"/>
      <c r="EK56" s="141"/>
    </row>
    <row r="57" spans="1:141" s="37" customFormat="1" ht="13.5" customHeight="1" x14ac:dyDescent="0.25">
      <c r="A57" s="39"/>
      <c r="B57" s="36" t="s">
        <v>353</v>
      </c>
      <c r="C57" s="62">
        <f t="shared" si="0"/>
        <v>0.16666666666666666</v>
      </c>
      <c r="D57" s="36" t="s">
        <v>393</v>
      </c>
      <c r="E57" s="36" t="s">
        <v>394</v>
      </c>
      <c r="F57" s="36" t="s">
        <v>206</v>
      </c>
      <c r="G57" s="36" t="s">
        <v>182</v>
      </c>
      <c r="H57" s="53">
        <f>60+'[4]Linea de educación'!$N$33</f>
        <v>95</v>
      </c>
      <c r="I57" s="53">
        <v>2022</v>
      </c>
      <c r="J57" s="51">
        <v>45292</v>
      </c>
      <c r="K57" s="51">
        <v>51135</v>
      </c>
      <c r="L57" s="48">
        <f t="shared" si="33"/>
        <v>95.95</v>
      </c>
      <c r="M57" s="48">
        <f t="shared" si="34"/>
        <v>96.909500000000008</v>
      </c>
      <c r="N57" s="48">
        <f t="shared" si="35"/>
        <v>100.878595</v>
      </c>
      <c r="O57" s="48">
        <f t="shared" si="36"/>
        <v>105.88738095000001</v>
      </c>
      <c r="P57" s="48">
        <f t="shared" si="37"/>
        <v>116.29949761650002</v>
      </c>
      <c r="Q57" s="48">
        <f t="shared" si="38"/>
        <v>118.29949761650002</v>
      </c>
      <c r="R57" s="48">
        <f t="shared" si="39"/>
        <v>121.29949761650002</v>
      </c>
      <c r="S57" s="48">
        <f t="shared" si="39"/>
        <v>124.29949761650002</v>
      </c>
      <c r="T57" s="48">
        <f t="shared" si="39"/>
        <v>127.29949761650002</v>
      </c>
      <c r="U57" s="48">
        <f t="shared" si="40"/>
        <v>129.29949761650002</v>
      </c>
      <c r="V57" s="48">
        <f t="shared" si="32"/>
        <v>132.29949761650002</v>
      </c>
      <c r="W57" s="48">
        <f t="shared" si="32"/>
        <v>135.29949761650002</v>
      </c>
      <c r="X57" s="48">
        <f t="shared" si="32"/>
        <v>138.29949761650002</v>
      </c>
      <c r="Y57" s="48">
        <f t="shared" si="32"/>
        <v>141.29949761650002</v>
      </c>
      <c r="Z57" s="48">
        <f t="shared" si="32"/>
        <v>144.29949761650002</v>
      </c>
      <c r="AA57" s="48">
        <f t="shared" si="32"/>
        <v>147.29949761650002</v>
      </c>
      <c r="AB57" s="48">
        <f t="shared" si="41"/>
        <v>147.29949761650002</v>
      </c>
      <c r="AC57" s="36" t="s">
        <v>412</v>
      </c>
      <c r="AD57" s="108" t="s">
        <v>413</v>
      </c>
      <c r="AE57" s="109" t="s">
        <v>414</v>
      </c>
      <c r="AF57" s="109" t="s">
        <v>258</v>
      </c>
      <c r="AG57" s="36" t="s">
        <v>296</v>
      </c>
      <c r="AH57" s="52">
        <v>0</v>
      </c>
      <c r="AI57" s="55">
        <v>2023</v>
      </c>
      <c r="AJ57" s="51">
        <v>45292</v>
      </c>
      <c r="AK57" s="51">
        <v>51135</v>
      </c>
      <c r="AL57" s="52">
        <v>0.5</v>
      </c>
      <c r="AM57" s="52">
        <v>1</v>
      </c>
      <c r="AN57" s="52">
        <v>1</v>
      </c>
      <c r="AO57" s="52">
        <v>1</v>
      </c>
      <c r="AP57" s="52">
        <v>1</v>
      </c>
      <c r="AQ57" s="52">
        <v>1</v>
      </c>
      <c r="AR57" s="52">
        <v>1</v>
      </c>
      <c r="AS57" s="52">
        <v>1</v>
      </c>
      <c r="AT57" s="52">
        <v>1</v>
      </c>
      <c r="AU57" s="52">
        <v>1</v>
      </c>
      <c r="AV57" s="52">
        <v>1</v>
      </c>
      <c r="AW57" s="52">
        <v>1</v>
      </c>
      <c r="AX57" s="52">
        <v>1</v>
      </c>
      <c r="AY57" s="52">
        <v>1</v>
      </c>
      <c r="AZ57" s="52">
        <v>1</v>
      </c>
      <c r="BA57" s="52">
        <v>1</v>
      </c>
      <c r="BB57" s="80">
        <v>1</v>
      </c>
      <c r="BC57" s="120">
        <v>313.37459999999999</v>
      </c>
      <c r="BD57" s="120"/>
      <c r="BE57" s="154" t="s">
        <v>415</v>
      </c>
      <c r="BF57" s="120">
        <v>583.27982999999995</v>
      </c>
      <c r="BG57" s="120"/>
      <c r="BH57" s="154" t="s">
        <v>415</v>
      </c>
      <c r="BI57" s="120">
        <v>558.96154650000005</v>
      </c>
      <c r="BJ57" s="120"/>
      <c r="BK57" s="154" t="s">
        <v>415</v>
      </c>
      <c r="BL57" s="120">
        <v>586.90962382500004</v>
      </c>
      <c r="BM57" s="120"/>
      <c r="BN57" s="154" t="s">
        <v>415</v>
      </c>
      <c r="BO57" s="120">
        <v>616.25510501625001</v>
      </c>
      <c r="BP57" s="120"/>
      <c r="BQ57" s="154" t="s">
        <v>415</v>
      </c>
      <c r="BR57" s="120">
        <v>650.28408980456254</v>
      </c>
      <c r="BS57" s="120"/>
      <c r="BT57" s="154" t="s">
        <v>415</v>
      </c>
      <c r="BU57" s="120">
        <v>679.42125328041561</v>
      </c>
      <c r="BV57" s="120"/>
      <c r="BW57" s="154" t="s">
        <v>415</v>
      </c>
      <c r="BX57" s="120">
        <v>713.3923159444364</v>
      </c>
      <c r="BY57" s="120"/>
      <c r="BZ57" s="154" t="s">
        <v>415</v>
      </c>
      <c r="CA57" s="120">
        <v>749.06193174165833</v>
      </c>
      <c r="CB57" s="120"/>
      <c r="CC57" s="154" t="s">
        <v>415</v>
      </c>
      <c r="CD57" s="120">
        <v>790.42437543300719</v>
      </c>
      <c r="CE57" s="120"/>
      <c r="CF57" s="154" t="s">
        <v>415</v>
      </c>
      <c r="CG57" s="120">
        <v>825.84077974517845</v>
      </c>
      <c r="CH57" s="120"/>
      <c r="CI57" s="154" t="s">
        <v>415</v>
      </c>
      <c r="CJ57" s="120">
        <v>867.13281873243739</v>
      </c>
      <c r="CK57" s="120"/>
      <c r="CL57" s="154" t="s">
        <v>415</v>
      </c>
      <c r="CM57" s="120">
        <v>910.48945966905933</v>
      </c>
      <c r="CN57" s="120"/>
      <c r="CO57" s="154" t="s">
        <v>284</v>
      </c>
      <c r="CP57" s="120">
        <v>960.7657684911668</v>
      </c>
      <c r="CQ57" s="120"/>
      <c r="CR57" s="154" t="s">
        <v>284</v>
      </c>
      <c r="CS57" s="120">
        <v>1003.8146292851379</v>
      </c>
      <c r="CT57" s="120"/>
      <c r="CU57" s="154" t="s">
        <v>284</v>
      </c>
      <c r="CV57" s="120">
        <v>1054.0053607493949</v>
      </c>
      <c r="CW57" s="120"/>
      <c r="CX57" s="154" t="s">
        <v>284</v>
      </c>
      <c r="CY57" s="120">
        <f t="shared" si="1"/>
        <v>11863.413488217706</v>
      </c>
      <c r="CZ57" s="132" t="s">
        <v>416</v>
      </c>
      <c r="DA57" s="133" t="s">
        <v>417</v>
      </c>
      <c r="DB57" s="132" t="s">
        <v>192</v>
      </c>
      <c r="DC57" s="132" t="s">
        <v>192</v>
      </c>
      <c r="DD57" s="132" t="s">
        <v>418</v>
      </c>
      <c r="DE57" s="132" t="s">
        <v>419</v>
      </c>
      <c r="DF57" s="133" t="s">
        <v>298</v>
      </c>
      <c r="DG57" s="132" t="s">
        <v>192</v>
      </c>
      <c r="DH57" s="132" t="s">
        <v>192</v>
      </c>
      <c r="DI57" s="132" t="s">
        <v>193</v>
      </c>
      <c r="DJ57" s="135"/>
      <c r="DK57" s="135"/>
      <c r="DL57" s="135"/>
      <c r="DM57" s="135"/>
      <c r="DN57" s="135"/>
      <c r="DO57" s="135"/>
      <c r="DP57" s="135"/>
      <c r="DQ57" s="135"/>
      <c r="DR57" s="135"/>
      <c r="DS57" s="135"/>
      <c r="DT57" s="135"/>
      <c r="DU57" s="135"/>
      <c r="DV57" s="135"/>
      <c r="DW57" s="135"/>
      <c r="DX57" s="135"/>
      <c r="DY57" s="135"/>
      <c r="DZ57" s="135"/>
      <c r="EA57" s="135"/>
      <c r="EB57" s="135"/>
      <c r="EC57" s="135"/>
      <c r="ED57" s="135"/>
      <c r="EE57" s="135"/>
      <c r="EF57" s="135"/>
      <c r="EG57" s="135"/>
      <c r="EH57" s="135"/>
      <c r="EI57" s="135"/>
      <c r="EJ57" s="135"/>
      <c r="EK57" s="135"/>
    </row>
    <row r="58" spans="1:141" s="37" customFormat="1" ht="13.5" customHeight="1" x14ac:dyDescent="0.25">
      <c r="A58" s="39"/>
      <c r="B58" s="36" t="s">
        <v>353</v>
      </c>
      <c r="C58" s="62">
        <f t="shared" si="0"/>
        <v>0.16666666666666666</v>
      </c>
      <c r="D58" s="36" t="s">
        <v>393</v>
      </c>
      <c r="E58" s="36" t="s">
        <v>394</v>
      </c>
      <c r="F58" s="36" t="s">
        <v>206</v>
      </c>
      <c r="G58" s="36" t="s">
        <v>182</v>
      </c>
      <c r="H58" s="53">
        <f>60+'[4]Linea de educación'!$N$33</f>
        <v>95</v>
      </c>
      <c r="I58" s="53">
        <v>2022</v>
      </c>
      <c r="J58" s="51">
        <v>45292</v>
      </c>
      <c r="K58" s="51">
        <v>51135</v>
      </c>
      <c r="L58" s="48">
        <f t="shared" si="33"/>
        <v>95.95</v>
      </c>
      <c r="M58" s="48">
        <f t="shared" si="34"/>
        <v>96.909500000000008</v>
      </c>
      <c r="N58" s="48">
        <f t="shared" si="35"/>
        <v>100.878595</v>
      </c>
      <c r="O58" s="48">
        <f t="shared" si="36"/>
        <v>105.88738095000001</v>
      </c>
      <c r="P58" s="48">
        <f t="shared" si="37"/>
        <v>116.29949761650002</v>
      </c>
      <c r="Q58" s="48">
        <f t="shared" si="38"/>
        <v>118.29949761650002</v>
      </c>
      <c r="R58" s="48">
        <f t="shared" si="39"/>
        <v>121.29949761650002</v>
      </c>
      <c r="S58" s="48">
        <f t="shared" si="39"/>
        <v>124.29949761650002</v>
      </c>
      <c r="T58" s="48">
        <f t="shared" si="39"/>
        <v>127.29949761650002</v>
      </c>
      <c r="U58" s="48">
        <f t="shared" si="40"/>
        <v>129.29949761650002</v>
      </c>
      <c r="V58" s="48">
        <f t="shared" si="32"/>
        <v>132.29949761650002</v>
      </c>
      <c r="W58" s="48">
        <f t="shared" si="32"/>
        <v>135.29949761650002</v>
      </c>
      <c r="X58" s="48">
        <f t="shared" si="32"/>
        <v>138.29949761650002</v>
      </c>
      <c r="Y58" s="48">
        <f t="shared" si="32"/>
        <v>141.29949761650002</v>
      </c>
      <c r="Z58" s="48">
        <f t="shared" si="32"/>
        <v>144.29949761650002</v>
      </c>
      <c r="AA58" s="48">
        <f t="shared" si="32"/>
        <v>147.29949761650002</v>
      </c>
      <c r="AB58" s="48">
        <f t="shared" si="41"/>
        <v>147.29949761650002</v>
      </c>
      <c r="AC58" s="36" t="s">
        <v>420</v>
      </c>
      <c r="AD58" s="108" t="s">
        <v>421</v>
      </c>
      <c r="AE58" s="109" t="s">
        <v>414</v>
      </c>
      <c r="AF58" s="109" t="s">
        <v>258</v>
      </c>
      <c r="AG58" s="36" t="s">
        <v>296</v>
      </c>
      <c r="AH58" s="52">
        <v>0</v>
      </c>
      <c r="AI58" s="55">
        <v>2023</v>
      </c>
      <c r="AJ58" s="51">
        <v>45292</v>
      </c>
      <c r="AK58" s="51">
        <v>51135</v>
      </c>
      <c r="AL58" s="52">
        <v>0.5</v>
      </c>
      <c r="AM58" s="52">
        <v>1</v>
      </c>
      <c r="AN58" s="52">
        <v>1</v>
      </c>
      <c r="AO58" s="52">
        <v>1</v>
      </c>
      <c r="AP58" s="52">
        <v>1</v>
      </c>
      <c r="AQ58" s="52">
        <v>1</v>
      </c>
      <c r="AR58" s="52">
        <v>1</v>
      </c>
      <c r="AS58" s="52">
        <v>1</v>
      </c>
      <c r="AT58" s="52">
        <v>1</v>
      </c>
      <c r="AU58" s="52">
        <v>1</v>
      </c>
      <c r="AV58" s="52">
        <v>1</v>
      </c>
      <c r="AW58" s="52">
        <v>1</v>
      </c>
      <c r="AX58" s="52">
        <v>1</v>
      </c>
      <c r="AY58" s="52">
        <v>1</v>
      </c>
      <c r="AZ58" s="52">
        <v>1</v>
      </c>
      <c r="BA58" s="52">
        <v>1</v>
      </c>
      <c r="BB58" s="80">
        <v>1</v>
      </c>
      <c r="BC58" s="120">
        <v>233.41499999999999</v>
      </c>
      <c r="BD58" s="120"/>
      <c r="BE58" s="154" t="s">
        <v>415</v>
      </c>
      <c r="BF58" s="120">
        <v>285.33802500000002</v>
      </c>
      <c r="BG58" s="120"/>
      <c r="BH58" s="154" t="s">
        <v>415</v>
      </c>
      <c r="BI58" s="120">
        <v>299.60492625000001</v>
      </c>
      <c r="BJ58" s="120"/>
      <c r="BK58" s="154" t="s">
        <v>415</v>
      </c>
      <c r="BL58" s="120">
        <v>314.58517256250002</v>
      </c>
      <c r="BM58" s="120"/>
      <c r="BN58" s="154" t="s">
        <v>415</v>
      </c>
      <c r="BO58" s="120">
        <v>406.891324940625</v>
      </c>
      <c r="BP58" s="120"/>
      <c r="BQ58" s="154" t="s">
        <v>415</v>
      </c>
      <c r="BR58" s="120">
        <v>346.83015275015629</v>
      </c>
      <c r="BS58" s="120"/>
      <c r="BT58" s="154" t="s">
        <v>415</v>
      </c>
      <c r="BU58" s="120">
        <v>364.17166038766408</v>
      </c>
      <c r="BV58" s="120"/>
      <c r="BW58" s="154" t="s">
        <v>415</v>
      </c>
      <c r="BX58" s="120">
        <v>382.38024340704726</v>
      </c>
      <c r="BY58" s="120"/>
      <c r="BZ58" s="154" t="s">
        <v>415</v>
      </c>
      <c r="CA58" s="120">
        <v>495.04434700090428</v>
      </c>
      <c r="CB58" s="120"/>
      <c r="CC58" s="154" t="s">
        <v>415</v>
      </c>
      <c r="CD58" s="120">
        <v>421.57421835626968</v>
      </c>
      <c r="CE58" s="120"/>
      <c r="CF58" s="154" t="s">
        <v>415</v>
      </c>
      <c r="CG58" s="120">
        <v>442.65292927408325</v>
      </c>
      <c r="CH58" s="120"/>
      <c r="CI58" s="154" t="s">
        <v>415</v>
      </c>
      <c r="CJ58" s="120">
        <v>464.78557573778744</v>
      </c>
      <c r="CK58" s="120"/>
      <c r="CL58" s="154" t="s">
        <v>415</v>
      </c>
      <c r="CM58" s="120">
        <v>601.16380306407086</v>
      </c>
      <c r="CN58" s="120"/>
      <c r="CO58" s="154" t="s">
        <v>284</v>
      </c>
      <c r="CP58" s="120">
        <v>512.42609725091074</v>
      </c>
      <c r="CQ58" s="120"/>
      <c r="CR58" s="154" t="s">
        <v>284</v>
      </c>
      <c r="CS58" s="120">
        <v>538.04740211345609</v>
      </c>
      <c r="CT58" s="120"/>
      <c r="CU58" s="154" t="s">
        <v>284</v>
      </c>
      <c r="CV58" s="120">
        <v>564.94977221912916</v>
      </c>
      <c r="CW58" s="120"/>
      <c r="CX58" s="154" t="s">
        <v>284</v>
      </c>
      <c r="CY58" s="120">
        <f t="shared" si="1"/>
        <v>6673.8606503146038</v>
      </c>
      <c r="CZ58" s="132" t="s">
        <v>416</v>
      </c>
      <c r="DA58" s="133" t="s">
        <v>417</v>
      </c>
      <c r="DB58" s="132" t="s">
        <v>192</v>
      </c>
      <c r="DC58" s="132" t="s">
        <v>192</v>
      </c>
      <c r="DD58" s="132" t="s">
        <v>418</v>
      </c>
      <c r="DE58" s="132" t="s">
        <v>419</v>
      </c>
      <c r="DF58" s="133" t="s">
        <v>298</v>
      </c>
      <c r="DG58" s="132" t="s">
        <v>192</v>
      </c>
      <c r="DH58" s="132" t="s">
        <v>192</v>
      </c>
      <c r="DI58" s="132" t="s">
        <v>193</v>
      </c>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row>
    <row r="59" spans="1:141" s="37" customFormat="1" ht="13.5" customHeight="1" x14ac:dyDescent="0.25">
      <c r="A59" s="39"/>
      <c r="B59" s="36" t="s">
        <v>353</v>
      </c>
      <c r="C59" s="62">
        <f t="shared" si="0"/>
        <v>0.16666666666666666</v>
      </c>
      <c r="D59" s="36" t="s">
        <v>393</v>
      </c>
      <c r="E59" s="36" t="s">
        <v>394</v>
      </c>
      <c r="F59" s="36" t="s">
        <v>206</v>
      </c>
      <c r="G59" s="36" t="s">
        <v>182</v>
      </c>
      <c r="H59" s="53">
        <f>60+'[4]Linea de educación'!$N$33</f>
        <v>95</v>
      </c>
      <c r="I59" s="53">
        <v>2022</v>
      </c>
      <c r="J59" s="51">
        <v>45292</v>
      </c>
      <c r="K59" s="51">
        <v>51135</v>
      </c>
      <c r="L59" s="48">
        <f t="shared" si="33"/>
        <v>95.95</v>
      </c>
      <c r="M59" s="48">
        <f t="shared" si="34"/>
        <v>96.909500000000008</v>
      </c>
      <c r="N59" s="48">
        <f t="shared" si="35"/>
        <v>100.878595</v>
      </c>
      <c r="O59" s="48">
        <f t="shared" si="36"/>
        <v>105.88738095000001</v>
      </c>
      <c r="P59" s="48">
        <f t="shared" si="37"/>
        <v>116.29949761650002</v>
      </c>
      <c r="Q59" s="48">
        <f t="shared" si="38"/>
        <v>118.29949761650002</v>
      </c>
      <c r="R59" s="48">
        <f t="shared" si="39"/>
        <v>121.29949761650002</v>
      </c>
      <c r="S59" s="48">
        <f t="shared" si="39"/>
        <v>124.29949761650002</v>
      </c>
      <c r="T59" s="48">
        <f t="shared" si="39"/>
        <v>127.29949761650002</v>
      </c>
      <c r="U59" s="48">
        <f t="shared" si="40"/>
        <v>129.29949761650002</v>
      </c>
      <c r="V59" s="48">
        <f t="shared" si="32"/>
        <v>132.29949761650002</v>
      </c>
      <c r="W59" s="48">
        <f t="shared" si="32"/>
        <v>135.29949761650002</v>
      </c>
      <c r="X59" s="48">
        <f t="shared" si="32"/>
        <v>138.29949761650002</v>
      </c>
      <c r="Y59" s="48">
        <f t="shared" si="32"/>
        <v>141.29949761650002</v>
      </c>
      <c r="Z59" s="48">
        <f t="shared" si="32"/>
        <v>144.29949761650002</v>
      </c>
      <c r="AA59" s="48">
        <f t="shared" si="32"/>
        <v>147.29949761650002</v>
      </c>
      <c r="AB59" s="48">
        <f t="shared" si="41"/>
        <v>147.29949761650002</v>
      </c>
      <c r="AC59" s="36" t="s">
        <v>422</v>
      </c>
      <c r="AD59" s="43" t="s">
        <v>423</v>
      </c>
      <c r="AE59" s="109" t="s">
        <v>414</v>
      </c>
      <c r="AF59" s="109" t="s">
        <v>197</v>
      </c>
      <c r="AG59" s="36" t="s">
        <v>187</v>
      </c>
      <c r="AH59" s="44">
        <v>122</v>
      </c>
      <c r="AI59" s="55">
        <v>2023</v>
      </c>
      <c r="AJ59" s="51">
        <v>45292</v>
      </c>
      <c r="AK59" s="51">
        <v>51135</v>
      </c>
      <c r="AL59" s="44">
        <v>15</v>
      </c>
      <c r="AM59" s="46">
        <v>15</v>
      </c>
      <c r="AN59" s="46">
        <v>16</v>
      </c>
      <c r="AO59" s="44">
        <v>16</v>
      </c>
      <c r="AP59" s="44">
        <v>15</v>
      </c>
      <c r="AQ59" s="44">
        <v>15</v>
      </c>
      <c r="AR59" s="44">
        <v>16</v>
      </c>
      <c r="AS59" s="44">
        <v>16</v>
      </c>
      <c r="AT59" s="44">
        <v>15</v>
      </c>
      <c r="AU59" s="44">
        <v>15</v>
      </c>
      <c r="AV59" s="44">
        <v>16</v>
      </c>
      <c r="AW59" s="44">
        <v>16</v>
      </c>
      <c r="AX59" s="44">
        <v>15</v>
      </c>
      <c r="AY59" s="44">
        <v>15</v>
      </c>
      <c r="AZ59" s="44">
        <v>16</v>
      </c>
      <c r="BA59" s="44">
        <v>16</v>
      </c>
      <c r="BB59" s="122">
        <v>248</v>
      </c>
      <c r="BC59" s="120">
        <v>134.4</v>
      </c>
      <c r="BD59" s="120"/>
      <c r="BE59" s="154" t="s">
        <v>221</v>
      </c>
      <c r="BF59" s="120">
        <v>141.12</v>
      </c>
      <c r="BG59" s="120"/>
      <c r="BH59" s="154" t="s">
        <v>221</v>
      </c>
      <c r="BI59" s="120">
        <v>149.56514999999999</v>
      </c>
      <c r="BJ59" s="120"/>
      <c r="BK59" s="154" t="s">
        <v>221</v>
      </c>
      <c r="BL59" s="120">
        <v>217.03732428262498</v>
      </c>
      <c r="BM59" s="120"/>
      <c r="BN59" s="154" t="s">
        <v>221</v>
      </c>
      <c r="BO59" s="120">
        <v>163.36403999999999</v>
      </c>
      <c r="BP59" s="120"/>
      <c r="BQ59" s="154" t="s">
        <v>221</v>
      </c>
      <c r="BR59" s="120">
        <v>171.532242</v>
      </c>
      <c r="BS59" s="120"/>
      <c r="BT59" s="154" t="s">
        <v>221</v>
      </c>
      <c r="BU59" s="120">
        <v>181.79737460718752</v>
      </c>
      <c r="BV59" s="120"/>
      <c r="BW59" s="154" t="s">
        <v>221</v>
      </c>
      <c r="BX59" s="120">
        <v>263.81022414880749</v>
      </c>
      <c r="BY59" s="120"/>
      <c r="BZ59" s="154" t="s">
        <v>221</v>
      </c>
      <c r="CA59" s="120">
        <v>198.57001164525002</v>
      </c>
      <c r="CB59" s="120"/>
      <c r="CC59" s="154" t="s">
        <v>221</v>
      </c>
      <c r="CD59" s="120">
        <v>208.49851222751255</v>
      </c>
      <c r="CE59" s="120"/>
      <c r="CF59" s="154" t="s">
        <v>221</v>
      </c>
      <c r="CG59" s="120">
        <v>220.97584506862773</v>
      </c>
      <c r="CH59" s="120"/>
      <c r="CI59" s="154" t="s">
        <v>221</v>
      </c>
      <c r="CJ59" s="120">
        <v>320.66297626677652</v>
      </c>
      <c r="CK59" s="120"/>
      <c r="CL59" s="154" t="s">
        <v>221</v>
      </c>
      <c r="CM59" s="120">
        <v>241.36309021737426</v>
      </c>
      <c r="CN59" s="120"/>
      <c r="CO59" s="154" t="s">
        <v>221</v>
      </c>
      <c r="CP59" s="120">
        <v>253.431244728243</v>
      </c>
      <c r="CQ59" s="120"/>
      <c r="CR59" s="154" t="s">
        <v>221</v>
      </c>
      <c r="CS59" s="120">
        <v>268.59752077994875</v>
      </c>
      <c r="CT59" s="120"/>
      <c r="CU59" s="154" t="s">
        <v>221</v>
      </c>
      <c r="CV59" s="120">
        <v>389.76785179586852</v>
      </c>
      <c r="CW59" s="120"/>
      <c r="CX59" s="154" t="s">
        <v>221</v>
      </c>
      <c r="CY59" s="120">
        <v>3524.4934077682215</v>
      </c>
      <c r="CZ59" s="132" t="s">
        <v>416</v>
      </c>
      <c r="DA59" s="133" t="s">
        <v>417</v>
      </c>
      <c r="DB59" s="132" t="s">
        <v>192</v>
      </c>
      <c r="DC59" s="132" t="s">
        <v>192</v>
      </c>
      <c r="DD59" s="132" t="s">
        <v>418</v>
      </c>
      <c r="DE59" s="132" t="s">
        <v>419</v>
      </c>
      <c r="DF59" s="133" t="s">
        <v>298</v>
      </c>
      <c r="DG59" s="132" t="s">
        <v>192</v>
      </c>
      <c r="DH59" s="132" t="s">
        <v>192</v>
      </c>
      <c r="DI59" s="132" t="s">
        <v>193</v>
      </c>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row>
    <row r="60" spans="1:141" s="37" customFormat="1" ht="13.5" customHeight="1" x14ac:dyDescent="0.25">
      <c r="A60" s="39"/>
      <c r="B60" s="36" t="s">
        <v>353</v>
      </c>
      <c r="C60" s="62">
        <f t="shared" si="0"/>
        <v>0.16666666666666666</v>
      </c>
      <c r="D60" s="36" t="s">
        <v>393</v>
      </c>
      <c r="E60" s="36" t="s">
        <v>394</v>
      </c>
      <c r="F60" s="36" t="s">
        <v>206</v>
      </c>
      <c r="G60" s="36" t="s">
        <v>182</v>
      </c>
      <c r="H60" s="53">
        <f>60+'[4]Linea de educación'!$N$33</f>
        <v>95</v>
      </c>
      <c r="I60" s="53">
        <v>2022</v>
      </c>
      <c r="J60" s="51">
        <v>45292</v>
      </c>
      <c r="K60" s="51">
        <v>51135</v>
      </c>
      <c r="L60" s="48">
        <f t="shared" si="33"/>
        <v>95.95</v>
      </c>
      <c r="M60" s="48">
        <f t="shared" si="34"/>
        <v>96.909500000000008</v>
      </c>
      <c r="N60" s="48">
        <f t="shared" si="35"/>
        <v>100.878595</v>
      </c>
      <c r="O60" s="48">
        <f t="shared" si="36"/>
        <v>105.88738095000001</v>
      </c>
      <c r="P60" s="48">
        <f t="shared" si="37"/>
        <v>116.29949761650002</v>
      </c>
      <c r="Q60" s="48">
        <f t="shared" si="38"/>
        <v>118.29949761650002</v>
      </c>
      <c r="R60" s="48">
        <f t="shared" si="39"/>
        <v>121.29949761650002</v>
      </c>
      <c r="S60" s="48">
        <f t="shared" si="39"/>
        <v>124.29949761650002</v>
      </c>
      <c r="T60" s="48">
        <f t="shared" si="39"/>
        <v>127.29949761650002</v>
      </c>
      <c r="U60" s="48">
        <f t="shared" si="40"/>
        <v>129.29949761650002</v>
      </c>
      <c r="V60" s="48">
        <f t="shared" si="32"/>
        <v>132.29949761650002</v>
      </c>
      <c r="W60" s="48">
        <f t="shared" si="32"/>
        <v>135.29949761650002</v>
      </c>
      <c r="X60" s="48">
        <f t="shared" si="32"/>
        <v>138.29949761650002</v>
      </c>
      <c r="Y60" s="48">
        <f t="shared" si="32"/>
        <v>141.29949761650002</v>
      </c>
      <c r="Z60" s="48">
        <f t="shared" si="32"/>
        <v>144.29949761650002</v>
      </c>
      <c r="AA60" s="48">
        <f t="shared" si="32"/>
        <v>147.29949761650002</v>
      </c>
      <c r="AB60" s="48">
        <f t="shared" si="41"/>
        <v>147.29949761650002</v>
      </c>
      <c r="AC60" s="36" t="s">
        <v>424</v>
      </c>
      <c r="AD60" s="108" t="s">
        <v>425</v>
      </c>
      <c r="AE60" s="109" t="s">
        <v>414</v>
      </c>
      <c r="AF60" s="109" t="s">
        <v>197</v>
      </c>
      <c r="AG60" s="36" t="s">
        <v>187</v>
      </c>
      <c r="AH60" s="44">
        <v>8</v>
      </c>
      <c r="AI60" s="55">
        <v>2023</v>
      </c>
      <c r="AJ60" s="51">
        <v>45292</v>
      </c>
      <c r="AK60" s="51">
        <v>51135</v>
      </c>
      <c r="AL60" s="44">
        <v>6</v>
      </c>
      <c r="AM60" s="44">
        <v>6</v>
      </c>
      <c r="AN60" s="44">
        <v>7</v>
      </c>
      <c r="AO60" s="44">
        <v>7</v>
      </c>
      <c r="AP60" s="44">
        <v>6</v>
      </c>
      <c r="AQ60" s="44">
        <v>7</v>
      </c>
      <c r="AR60" s="44">
        <v>7</v>
      </c>
      <c r="AS60" s="44">
        <v>7</v>
      </c>
      <c r="AT60" s="44">
        <v>6</v>
      </c>
      <c r="AU60" s="44">
        <v>7</v>
      </c>
      <c r="AV60" s="44">
        <v>7</v>
      </c>
      <c r="AW60" s="44">
        <v>7</v>
      </c>
      <c r="AX60" s="44">
        <v>6</v>
      </c>
      <c r="AY60" s="44">
        <v>7</v>
      </c>
      <c r="AZ60" s="44">
        <v>7</v>
      </c>
      <c r="BA60" s="44">
        <v>7</v>
      </c>
      <c r="BB60" s="122">
        <v>107</v>
      </c>
      <c r="BC60" s="120">
        <v>29.491875</v>
      </c>
      <c r="BD60" s="120"/>
      <c r="BE60" s="154" t="s">
        <v>415</v>
      </c>
      <c r="BF60" s="120">
        <v>30.8716734375</v>
      </c>
      <c r="BG60" s="120"/>
      <c r="BH60" s="154" t="s">
        <v>415</v>
      </c>
      <c r="BI60" s="120">
        <v>32.415257109374998</v>
      </c>
      <c r="BJ60" s="120"/>
      <c r="BK60" s="154" t="s">
        <v>415</v>
      </c>
      <c r="BL60" s="120">
        <v>34.036019964843753</v>
      </c>
      <c r="BM60" s="120"/>
      <c r="BN60" s="154" t="s">
        <v>415</v>
      </c>
      <c r="BO60" s="120">
        <v>35.737820963085937</v>
      </c>
      <c r="BP60" s="120"/>
      <c r="BQ60" s="154" t="s">
        <v>415</v>
      </c>
      <c r="BR60" s="120">
        <v>37.52471201124024</v>
      </c>
      <c r="BS60" s="120"/>
      <c r="BT60" s="154" t="s">
        <v>415</v>
      </c>
      <c r="BU60" s="120">
        <v>39.400947611802245</v>
      </c>
      <c r="BV60" s="120"/>
      <c r="BW60" s="154" t="s">
        <v>415</v>
      </c>
      <c r="BX60" s="120">
        <v>41.370994992392362</v>
      </c>
      <c r="BY60" s="120"/>
      <c r="BZ60" s="154" t="s">
        <v>415</v>
      </c>
      <c r="CA60" s="120">
        <v>43.439544742011989</v>
      </c>
      <c r="CB60" s="120"/>
      <c r="CC60" s="154" t="s">
        <v>415</v>
      </c>
      <c r="CD60" s="120">
        <v>45.611521979112581</v>
      </c>
      <c r="CE60" s="120"/>
      <c r="CF60" s="154" t="s">
        <v>415</v>
      </c>
      <c r="CG60" s="120">
        <v>47.892098078068209</v>
      </c>
      <c r="CH60" s="120"/>
      <c r="CI60" s="154" t="s">
        <v>415</v>
      </c>
      <c r="CJ60" s="120">
        <v>50.286702981971629</v>
      </c>
      <c r="CK60" s="120"/>
      <c r="CL60" s="154" t="s">
        <v>415</v>
      </c>
      <c r="CM60" s="120">
        <v>52.801038131070214</v>
      </c>
      <c r="CN60" s="120"/>
      <c r="CO60" s="154" t="s">
        <v>284</v>
      </c>
      <c r="CP60" s="120">
        <v>55.441090037623724</v>
      </c>
      <c r="CQ60" s="120"/>
      <c r="CR60" s="154" t="s">
        <v>284</v>
      </c>
      <c r="CS60" s="120">
        <v>58.213144539504917</v>
      </c>
      <c r="CT60" s="120"/>
      <c r="CU60" s="154" t="s">
        <v>284</v>
      </c>
      <c r="CV60" s="120">
        <v>61.123801766480156</v>
      </c>
      <c r="CW60" s="120"/>
      <c r="CX60" s="154" t="s">
        <v>284</v>
      </c>
      <c r="CY60" s="120">
        <v>272.82778354976688</v>
      </c>
      <c r="CZ60" s="132" t="s">
        <v>416</v>
      </c>
      <c r="DA60" s="133" t="s">
        <v>417</v>
      </c>
      <c r="DB60" s="132" t="s">
        <v>192</v>
      </c>
      <c r="DC60" s="132" t="s">
        <v>192</v>
      </c>
      <c r="DD60" s="132" t="s">
        <v>418</v>
      </c>
      <c r="DE60" s="132" t="s">
        <v>419</v>
      </c>
      <c r="DF60" s="133" t="s">
        <v>298</v>
      </c>
      <c r="DG60" s="132" t="s">
        <v>192</v>
      </c>
      <c r="DH60" s="132" t="s">
        <v>192</v>
      </c>
      <c r="DI60" s="132" t="s">
        <v>193</v>
      </c>
      <c r="DJ60" s="135"/>
      <c r="DK60" s="135"/>
      <c r="DL60" s="135"/>
      <c r="DM60" s="135"/>
      <c r="DN60" s="135"/>
      <c r="DO60" s="135"/>
      <c r="DP60" s="135"/>
      <c r="DQ60" s="135"/>
      <c r="DR60" s="135"/>
      <c r="DS60" s="135"/>
      <c r="DT60" s="135"/>
      <c r="DU60" s="135"/>
      <c r="DV60" s="135"/>
      <c r="DW60" s="135"/>
      <c r="DX60" s="135"/>
      <c r="DY60" s="135"/>
      <c r="DZ60" s="135"/>
      <c r="EA60" s="135"/>
      <c r="EB60" s="135"/>
      <c r="EC60" s="135"/>
      <c r="ED60" s="135"/>
      <c r="EE60" s="135"/>
      <c r="EF60" s="135"/>
      <c r="EG60" s="135"/>
      <c r="EH60" s="135"/>
      <c r="EI60" s="135"/>
      <c r="EJ60" s="135"/>
      <c r="EK60" s="135"/>
    </row>
    <row r="61" spans="1:141" s="37" customFormat="1" ht="13.5" customHeight="1" x14ac:dyDescent="0.25">
      <c r="A61" s="39"/>
      <c r="B61" s="36" t="s">
        <v>353</v>
      </c>
      <c r="C61" s="62">
        <f t="shared" si="0"/>
        <v>0.16666666666666666</v>
      </c>
      <c r="D61" s="36" t="s">
        <v>393</v>
      </c>
      <c r="E61" s="36" t="s">
        <v>394</v>
      </c>
      <c r="F61" s="36" t="s">
        <v>206</v>
      </c>
      <c r="G61" s="36" t="s">
        <v>182</v>
      </c>
      <c r="H61" s="53">
        <f>60+'[4]Linea de educación'!$N$33</f>
        <v>95</v>
      </c>
      <c r="I61" s="53">
        <v>2022</v>
      </c>
      <c r="J61" s="51">
        <v>45292</v>
      </c>
      <c r="K61" s="51">
        <v>51135</v>
      </c>
      <c r="L61" s="48">
        <f t="shared" si="33"/>
        <v>95.95</v>
      </c>
      <c r="M61" s="48">
        <f t="shared" si="34"/>
        <v>96.909500000000008</v>
      </c>
      <c r="N61" s="48">
        <f t="shared" si="35"/>
        <v>100.878595</v>
      </c>
      <c r="O61" s="48">
        <f t="shared" si="36"/>
        <v>105.88738095000001</v>
      </c>
      <c r="P61" s="48">
        <f t="shared" si="37"/>
        <v>116.29949761650002</v>
      </c>
      <c r="Q61" s="48">
        <f t="shared" si="38"/>
        <v>118.29949761650002</v>
      </c>
      <c r="R61" s="48">
        <f t="shared" si="39"/>
        <v>121.29949761650002</v>
      </c>
      <c r="S61" s="48">
        <f t="shared" si="39"/>
        <v>124.29949761650002</v>
      </c>
      <c r="T61" s="48">
        <f t="shared" si="39"/>
        <v>127.29949761650002</v>
      </c>
      <c r="U61" s="48">
        <f t="shared" si="40"/>
        <v>129.29949761650002</v>
      </c>
      <c r="V61" s="48">
        <f t="shared" si="32"/>
        <v>132.29949761650002</v>
      </c>
      <c r="W61" s="48">
        <f t="shared" si="32"/>
        <v>135.29949761650002</v>
      </c>
      <c r="X61" s="48">
        <f t="shared" si="32"/>
        <v>138.29949761650002</v>
      </c>
      <c r="Y61" s="48">
        <f t="shared" si="32"/>
        <v>141.29949761650002</v>
      </c>
      <c r="Z61" s="48">
        <f t="shared" si="32"/>
        <v>144.29949761650002</v>
      </c>
      <c r="AA61" s="48">
        <f t="shared" si="32"/>
        <v>147.29949761650002</v>
      </c>
      <c r="AB61" s="48">
        <f t="shared" si="41"/>
        <v>147.29949761650002</v>
      </c>
      <c r="AC61" s="36" t="s">
        <v>426</v>
      </c>
      <c r="AD61" s="108" t="s">
        <v>427</v>
      </c>
      <c r="AE61" s="109" t="s">
        <v>414</v>
      </c>
      <c r="AF61" s="109" t="s">
        <v>197</v>
      </c>
      <c r="AG61" s="36" t="s">
        <v>296</v>
      </c>
      <c r="AH61" s="44">
        <v>0</v>
      </c>
      <c r="AI61" s="55">
        <v>2023</v>
      </c>
      <c r="AJ61" s="51">
        <v>45292</v>
      </c>
      <c r="AK61" s="51">
        <v>51135</v>
      </c>
      <c r="AL61" s="43">
        <v>8</v>
      </c>
      <c r="AM61" s="43">
        <v>8</v>
      </c>
      <c r="AN61" s="43">
        <v>9</v>
      </c>
      <c r="AO61" s="43">
        <v>9</v>
      </c>
      <c r="AP61" s="43">
        <v>9</v>
      </c>
      <c r="AQ61" s="43">
        <v>9</v>
      </c>
      <c r="AR61" s="43">
        <v>9</v>
      </c>
      <c r="AS61" s="43">
        <v>9</v>
      </c>
      <c r="AT61" s="43">
        <v>9</v>
      </c>
      <c r="AU61" s="43">
        <v>9</v>
      </c>
      <c r="AV61" s="43">
        <v>9</v>
      </c>
      <c r="AW61" s="43">
        <v>10</v>
      </c>
      <c r="AX61" s="43">
        <v>10</v>
      </c>
      <c r="AY61" s="43">
        <v>10</v>
      </c>
      <c r="AZ61" s="43">
        <v>10</v>
      </c>
      <c r="BA61" s="43">
        <v>10</v>
      </c>
      <c r="BB61" s="122">
        <f>SUBTOTAL(9,AL61:BA61)</f>
        <v>0</v>
      </c>
      <c r="BC61" s="120">
        <v>227.32499999999999</v>
      </c>
      <c r="BD61" s="139"/>
      <c r="BE61" s="154" t="s">
        <v>398</v>
      </c>
      <c r="BF61" s="120">
        <v>267.106875</v>
      </c>
      <c r="BG61" s="120"/>
      <c r="BH61" s="154" t="s">
        <v>399</v>
      </c>
      <c r="BI61" s="120">
        <v>284.10046875</v>
      </c>
      <c r="BJ61" s="120"/>
      <c r="BK61" s="154" t="s">
        <v>399</v>
      </c>
      <c r="BL61" s="120">
        <v>298.30549218750002</v>
      </c>
      <c r="BM61" s="120"/>
      <c r="BN61" s="154" t="s">
        <v>399</v>
      </c>
      <c r="BO61" s="120">
        <v>313.22076679687501</v>
      </c>
      <c r="BP61" s="120"/>
      <c r="BQ61" s="154" t="s">
        <v>399</v>
      </c>
      <c r="BR61" s="120">
        <v>328.88180513671875</v>
      </c>
      <c r="BS61" s="120"/>
      <c r="BT61" s="154" t="s">
        <v>399</v>
      </c>
      <c r="BU61" s="120">
        <v>345.32589539355467</v>
      </c>
      <c r="BV61" s="120"/>
      <c r="BW61" s="154" t="s">
        <v>399</v>
      </c>
      <c r="BX61" s="120">
        <v>362.59219016323243</v>
      </c>
      <c r="BY61" s="120"/>
      <c r="BZ61" s="154" t="s">
        <v>399</v>
      </c>
      <c r="CA61" s="120">
        <v>380.72179967139402</v>
      </c>
      <c r="CB61" s="120"/>
      <c r="CC61" s="154" t="s">
        <v>399</v>
      </c>
      <c r="CD61" s="120">
        <v>394.87120577463145</v>
      </c>
      <c r="CE61" s="120"/>
      <c r="CF61" s="154" t="s">
        <v>399</v>
      </c>
      <c r="CG61" s="120">
        <v>414.61476606336299</v>
      </c>
      <c r="CH61" s="120"/>
      <c r="CI61" s="154" t="s">
        <v>398</v>
      </c>
      <c r="CJ61" s="120">
        <v>440.73307334459764</v>
      </c>
      <c r="CK61" s="120"/>
      <c r="CL61" s="154" t="s">
        <v>398</v>
      </c>
      <c r="CM61" s="120">
        <v>462.76972701182751</v>
      </c>
      <c r="CN61" s="120"/>
      <c r="CO61" s="154" t="s">
        <v>189</v>
      </c>
      <c r="CP61" s="120">
        <v>485.90821336241896</v>
      </c>
      <c r="CQ61" s="120"/>
      <c r="CR61" s="154" t="s">
        <v>189</v>
      </c>
      <c r="CS61" s="120">
        <v>510.20362403053986</v>
      </c>
      <c r="CT61" s="120"/>
      <c r="CU61" s="154" t="s">
        <v>189</v>
      </c>
      <c r="CV61" s="120">
        <v>535.71380523206687</v>
      </c>
      <c r="CW61" s="120"/>
      <c r="CX61" s="154" t="s">
        <v>189</v>
      </c>
      <c r="CY61" s="120">
        <f t="shared" si="1"/>
        <v>6052.3947079187201</v>
      </c>
      <c r="CZ61" s="132" t="s">
        <v>190</v>
      </c>
      <c r="DA61" s="132" t="s">
        <v>331</v>
      </c>
      <c r="DB61" s="132" t="s">
        <v>192</v>
      </c>
      <c r="DC61" s="132" t="s">
        <v>192</v>
      </c>
      <c r="DD61" s="132" t="s">
        <v>193</v>
      </c>
      <c r="DE61" s="132" t="s">
        <v>416</v>
      </c>
      <c r="DF61" s="133" t="s">
        <v>428</v>
      </c>
      <c r="DG61" s="132" t="s">
        <v>192</v>
      </c>
      <c r="DH61" s="132" t="s">
        <v>192</v>
      </c>
      <c r="DI61" s="132" t="s">
        <v>418</v>
      </c>
      <c r="DJ61" s="135"/>
      <c r="DK61" s="135"/>
      <c r="DL61" s="135"/>
      <c r="DM61" s="135"/>
      <c r="DN61" s="135"/>
      <c r="DO61" s="135"/>
      <c r="DP61" s="135"/>
      <c r="DQ61" s="135"/>
      <c r="DR61" s="135"/>
      <c r="DS61" s="135"/>
      <c r="DT61" s="135"/>
      <c r="DU61" s="135"/>
      <c r="DV61" s="135"/>
      <c r="DW61" s="135"/>
      <c r="DX61" s="135"/>
      <c r="DY61" s="135"/>
      <c r="DZ61" s="135"/>
      <c r="EA61" s="135"/>
      <c r="EB61" s="135"/>
      <c r="EC61" s="135"/>
      <c r="ED61" s="135"/>
      <c r="EE61" s="135"/>
      <c r="EF61" s="135"/>
      <c r="EG61" s="135"/>
      <c r="EH61" s="135"/>
      <c r="EI61" s="135"/>
      <c r="EJ61" s="135"/>
      <c r="EK61" s="135"/>
    </row>
    <row r="62" spans="1:141" s="37" customFormat="1" ht="13.5" customHeight="1" x14ac:dyDescent="0.25">
      <c r="A62" s="39"/>
      <c r="B62" s="36" t="s">
        <v>353</v>
      </c>
      <c r="C62" s="62">
        <f t="shared" si="0"/>
        <v>0.16666666666666666</v>
      </c>
      <c r="D62" s="36" t="s">
        <v>393</v>
      </c>
      <c r="E62" s="36" t="s">
        <v>394</v>
      </c>
      <c r="F62" s="36" t="s">
        <v>206</v>
      </c>
      <c r="G62" s="36" t="s">
        <v>182</v>
      </c>
      <c r="H62" s="53">
        <f>60+'[4]Linea de educación'!$N$33</f>
        <v>95</v>
      </c>
      <c r="I62" s="53">
        <v>2022</v>
      </c>
      <c r="J62" s="51">
        <v>45292</v>
      </c>
      <c r="K62" s="51">
        <v>51135</v>
      </c>
      <c r="L62" s="48">
        <v>96</v>
      </c>
      <c r="M62" s="48">
        <v>97</v>
      </c>
      <c r="N62" s="48">
        <v>101</v>
      </c>
      <c r="O62" s="48">
        <v>106</v>
      </c>
      <c r="P62" s="48">
        <v>116</v>
      </c>
      <c r="Q62" s="48">
        <v>118</v>
      </c>
      <c r="R62" s="48">
        <v>121</v>
      </c>
      <c r="S62" s="48">
        <v>124</v>
      </c>
      <c r="T62" s="48">
        <v>127</v>
      </c>
      <c r="U62" s="48">
        <v>129</v>
      </c>
      <c r="V62" s="48">
        <v>132</v>
      </c>
      <c r="W62" s="48">
        <v>135</v>
      </c>
      <c r="X62" s="48">
        <v>138</v>
      </c>
      <c r="Y62" s="48">
        <v>141</v>
      </c>
      <c r="Z62" s="48">
        <v>144</v>
      </c>
      <c r="AA62" s="48">
        <v>147</v>
      </c>
      <c r="AB62" s="48">
        <v>147</v>
      </c>
      <c r="AC62" s="36" t="s">
        <v>429</v>
      </c>
      <c r="AD62" s="108" t="s">
        <v>430</v>
      </c>
      <c r="AE62" s="109" t="s">
        <v>431</v>
      </c>
      <c r="AF62" s="109" t="s">
        <v>258</v>
      </c>
      <c r="AG62" s="36" t="s">
        <v>187</v>
      </c>
      <c r="AH62" s="44">
        <v>0</v>
      </c>
      <c r="AI62" s="55">
        <v>2023</v>
      </c>
      <c r="AJ62" s="51">
        <v>45292</v>
      </c>
      <c r="AK62" s="51">
        <v>51135</v>
      </c>
      <c r="AL62" s="52">
        <v>0.2</v>
      </c>
      <c r="AM62" s="52">
        <f>AL62+20%</f>
        <v>0.4</v>
      </c>
      <c r="AN62" s="52">
        <f t="shared" ref="AN62:AP62" si="42">AM62+20%</f>
        <v>0.60000000000000009</v>
      </c>
      <c r="AO62" s="52">
        <f t="shared" si="42"/>
        <v>0.8</v>
      </c>
      <c r="AP62" s="52">
        <f t="shared" si="42"/>
        <v>1</v>
      </c>
      <c r="AQ62" s="52">
        <f>AP62</f>
        <v>1</v>
      </c>
      <c r="AR62" s="52">
        <f t="shared" ref="AR62:BA62" si="43">AQ62</f>
        <v>1</v>
      </c>
      <c r="AS62" s="52">
        <f t="shared" si="43"/>
        <v>1</v>
      </c>
      <c r="AT62" s="52">
        <f t="shared" si="43"/>
        <v>1</v>
      </c>
      <c r="AU62" s="52">
        <f t="shared" si="43"/>
        <v>1</v>
      </c>
      <c r="AV62" s="52">
        <f t="shared" si="43"/>
        <v>1</v>
      </c>
      <c r="AW62" s="52">
        <f t="shared" si="43"/>
        <v>1</v>
      </c>
      <c r="AX62" s="52">
        <f t="shared" si="43"/>
        <v>1</v>
      </c>
      <c r="AY62" s="52">
        <f t="shared" si="43"/>
        <v>1</v>
      </c>
      <c r="AZ62" s="52">
        <f t="shared" si="43"/>
        <v>1</v>
      </c>
      <c r="BA62" s="52">
        <f t="shared" si="43"/>
        <v>1</v>
      </c>
      <c r="BB62" s="80">
        <f>BA62</f>
        <v>1</v>
      </c>
      <c r="BC62" s="120">
        <v>399.94499999999999</v>
      </c>
      <c r="BD62" s="120"/>
      <c r="BE62" s="154" t="s">
        <v>398</v>
      </c>
      <c r="BF62" s="120">
        <v>1658.4356250000001</v>
      </c>
      <c r="BG62" s="120"/>
      <c r="BH62" s="154" t="s">
        <v>399</v>
      </c>
      <c r="BI62" s="120">
        <v>1790.1513</v>
      </c>
      <c r="BJ62" s="120"/>
      <c r="BK62" s="154" t="s">
        <v>399</v>
      </c>
      <c r="BL62" s="120">
        <v>1947.97031625</v>
      </c>
      <c r="BM62" s="120"/>
      <c r="BN62" s="154" t="s">
        <v>399</v>
      </c>
      <c r="BO62" s="120">
        <v>2099.1640999218748</v>
      </c>
      <c r="BP62" s="120"/>
      <c r="BQ62" s="154" t="s">
        <v>399</v>
      </c>
      <c r="BR62" s="120">
        <v>2241.7789924195308</v>
      </c>
      <c r="BS62" s="120"/>
      <c r="BT62" s="154" t="s">
        <v>399</v>
      </c>
      <c r="BU62" s="120">
        <v>2413.1772248554689</v>
      </c>
      <c r="BV62" s="120"/>
      <c r="BW62" s="154" t="s">
        <v>399</v>
      </c>
      <c r="BX62" s="120">
        <v>2596.1108330539519</v>
      </c>
      <c r="BY62" s="120"/>
      <c r="BZ62" s="154" t="s">
        <v>399</v>
      </c>
      <c r="CA62" s="120">
        <v>2791.3048590101439</v>
      </c>
      <c r="CB62" s="120"/>
      <c r="CC62" s="154" t="s">
        <v>399</v>
      </c>
      <c r="CD62" s="120">
        <v>2976.6420409730968</v>
      </c>
      <c r="CE62" s="120"/>
      <c r="CF62" s="154" t="s">
        <v>399</v>
      </c>
      <c r="CG62" s="120">
        <v>3197.5649469663545</v>
      </c>
      <c r="CH62" s="120"/>
      <c r="CI62" s="154" t="s">
        <v>398</v>
      </c>
      <c r="CJ62" s="120">
        <v>3433.1385384565051</v>
      </c>
      <c r="CK62" s="120"/>
      <c r="CL62" s="154" t="s">
        <v>398</v>
      </c>
      <c r="CM62" s="120">
        <v>3684.2755767282547</v>
      </c>
      <c r="CN62" s="120"/>
      <c r="CO62" s="154" t="s">
        <v>189</v>
      </c>
      <c r="CP62" s="120">
        <v>3924.1254335089156</v>
      </c>
      <c r="CQ62" s="120"/>
      <c r="CR62" s="154" t="s">
        <v>189</v>
      </c>
      <c r="CS62" s="120">
        <v>4207.95852794655</v>
      </c>
      <c r="CT62" s="120"/>
      <c r="CU62" s="154" t="s">
        <v>189</v>
      </c>
      <c r="CV62" s="120">
        <v>4510.3646182441762</v>
      </c>
      <c r="CW62" s="120"/>
      <c r="CX62" s="154" t="s">
        <v>189</v>
      </c>
      <c r="CY62" s="120">
        <v>43872.107933334832</v>
      </c>
      <c r="CZ62" s="132" t="s">
        <v>190</v>
      </c>
      <c r="DA62" s="132" t="s">
        <v>331</v>
      </c>
      <c r="DB62" s="132" t="s">
        <v>192</v>
      </c>
      <c r="DC62" s="132" t="s">
        <v>192</v>
      </c>
      <c r="DD62" s="132" t="s">
        <v>193</v>
      </c>
      <c r="DE62" s="132" t="s">
        <v>432</v>
      </c>
      <c r="DF62" s="133" t="s">
        <v>388</v>
      </c>
      <c r="DG62" s="132" t="s">
        <v>192</v>
      </c>
      <c r="DH62" s="132" t="s">
        <v>192</v>
      </c>
      <c r="DI62" s="132" t="s">
        <v>389</v>
      </c>
      <c r="DJ62" s="135"/>
      <c r="DK62" s="135"/>
      <c r="DL62" s="135"/>
      <c r="DM62" s="135"/>
      <c r="DN62" s="135"/>
      <c r="DO62" s="135"/>
      <c r="DP62" s="135"/>
      <c r="DQ62" s="135"/>
      <c r="DR62" s="135"/>
      <c r="DS62" s="135"/>
      <c r="DT62" s="135"/>
      <c r="DU62" s="135"/>
      <c r="DV62" s="135"/>
      <c r="DW62" s="135"/>
      <c r="DX62" s="135"/>
      <c r="DY62" s="135"/>
      <c r="DZ62" s="135"/>
      <c r="EA62" s="135"/>
      <c r="EB62" s="135"/>
      <c r="EC62" s="135"/>
      <c r="ED62" s="135"/>
      <c r="EE62" s="135"/>
      <c r="EF62" s="135"/>
      <c r="EG62" s="135"/>
      <c r="EH62" s="135"/>
      <c r="EI62" s="135"/>
      <c r="EJ62" s="135"/>
      <c r="EK62" s="135"/>
    </row>
    <row r="63" spans="1:141" s="37" customFormat="1" ht="13.5" customHeight="1" x14ac:dyDescent="0.25">
      <c r="A63" s="39"/>
      <c r="B63" s="36" t="s">
        <v>353</v>
      </c>
      <c r="C63" s="62">
        <f t="shared" si="0"/>
        <v>0.16666666666666666</v>
      </c>
      <c r="D63" s="36" t="s">
        <v>433</v>
      </c>
      <c r="E63" s="68" t="s">
        <v>434</v>
      </c>
      <c r="F63" s="36" t="s">
        <v>206</v>
      </c>
      <c r="G63" s="36" t="s">
        <v>182</v>
      </c>
      <c r="H63" s="44">
        <v>0</v>
      </c>
      <c r="I63" s="53">
        <v>2022</v>
      </c>
      <c r="J63" s="51">
        <v>45292</v>
      </c>
      <c r="K63" s="51">
        <v>51135</v>
      </c>
      <c r="L63" s="48">
        <v>53</v>
      </c>
      <c r="M63" s="48">
        <v>106</v>
      </c>
      <c r="N63" s="48">
        <f>M63+3</f>
        <v>109</v>
      </c>
      <c r="O63" s="48">
        <f>N63+4</f>
        <v>113</v>
      </c>
      <c r="P63" s="48">
        <f t="shared" ref="P63:AA68" si="44">O63+3</f>
        <v>116</v>
      </c>
      <c r="Q63" s="48">
        <f>P63+2</f>
        <v>118</v>
      </c>
      <c r="R63" s="48">
        <f t="shared" si="44"/>
        <v>121</v>
      </c>
      <c r="S63" s="48">
        <f t="shared" si="44"/>
        <v>124</v>
      </c>
      <c r="T63" s="48">
        <f t="shared" si="44"/>
        <v>127</v>
      </c>
      <c r="U63" s="48">
        <f>T63+2</f>
        <v>129</v>
      </c>
      <c r="V63" s="48">
        <f t="shared" si="44"/>
        <v>132</v>
      </c>
      <c r="W63" s="48">
        <f t="shared" si="44"/>
        <v>135</v>
      </c>
      <c r="X63" s="48">
        <f t="shared" si="44"/>
        <v>138</v>
      </c>
      <c r="Y63" s="48">
        <f t="shared" si="44"/>
        <v>141</v>
      </c>
      <c r="Z63" s="48">
        <f t="shared" si="44"/>
        <v>144</v>
      </c>
      <c r="AA63" s="48">
        <f t="shared" si="44"/>
        <v>147</v>
      </c>
      <c r="AB63" s="48">
        <f>AA63</f>
        <v>147</v>
      </c>
      <c r="AC63" s="36" t="s">
        <v>435</v>
      </c>
      <c r="AD63" s="108" t="s">
        <v>436</v>
      </c>
      <c r="AE63" s="109" t="s">
        <v>437</v>
      </c>
      <c r="AF63" s="109" t="s">
        <v>186</v>
      </c>
      <c r="AG63" s="36" t="s">
        <v>296</v>
      </c>
      <c r="AH63" s="52">
        <v>0</v>
      </c>
      <c r="AI63" s="44">
        <v>2023</v>
      </c>
      <c r="AJ63" s="51">
        <v>45292</v>
      </c>
      <c r="AK63" s="51">
        <v>51135</v>
      </c>
      <c r="AL63" s="52">
        <v>0.04</v>
      </c>
      <c r="AM63" s="52">
        <v>0.1</v>
      </c>
      <c r="AN63" s="52">
        <v>0.17</v>
      </c>
      <c r="AO63" s="52">
        <v>0.24</v>
      </c>
      <c r="AP63" s="52">
        <v>0.3</v>
      </c>
      <c r="AQ63" s="52">
        <v>0.39</v>
      </c>
      <c r="AR63" s="52">
        <v>0.44</v>
      </c>
      <c r="AS63" s="52">
        <v>0.5</v>
      </c>
      <c r="AT63" s="52">
        <v>0.56000000000000005</v>
      </c>
      <c r="AU63" s="52">
        <v>0.64</v>
      </c>
      <c r="AV63" s="52">
        <v>0.7</v>
      </c>
      <c r="AW63" s="52">
        <v>0.76</v>
      </c>
      <c r="AX63" s="52">
        <v>0.81</v>
      </c>
      <c r="AY63" s="52">
        <v>0.9</v>
      </c>
      <c r="AZ63" s="52">
        <v>0.96</v>
      </c>
      <c r="BA63" s="52">
        <v>1</v>
      </c>
      <c r="BB63" s="80">
        <v>1</v>
      </c>
      <c r="BC63" s="120">
        <v>395.12812500000001</v>
      </c>
      <c r="BD63" s="120"/>
      <c r="BE63" s="154" t="s">
        <v>398</v>
      </c>
      <c r="BF63" s="120">
        <v>475.65984374999999</v>
      </c>
      <c r="BG63" s="120"/>
      <c r="BH63" s="154" t="s">
        <v>399</v>
      </c>
      <c r="BI63" s="120">
        <v>499.44283593749998</v>
      </c>
      <c r="BJ63" s="120"/>
      <c r="BK63" s="154" t="s">
        <v>399</v>
      </c>
      <c r="BL63" s="120">
        <v>524.41497773437504</v>
      </c>
      <c r="BM63" s="120"/>
      <c r="BN63" s="154" t="s">
        <v>399</v>
      </c>
      <c r="BO63" s="120">
        <v>529.5770808398438</v>
      </c>
      <c r="BP63" s="120"/>
      <c r="BQ63" s="154" t="s">
        <v>399</v>
      </c>
      <c r="BR63" s="120">
        <v>395.24445800683594</v>
      </c>
      <c r="BS63" s="120"/>
      <c r="BT63" s="154" t="s">
        <v>399</v>
      </c>
      <c r="BU63" s="120">
        <v>415.00668090717778</v>
      </c>
      <c r="BV63" s="120"/>
      <c r="BW63" s="154" t="s">
        <v>399</v>
      </c>
      <c r="BX63" s="120">
        <v>435.75701495253668</v>
      </c>
      <c r="BY63" s="120"/>
      <c r="BZ63" s="154" t="s">
        <v>399</v>
      </c>
      <c r="CA63" s="120">
        <v>643.70425161758544</v>
      </c>
      <c r="CB63" s="120"/>
      <c r="CC63" s="154" t="s">
        <v>399</v>
      </c>
      <c r="CD63" s="120">
        <v>480.4221089851718</v>
      </c>
      <c r="CE63" s="120"/>
      <c r="CF63" s="154" t="s">
        <v>399</v>
      </c>
      <c r="CG63" s="120">
        <v>504.44321443443039</v>
      </c>
      <c r="CH63" s="120"/>
      <c r="CI63" s="154" t="s">
        <v>398</v>
      </c>
      <c r="CJ63" s="120">
        <v>529.66537515615198</v>
      </c>
      <c r="CK63" s="120"/>
      <c r="CL63" s="154" t="s">
        <v>398</v>
      </c>
      <c r="CM63" s="120">
        <v>782.42654099274807</v>
      </c>
      <c r="CN63" s="120"/>
      <c r="CO63" s="154" t="s">
        <v>189</v>
      </c>
      <c r="CP63" s="120">
        <v>583.95607610965749</v>
      </c>
      <c r="CQ63" s="120"/>
      <c r="CR63" s="154" t="s">
        <v>189</v>
      </c>
      <c r="CS63" s="120">
        <v>613.15387991514046</v>
      </c>
      <c r="CT63" s="120"/>
      <c r="CU63" s="154" t="s">
        <v>189</v>
      </c>
      <c r="CV63" s="120">
        <v>643.81157391089744</v>
      </c>
      <c r="CW63" s="120"/>
      <c r="CX63" s="154" t="s">
        <v>189</v>
      </c>
      <c r="CY63" s="139">
        <v>8451.8140382500515</v>
      </c>
      <c r="CZ63" s="132" t="s">
        <v>190</v>
      </c>
      <c r="DA63" s="132" t="s">
        <v>331</v>
      </c>
      <c r="DB63" s="132" t="s">
        <v>192</v>
      </c>
      <c r="DC63" s="132" t="s">
        <v>192</v>
      </c>
      <c r="DD63" s="132" t="s">
        <v>193</v>
      </c>
      <c r="DE63" s="133" t="s">
        <v>438</v>
      </c>
      <c r="DF63" s="133" t="s">
        <v>286</v>
      </c>
      <c r="DG63" s="132" t="s">
        <v>192</v>
      </c>
      <c r="DH63" s="132" t="s">
        <v>192</v>
      </c>
      <c r="DI63" s="132" t="s">
        <v>287</v>
      </c>
      <c r="DJ63" s="135"/>
      <c r="DK63" s="135"/>
      <c r="DL63" s="135"/>
      <c r="DM63" s="135"/>
      <c r="DN63" s="135"/>
      <c r="DO63" s="135"/>
      <c r="DP63" s="135"/>
      <c r="DQ63" s="135"/>
      <c r="DR63" s="135"/>
      <c r="DS63" s="135"/>
      <c r="DT63" s="135"/>
      <c r="DU63" s="135"/>
      <c r="DV63" s="135"/>
      <c r="DW63" s="135"/>
      <c r="DX63" s="135"/>
      <c r="DY63" s="135"/>
      <c r="DZ63" s="135"/>
      <c r="EA63" s="135"/>
      <c r="EB63" s="135"/>
      <c r="EC63" s="135"/>
      <c r="ED63" s="135"/>
      <c r="EE63" s="135"/>
      <c r="EF63" s="135"/>
      <c r="EG63" s="135"/>
      <c r="EH63" s="135"/>
      <c r="EI63" s="135"/>
      <c r="EJ63" s="135"/>
      <c r="EK63" s="135"/>
    </row>
    <row r="64" spans="1:141" s="37" customFormat="1" ht="13.5" customHeight="1" x14ac:dyDescent="0.25">
      <c r="A64" s="39"/>
      <c r="B64" s="36" t="s">
        <v>353</v>
      </c>
      <c r="C64" s="62">
        <f t="shared" si="0"/>
        <v>0.16666666666666666</v>
      </c>
      <c r="D64" s="36" t="s">
        <v>433</v>
      </c>
      <c r="E64" s="68" t="s">
        <v>434</v>
      </c>
      <c r="F64" s="36" t="s">
        <v>206</v>
      </c>
      <c r="G64" s="36" t="s">
        <v>182</v>
      </c>
      <c r="H64" s="44">
        <v>0</v>
      </c>
      <c r="I64" s="53">
        <v>2022</v>
      </c>
      <c r="J64" s="51">
        <v>45292</v>
      </c>
      <c r="K64" s="51">
        <v>51135</v>
      </c>
      <c r="L64" s="48">
        <v>53</v>
      </c>
      <c r="M64" s="48">
        <v>106</v>
      </c>
      <c r="N64" s="48">
        <f t="shared" ref="N64:N68" si="45">M64+3</f>
        <v>109</v>
      </c>
      <c r="O64" s="48">
        <f t="shared" ref="O64:O68" si="46">N64+4</f>
        <v>113</v>
      </c>
      <c r="P64" s="48">
        <f t="shared" si="44"/>
        <v>116</v>
      </c>
      <c r="Q64" s="48">
        <f t="shared" ref="Q64:Q68" si="47">P64+2</f>
        <v>118</v>
      </c>
      <c r="R64" s="48">
        <f t="shared" si="44"/>
        <v>121</v>
      </c>
      <c r="S64" s="48">
        <f t="shared" si="44"/>
        <v>124</v>
      </c>
      <c r="T64" s="48">
        <f t="shared" si="44"/>
        <v>127</v>
      </c>
      <c r="U64" s="48">
        <f t="shared" ref="U64:U68" si="48">T64+2</f>
        <v>129</v>
      </c>
      <c r="V64" s="48">
        <f t="shared" si="44"/>
        <v>132</v>
      </c>
      <c r="W64" s="48">
        <f t="shared" si="44"/>
        <v>135</v>
      </c>
      <c r="X64" s="48">
        <f t="shared" si="44"/>
        <v>138</v>
      </c>
      <c r="Y64" s="48">
        <f t="shared" si="44"/>
        <v>141</v>
      </c>
      <c r="Z64" s="48">
        <f t="shared" si="44"/>
        <v>144</v>
      </c>
      <c r="AA64" s="48">
        <f t="shared" si="44"/>
        <v>147</v>
      </c>
      <c r="AB64" s="48">
        <f t="shared" ref="AB64:AB68" si="49">AA64</f>
        <v>147</v>
      </c>
      <c r="AC64" s="36" t="s">
        <v>439</v>
      </c>
      <c r="AD64" s="108" t="s">
        <v>440</v>
      </c>
      <c r="AE64" s="109" t="s">
        <v>441</v>
      </c>
      <c r="AF64" s="109" t="s">
        <v>258</v>
      </c>
      <c r="AG64" s="36" t="s">
        <v>187</v>
      </c>
      <c r="AH64" s="52">
        <v>0.06</v>
      </c>
      <c r="AI64" s="44">
        <v>2023</v>
      </c>
      <c r="AJ64" s="51">
        <v>45292</v>
      </c>
      <c r="AK64" s="51">
        <v>51135</v>
      </c>
      <c r="AL64" s="52">
        <v>0.21</v>
      </c>
      <c r="AM64" s="52">
        <v>0.36</v>
      </c>
      <c r="AN64" s="52">
        <v>0.51</v>
      </c>
      <c r="AO64" s="52">
        <v>0.66</v>
      </c>
      <c r="AP64" s="52">
        <v>0.81</v>
      </c>
      <c r="AQ64" s="52">
        <v>0.96</v>
      </c>
      <c r="AR64" s="52">
        <v>1</v>
      </c>
      <c r="AS64" s="52">
        <v>1</v>
      </c>
      <c r="AT64" s="52">
        <v>1</v>
      </c>
      <c r="AU64" s="52">
        <v>1</v>
      </c>
      <c r="AV64" s="52">
        <v>1</v>
      </c>
      <c r="AW64" s="52">
        <v>1</v>
      </c>
      <c r="AX64" s="52">
        <v>1</v>
      </c>
      <c r="AY64" s="52">
        <v>1</v>
      </c>
      <c r="AZ64" s="52">
        <v>1</v>
      </c>
      <c r="BA64" s="52">
        <v>1</v>
      </c>
      <c r="BB64" s="80">
        <v>1</v>
      </c>
      <c r="BC64" s="120">
        <v>220.5</v>
      </c>
      <c r="BD64" s="120"/>
      <c r="BE64" s="154" t="s">
        <v>415</v>
      </c>
      <c r="BF64" s="120">
        <v>798.76125000000002</v>
      </c>
      <c r="BG64" s="120"/>
      <c r="BH64" s="154" t="s">
        <v>415</v>
      </c>
      <c r="BI64" s="120">
        <v>838.69931250000002</v>
      </c>
      <c r="BJ64" s="120"/>
      <c r="BK64" s="154" t="s">
        <v>415</v>
      </c>
      <c r="BL64" s="120">
        <v>880.63427812500004</v>
      </c>
      <c r="BM64" s="120"/>
      <c r="BN64" s="154" t="s">
        <v>415</v>
      </c>
      <c r="BO64" s="120">
        <v>924.66599203124997</v>
      </c>
      <c r="BP64" s="120"/>
      <c r="BQ64" s="154" t="s">
        <v>415</v>
      </c>
      <c r="BR64" s="120">
        <v>970.89929163281249</v>
      </c>
      <c r="BS64" s="120"/>
      <c r="BT64" s="154" t="s">
        <v>415</v>
      </c>
      <c r="BU64" s="120">
        <v>1019.4442562144533</v>
      </c>
      <c r="BV64" s="120"/>
      <c r="BW64" s="154" t="s">
        <v>415</v>
      </c>
      <c r="BX64" s="120">
        <v>1070.416469025176</v>
      </c>
      <c r="BY64" s="120"/>
      <c r="BZ64" s="154" t="s">
        <v>415</v>
      </c>
      <c r="CA64" s="120">
        <v>1123.9372924764348</v>
      </c>
      <c r="CB64" s="120"/>
      <c r="CC64" s="154" t="s">
        <v>415</v>
      </c>
      <c r="CD64" s="120">
        <v>1180.1341571002567</v>
      </c>
      <c r="CE64" s="120"/>
      <c r="CF64" s="154" t="s">
        <v>415</v>
      </c>
      <c r="CG64" s="120">
        <v>1239.1408649552693</v>
      </c>
      <c r="CH64" s="120"/>
      <c r="CI64" s="154" t="s">
        <v>415</v>
      </c>
      <c r="CJ64" s="120">
        <v>1301.0979082030331</v>
      </c>
      <c r="CK64" s="120"/>
      <c r="CL64" s="154" t="s">
        <v>415</v>
      </c>
      <c r="CM64" s="120">
        <v>1366.1528036131847</v>
      </c>
      <c r="CN64" s="120"/>
      <c r="CO64" s="154" t="s">
        <v>284</v>
      </c>
      <c r="CP64" s="120">
        <v>1434.460443793844</v>
      </c>
      <c r="CQ64" s="120"/>
      <c r="CR64" s="154" t="s">
        <v>284</v>
      </c>
      <c r="CS64" s="120">
        <v>1506.1834659835358</v>
      </c>
      <c r="CT64" s="120"/>
      <c r="CU64" s="154" t="s">
        <v>284</v>
      </c>
      <c r="CV64" s="120">
        <v>1581.4926392827128</v>
      </c>
      <c r="CW64" s="120"/>
      <c r="CX64" s="154" t="s">
        <v>284</v>
      </c>
      <c r="CY64" s="120">
        <v>17456.620424936962</v>
      </c>
      <c r="CZ64" s="132" t="s">
        <v>190</v>
      </c>
      <c r="DA64" s="132" t="s">
        <v>331</v>
      </c>
      <c r="DB64" s="132" t="s">
        <v>192</v>
      </c>
      <c r="DC64" s="132" t="s">
        <v>192</v>
      </c>
      <c r="DD64" s="132" t="s">
        <v>193</v>
      </c>
      <c r="DE64" s="132" t="s">
        <v>438</v>
      </c>
      <c r="DF64" s="133" t="s">
        <v>286</v>
      </c>
      <c r="DG64" s="132" t="s">
        <v>192</v>
      </c>
      <c r="DH64" s="132" t="s">
        <v>192</v>
      </c>
      <c r="DI64" s="132" t="s">
        <v>287</v>
      </c>
      <c r="DJ64" s="135"/>
      <c r="DK64" s="135"/>
      <c r="DL64" s="135"/>
      <c r="DM64" s="135"/>
      <c r="DN64" s="135"/>
      <c r="DO64" s="135"/>
      <c r="DP64" s="135"/>
      <c r="DQ64" s="135"/>
      <c r="DR64" s="135"/>
      <c r="DS64" s="135"/>
      <c r="DT64" s="135"/>
      <c r="DU64" s="135"/>
      <c r="DV64" s="135"/>
      <c r="DW64" s="135"/>
      <c r="DX64" s="135"/>
      <c r="DY64" s="135"/>
      <c r="DZ64" s="135"/>
      <c r="EA64" s="135"/>
      <c r="EB64" s="135"/>
      <c r="EC64" s="135"/>
      <c r="ED64" s="135"/>
      <c r="EE64" s="135"/>
      <c r="EF64" s="135"/>
      <c r="EG64" s="135"/>
      <c r="EH64" s="135"/>
      <c r="EI64" s="135"/>
      <c r="EJ64" s="135"/>
      <c r="EK64" s="135"/>
    </row>
    <row r="65" spans="1:378" s="37" customFormat="1" ht="13.5" customHeight="1" x14ac:dyDescent="0.25">
      <c r="A65" s="39"/>
      <c r="B65" s="36" t="s">
        <v>353</v>
      </c>
      <c r="C65" s="62">
        <f t="shared" si="0"/>
        <v>0.16666666666666666</v>
      </c>
      <c r="D65" s="36" t="s">
        <v>433</v>
      </c>
      <c r="E65" s="68" t="s">
        <v>434</v>
      </c>
      <c r="F65" s="36" t="s">
        <v>206</v>
      </c>
      <c r="G65" s="36" t="s">
        <v>182</v>
      </c>
      <c r="H65" s="44">
        <v>0</v>
      </c>
      <c r="I65" s="53">
        <v>2022</v>
      </c>
      <c r="J65" s="51">
        <v>45292</v>
      </c>
      <c r="K65" s="51">
        <v>51135</v>
      </c>
      <c r="L65" s="48">
        <v>53</v>
      </c>
      <c r="M65" s="48">
        <v>106</v>
      </c>
      <c r="N65" s="48">
        <f t="shared" si="45"/>
        <v>109</v>
      </c>
      <c r="O65" s="48">
        <f t="shared" si="46"/>
        <v>113</v>
      </c>
      <c r="P65" s="48">
        <f t="shared" si="44"/>
        <v>116</v>
      </c>
      <c r="Q65" s="48">
        <f t="shared" si="47"/>
        <v>118</v>
      </c>
      <c r="R65" s="48">
        <f t="shared" si="44"/>
        <v>121</v>
      </c>
      <c r="S65" s="48">
        <f t="shared" si="44"/>
        <v>124</v>
      </c>
      <c r="T65" s="48">
        <f t="shared" si="44"/>
        <v>127</v>
      </c>
      <c r="U65" s="48">
        <f t="shared" si="48"/>
        <v>129</v>
      </c>
      <c r="V65" s="48">
        <f t="shared" si="44"/>
        <v>132</v>
      </c>
      <c r="W65" s="48">
        <f t="shared" si="44"/>
        <v>135</v>
      </c>
      <c r="X65" s="48">
        <f t="shared" si="44"/>
        <v>138</v>
      </c>
      <c r="Y65" s="48">
        <f t="shared" si="44"/>
        <v>141</v>
      </c>
      <c r="Z65" s="48">
        <f t="shared" si="44"/>
        <v>144</v>
      </c>
      <c r="AA65" s="48">
        <f t="shared" si="44"/>
        <v>147</v>
      </c>
      <c r="AB65" s="48">
        <f t="shared" si="49"/>
        <v>147</v>
      </c>
      <c r="AC65" s="36" t="s">
        <v>442</v>
      </c>
      <c r="AD65" s="108" t="s">
        <v>443</v>
      </c>
      <c r="AE65" s="109" t="s">
        <v>441</v>
      </c>
      <c r="AF65" s="109" t="s">
        <v>197</v>
      </c>
      <c r="AG65" s="36" t="s">
        <v>187</v>
      </c>
      <c r="AH65" s="52">
        <v>0</v>
      </c>
      <c r="AI65" s="44">
        <v>2023</v>
      </c>
      <c r="AJ65" s="51">
        <v>45292</v>
      </c>
      <c r="AK65" s="51">
        <v>51135</v>
      </c>
      <c r="AL65" s="56">
        <v>1</v>
      </c>
      <c r="AM65" s="56">
        <v>1</v>
      </c>
      <c r="AN65" s="56">
        <v>1</v>
      </c>
      <c r="AO65" s="56">
        <v>1</v>
      </c>
      <c r="AP65" s="56">
        <v>1</v>
      </c>
      <c r="AQ65" s="56">
        <v>1</v>
      </c>
      <c r="AR65" s="56">
        <v>1</v>
      </c>
      <c r="AS65" s="56">
        <v>1</v>
      </c>
      <c r="AT65" s="56">
        <v>1</v>
      </c>
      <c r="AU65" s="56">
        <v>1</v>
      </c>
      <c r="AV65" s="56">
        <v>1</v>
      </c>
      <c r="AW65" s="56">
        <v>1</v>
      </c>
      <c r="AX65" s="56">
        <v>1</v>
      </c>
      <c r="AY65" s="56">
        <v>1</v>
      </c>
      <c r="AZ65" s="56">
        <v>1</v>
      </c>
      <c r="BA65" s="56">
        <v>1</v>
      </c>
      <c r="BB65" s="118">
        <v>16</v>
      </c>
      <c r="BC65" s="120">
        <v>325.62</v>
      </c>
      <c r="BD65" s="120"/>
      <c r="BE65" s="154" t="s">
        <v>398</v>
      </c>
      <c r="BF65" s="120">
        <v>341.9</v>
      </c>
      <c r="BG65" s="120"/>
      <c r="BH65" s="154" t="s">
        <v>399</v>
      </c>
      <c r="BI65" s="120">
        <v>359</v>
      </c>
      <c r="BJ65" s="120"/>
      <c r="BK65" s="154" t="s">
        <v>399</v>
      </c>
      <c r="BL65" s="120">
        <v>376.95</v>
      </c>
      <c r="BM65" s="120"/>
      <c r="BN65" s="154" t="s">
        <v>399</v>
      </c>
      <c r="BO65" s="120">
        <v>395.8</v>
      </c>
      <c r="BP65" s="120"/>
      <c r="BQ65" s="154" t="s">
        <v>399</v>
      </c>
      <c r="BR65" s="120">
        <v>415.59</v>
      </c>
      <c r="BS65" s="120"/>
      <c r="BT65" s="154" t="s">
        <v>399</v>
      </c>
      <c r="BU65" s="120">
        <v>436.37</v>
      </c>
      <c r="BV65" s="120"/>
      <c r="BW65" s="154" t="s">
        <v>399</v>
      </c>
      <c r="BX65" s="120">
        <v>458.19</v>
      </c>
      <c r="BY65" s="120"/>
      <c r="BZ65" s="154" t="s">
        <v>399</v>
      </c>
      <c r="CA65" s="120">
        <v>481.09</v>
      </c>
      <c r="CB65" s="120"/>
      <c r="CC65" s="154" t="s">
        <v>399</v>
      </c>
      <c r="CD65" s="120">
        <v>505.15</v>
      </c>
      <c r="CE65" s="120"/>
      <c r="CF65" s="154" t="s">
        <v>399</v>
      </c>
      <c r="CG65" s="120">
        <v>530.41</v>
      </c>
      <c r="CH65" s="120"/>
      <c r="CI65" s="154" t="s">
        <v>398</v>
      </c>
      <c r="CJ65" s="120">
        <v>556.92999999999995</v>
      </c>
      <c r="CK65" s="120"/>
      <c r="CL65" s="154" t="s">
        <v>398</v>
      </c>
      <c r="CM65" s="120">
        <v>584.77</v>
      </c>
      <c r="CN65" s="120"/>
      <c r="CO65" s="154" t="s">
        <v>189</v>
      </c>
      <c r="CP65" s="120">
        <v>614.01</v>
      </c>
      <c r="CQ65" s="120"/>
      <c r="CR65" s="154" t="s">
        <v>189</v>
      </c>
      <c r="CS65" s="120">
        <v>644.71</v>
      </c>
      <c r="CT65" s="120"/>
      <c r="CU65" s="154" t="s">
        <v>189</v>
      </c>
      <c r="CV65" s="120">
        <v>676.95</v>
      </c>
      <c r="CW65" s="120"/>
      <c r="CX65" s="154" t="s">
        <v>189</v>
      </c>
      <c r="CY65" s="120">
        <f>+BC65+BF65+BI65+BL65+BO65+BR65+BU65+BX65+CA65+CD65+CG65+CJ65+CM65+CP65+CS65+CV65</f>
        <v>7703.4400000000005</v>
      </c>
      <c r="CZ65" s="132" t="s">
        <v>190</v>
      </c>
      <c r="DA65" s="132" t="s">
        <v>331</v>
      </c>
      <c r="DB65" s="132" t="s">
        <v>192</v>
      </c>
      <c r="DC65" s="132" t="s">
        <v>192</v>
      </c>
      <c r="DD65" s="132" t="s">
        <v>193</v>
      </c>
      <c r="DE65" s="134" t="s">
        <v>194</v>
      </c>
      <c r="DF65" s="132" t="s">
        <v>194</v>
      </c>
      <c r="DG65" s="132" t="s">
        <v>192</v>
      </c>
      <c r="DH65" s="132" t="s">
        <v>192</v>
      </c>
      <c r="DI65" s="132" t="s">
        <v>194</v>
      </c>
      <c r="DJ65" s="135"/>
      <c r="DK65" s="135"/>
      <c r="DL65" s="135"/>
      <c r="DM65" s="135"/>
      <c r="DN65" s="135"/>
      <c r="DO65" s="135"/>
      <c r="DP65" s="135"/>
      <c r="DQ65" s="135"/>
      <c r="DR65" s="135"/>
      <c r="DS65" s="135"/>
      <c r="DT65" s="135"/>
      <c r="DU65" s="135"/>
      <c r="DV65" s="135"/>
      <c r="DW65" s="135"/>
      <c r="DX65" s="135"/>
      <c r="DY65" s="135"/>
      <c r="DZ65" s="135"/>
      <c r="EA65" s="135"/>
      <c r="EB65" s="135"/>
      <c r="EC65" s="135"/>
      <c r="ED65" s="135"/>
      <c r="EE65" s="135"/>
      <c r="EF65" s="135"/>
      <c r="EG65" s="135"/>
      <c r="EH65" s="135"/>
      <c r="EI65" s="135"/>
      <c r="EJ65" s="135"/>
      <c r="EK65" s="135"/>
    </row>
    <row r="66" spans="1:378" s="37" customFormat="1" ht="13.5" customHeight="1" x14ac:dyDescent="0.25">
      <c r="A66" s="39"/>
      <c r="B66" s="36" t="s">
        <v>353</v>
      </c>
      <c r="C66" s="62">
        <f t="shared" si="0"/>
        <v>0.16666666666666666</v>
      </c>
      <c r="D66" s="36" t="s">
        <v>433</v>
      </c>
      <c r="E66" s="68" t="s">
        <v>434</v>
      </c>
      <c r="F66" s="36" t="s">
        <v>206</v>
      </c>
      <c r="G66" s="36" t="s">
        <v>182</v>
      </c>
      <c r="H66" s="44">
        <v>0</v>
      </c>
      <c r="I66" s="53">
        <v>2022</v>
      </c>
      <c r="J66" s="51">
        <v>45292</v>
      </c>
      <c r="K66" s="51">
        <v>51135</v>
      </c>
      <c r="L66" s="48">
        <v>53</v>
      </c>
      <c r="M66" s="48">
        <v>106</v>
      </c>
      <c r="N66" s="48">
        <f t="shared" si="45"/>
        <v>109</v>
      </c>
      <c r="O66" s="48">
        <f t="shared" si="46"/>
        <v>113</v>
      </c>
      <c r="P66" s="48">
        <f t="shared" si="44"/>
        <v>116</v>
      </c>
      <c r="Q66" s="48">
        <f t="shared" si="47"/>
        <v>118</v>
      </c>
      <c r="R66" s="48">
        <f t="shared" si="44"/>
        <v>121</v>
      </c>
      <c r="S66" s="48">
        <f t="shared" si="44"/>
        <v>124</v>
      </c>
      <c r="T66" s="48">
        <f t="shared" si="44"/>
        <v>127</v>
      </c>
      <c r="U66" s="48">
        <f t="shared" si="48"/>
        <v>129</v>
      </c>
      <c r="V66" s="48">
        <f t="shared" si="44"/>
        <v>132</v>
      </c>
      <c r="W66" s="48">
        <f t="shared" si="44"/>
        <v>135</v>
      </c>
      <c r="X66" s="48">
        <f t="shared" si="44"/>
        <v>138</v>
      </c>
      <c r="Y66" s="48">
        <f t="shared" si="44"/>
        <v>141</v>
      </c>
      <c r="Z66" s="48">
        <f t="shared" si="44"/>
        <v>144</v>
      </c>
      <c r="AA66" s="48">
        <f t="shared" si="44"/>
        <v>147</v>
      </c>
      <c r="AB66" s="48">
        <f t="shared" si="49"/>
        <v>147</v>
      </c>
      <c r="AC66" s="36" t="s">
        <v>444</v>
      </c>
      <c r="AD66" s="43" t="s">
        <v>445</v>
      </c>
      <c r="AE66" s="109" t="s">
        <v>446</v>
      </c>
      <c r="AF66" s="109" t="s">
        <v>308</v>
      </c>
      <c r="AG66" s="36" t="s">
        <v>296</v>
      </c>
      <c r="AH66" s="56">
        <v>0</v>
      </c>
      <c r="AI66" s="44">
        <v>2023</v>
      </c>
      <c r="AJ66" s="51">
        <v>45658</v>
      </c>
      <c r="AK66" s="51">
        <v>51135</v>
      </c>
      <c r="AL66" s="56"/>
      <c r="AM66" s="56">
        <v>5</v>
      </c>
      <c r="AN66" s="56">
        <v>5</v>
      </c>
      <c r="AO66" s="56">
        <v>5</v>
      </c>
      <c r="AP66" s="56">
        <v>5</v>
      </c>
      <c r="AQ66" s="56">
        <v>5</v>
      </c>
      <c r="AR66" s="56">
        <v>5</v>
      </c>
      <c r="AS66" s="56">
        <v>5</v>
      </c>
      <c r="AT66" s="56">
        <v>5</v>
      </c>
      <c r="AU66" s="56">
        <v>5</v>
      </c>
      <c r="AV66" s="56">
        <v>5</v>
      </c>
      <c r="AW66" s="56">
        <v>5</v>
      </c>
      <c r="AX66" s="56">
        <v>5</v>
      </c>
      <c r="AY66" s="56">
        <v>5</v>
      </c>
      <c r="AZ66" s="56">
        <v>5</v>
      </c>
      <c r="BA66" s="56">
        <v>5</v>
      </c>
      <c r="BB66" s="118">
        <v>5</v>
      </c>
      <c r="BC66" s="120"/>
      <c r="BD66" s="120"/>
      <c r="BE66" s="154" t="s">
        <v>194</v>
      </c>
      <c r="BF66" s="120">
        <v>478.48500000000001</v>
      </c>
      <c r="BG66" s="120"/>
      <c r="BH66" s="154" t="s">
        <v>447</v>
      </c>
      <c r="BI66" s="120">
        <v>502.40924999999999</v>
      </c>
      <c r="BJ66" s="120"/>
      <c r="BK66" s="154" t="s">
        <v>447</v>
      </c>
      <c r="BL66" s="120">
        <v>527.52971249999996</v>
      </c>
      <c r="BM66" s="120"/>
      <c r="BN66" s="154" t="s">
        <v>447</v>
      </c>
      <c r="BO66" s="120">
        <v>553.90619812499995</v>
      </c>
      <c r="BP66" s="120"/>
      <c r="BQ66" s="154" t="s">
        <v>447</v>
      </c>
      <c r="BR66" s="120">
        <v>581.60150803124998</v>
      </c>
      <c r="BS66" s="120"/>
      <c r="BT66" s="154" t="s">
        <v>447</v>
      </c>
      <c r="BU66" s="120">
        <v>610.68158343281254</v>
      </c>
      <c r="BV66" s="120"/>
      <c r="BW66" s="154" t="s">
        <v>447</v>
      </c>
      <c r="BX66" s="120">
        <v>641.2156626044532</v>
      </c>
      <c r="BY66" s="120"/>
      <c r="BZ66" s="154" t="s">
        <v>447</v>
      </c>
      <c r="CA66" s="120">
        <v>673.27644573467592</v>
      </c>
      <c r="CB66" s="120"/>
      <c r="CC66" s="154" t="s">
        <v>447</v>
      </c>
      <c r="CD66" s="120">
        <v>706.94026802140979</v>
      </c>
      <c r="CE66" s="120"/>
      <c r="CF66" s="154" t="s">
        <v>447</v>
      </c>
      <c r="CG66" s="120">
        <v>742.28728142248019</v>
      </c>
      <c r="CH66" s="120"/>
      <c r="CI66" s="154" t="s">
        <v>447</v>
      </c>
      <c r="CJ66" s="120">
        <v>779.40164549360429</v>
      </c>
      <c r="CK66" s="120"/>
      <c r="CL66" s="154" t="s">
        <v>189</v>
      </c>
      <c r="CM66" s="120">
        <v>818.37172776828459</v>
      </c>
      <c r="CN66" s="120"/>
      <c r="CO66" s="154" t="s">
        <v>189</v>
      </c>
      <c r="CP66" s="120">
        <v>859.29031415669886</v>
      </c>
      <c r="CQ66" s="120"/>
      <c r="CR66" s="154" t="s">
        <v>189</v>
      </c>
      <c r="CS66" s="120">
        <v>902.2548298645338</v>
      </c>
      <c r="CT66" s="120"/>
      <c r="CU66" s="154" t="s">
        <v>189</v>
      </c>
      <c r="CV66" s="120">
        <v>947.36757135776054</v>
      </c>
      <c r="CW66" s="120"/>
      <c r="CX66" s="154" t="s">
        <v>189</v>
      </c>
      <c r="CY66" s="120">
        <v>10325.018998512965</v>
      </c>
      <c r="CZ66" s="132" t="s">
        <v>190</v>
      </c>
      <c r="DA66" s="132" t="s">
        <v>331</v>
      </c>
      <c r="DB66" s="132" t="s">
        <v>192</v>
      </c>
      <c r="DC66" s="132" t="s">
        <v>192</v>
      </c>
      <c r="DD66" s="132" t="s">
        <v>193</v>
      </c>
      <c r="DE66" s="132" t="s">
        <v>438</v>
      </c>
      <c r="DF66" s="133" t="s">
        <v>286</v>
      </c>
      <c r="DG66" s="132" t="s">
        <v>192</v>
      </c>
      <c r="DH66" s="132" t="s">
        <v>192</v>
      </c>
      <c r="DI66" s="132" t="s">
        <v>287</v>
      </c>
      <c r="DJ66" s="135"/>
      <c r="DK66" s="135"/>
      <c r="DL66" s="135"/>
      <c r="DM66" s="135"/>
      <c r="DN66" s="135"/>
      <c r="DO66" s="135"/>
      <c r="DP66" s="135"/>
      <c r="DQ66" s="135"/>
      <c r="DR66" s="135"/>
      <c r="DS66" s="135"/>
      <c r="DT66" s="135"/>
      <c r="DU66" s="135"/>
      <c r="DV66" s="135"/>
      <c r="DW66" s="135"/>
      <c r="DX66" s="135"/>
      <c r="DY66" s="135"/>
      <c r="DZ66" s="135"/>
      <c r="EA66" s="135"/>
      <c r="EB66" s="135"/>
      <c r="EC66" s="135"/>
      <c r="ED66" s="135"/>
      <c r="EE66" s="135"/>
      <c r="EF66" s="135"/>
      <c r="EG66" s="135"/>
      <c r="EH66" s="135"/>
      <c r="EI66" s="135"/>
      <c r="EJ66" s="135"/>
      <c r="EK66" s="135"/>
    </row>
    <row r="67" spans="1:378" s="37" customFormat="1" ht="13.5" customHeight="1" x14ac:dyDescent="0.35">
      <c r="A67" s="39"/>
      <c r="B67" s="36" t="s">
        <v>353</v>
      </c>
      <c r="C67" s="62">
        <f t="shared" si="0"/>
        <v>0.16666666666666666</v>
      </c>
      <c r="D67" s="36" t="s">
        <v>433</v>
      </c>
      <c r="E67" s="68" t="s">
        <v>434</v>
      </c>
      <c r="F67" s="36" t="s">
        <v>206</v>
      </c>
      <c r="G67" s="36" t="s">
        <v>182</v>
      </c>
      <c r="H67" s="44">
        <v>0</v>
      </c>
      <c r="I67" s="53">
        <v>2022</v>
      </c>
      <c r="J67" s="51">
        <v>45292</v>
      </c>
      <c r="K67" s="51">
        <v>51135</v>
      </c>
      <c r="L67" s="48">
        <v>53</v>
      </c>
      <c r="M67" s="48">
        <v>106</v>
      </c>
      <c r="N67" s="48">
        <f t="shared" si="45"/>
        <v>109</v>
      </c>
      <c r="O67" s="48">
        <f t="shared" si="46"/>
        <v>113</v>
      </c>
      <c r="P67" s="48">
        <f t="shared" si="44"/>
        <v>116</v>
      </c>
      <c r="Q67" s="48">
        <f t="shared" si="47"/>
        <v>118</v>
      </c>
      <c r="R67" s="48">
        <f t="shared" si="44"/>
        <v>121</v>
      </c>
      <c r="S67" s="48">
        <f t="shared" si="44"/>
        <v>124</v>
      </c>
      <c r="T67" s="48">
        <f t="shared" si="44"/>
        <v>127</v>
      </c>
      <c r="U67" s="48">
        <f t="shared" si="48"/>
        <v>129</v>
      </c>
      <c r="V67" s="48">
        <f t="shared" si="44"/>
        <v>132</v>
      </c>
      <c r="W67" s="48">
        <f t="shared" si="44"/>
        <v>135</v>
      </c>
      <c r="X67" s="48">
        <f t="shared" si="44"/>
        <v>138</v>
      </c>
      <c r="Y67" s="48">
        <f t="shared" si="44"/>
        <v>141</v>
      </c>
      <c r="Z67" s="48">
        <f t="shared" si="44"/>
        <v>144</v>
      </c>
      <c r="AA67" s="48">
        <f t="shared" si="44"/>
        <v>147</v>
      </c>
      <c r="AB67" s="48">
        <f t="shared" si="49"/>
        <v>147</v>
      </c>
      <c r="AC67" s="36" t="s">
        <v>448</v>
      </c>
      <c r="AD67" s="108" t="s">
        <v>449</v>
      </c>
      <c r="AE67" s="109" t="s">
        <v>450</v>
      </c>
      <c r="AF67" s="109" t="s">
        <v>197</v>
      </c>
      <c r="AG67" s="36" t="s">
        <v>187</v>
      </c>
      <c r="AH67" s="44">
        <v>35</v>
      </c>
      <c r="AI67" s="55">
        <v>2023</v>
      </c>
      <c r="AJ67" s="51">
        <v>45292</v>
      </c>
      <c r="AK67" s="67">
        <v>51135</v>
      </c>
      <c r="AL67" s="44">
        <f>AH67+35</f>
        <v>70</v>
      </c>
      <c r="AM67" s="44">
        <v>36</v>
      </c>
      <c r="AN67" s="44">
        <v>39</v>
      </c>
      <c r="AO67" s="44">
        <v>4</v>
      </c>
      <c r="AP67" s="44">
        <v>3</v>
      </c>
      <c r="AQ67" s="44">
        <v>2</v>
      </c>
      <c r="AR67" s="44">
        <v>3</v>
      </c>
      <c r="AS67" s="44">
        <v>3</v>
      </c>
      <c r="AT67" s="44">
        <v>3</v>
      </c>
      <c r="AU67" s="44">
        <v>2</v>
      </c>
      <c r="AV67" s="44">
        <v>3</v>
      </c>
      <c r="AW67" s="44">
        <v>3</v>
      </c>
      <c r="AX67" s="44">
        <v>3</v>
      </c>
      <c r="AY67" s="44">
        <v>2</v>
      </c>
      <c r="AZ67" s="44">
        <v>3</v>
      </c>
      <c r="BA67" s="44">
        <v>3</v>
      </c>
      <c r="BB67" s="122">
        <f>SUBTOTAL(9,AL67:BA67)</f>
        <v>0</v>
      </c>
      <c r="BC67" s="120">
        <v>682.5</v>
      </c>
      <c r="BD67" s="120"/>
      <c r="BE67" s="154" t="s">
        <v>398</v>
      </c>
      <c r="BF67" s="120">
        <v>737.1</v>
      </c>
      <c r="BG67" s="120"/>
      <c r="BH67" s="154" t="s">
        <v>399</v>
      </c>
      <c r="BI67" s="120">
        <v>838.45124999999996</v>
      </c>
      <c r="BJ67" s="120"/>
      <c r="BK67" s="154" t="s">
        <v>399</v>
      </c>
      <c r="BL67" s="120">
        <v>90.294749999999993</v>
      </c>
      <c r="BM67" s="120"/>
      <c r="BN67" s="154" t="s">
        <v>399</v>
      </c>
      <c r="BO67" s="120">
        <v>71.107115625000006</v>
      </c>
      <c r="BP67" s="120"/>
      <c r="BQ67" s="154" t="s">
        <v>399</v>
      </c>
      <c r="BR67" s="120">
        <v>49.774980937499997</v>
      </c>
      <c r="BS67" s="120"/>
      <c r="BT67" s="154" t="s">
        <v>399</v>
      </c>
      <c r="BU67" s="120">
        <v>78.395594976562506</v>
      </c>
      <c r="BV67" s="120"/>
      <c r="BW67" s="154" t="s">
        <v>399</v>
      </c>
      <c r="BX67" s="120">
        <v>82.315374725390626</v>
      </c>
      <c r="BY67" s="120"/>
      <c r="BZ67" s="154" t="s">
        <v>399</v>
      </c>
      <c r="CA67" s="120">
        <v>86.431143461660156</v>
      </c>
      <c r="CB67" s="120"/>
      <c r="CC67" s="154" t="s">
        <v>399</v>
      </c>
      <c r="CD67" s="120">
        <v>60.501800423162116</v>
      </c>
      <c r="CE67" s="120"/>
      <c r="CF67" s="154" t="s">
        <v>399</v>
      </c>
      <c r="CG67" s="120">
        <v>95.290335666480331</v>
      </c>
      <c r="CH67" s="120"/>
      <c r="CI67" s="154" t="s">
        <v>398</v>
      </c>
      <c r="CJ67" s="120">
        <v>100.05485244980437</v>
      </c>
      <c r="CK67" s="120"/>
      <c r="CL67" s="154" t="s">
        <v>398</v>
      </c>
      <c r="CM67" s="120">
        <v>105.05759507229456</v>
      </c>
      <c r="CN67" s="120"/>
      <c r="CO67" s="154" t="s">
        <v>189</v>
      </c>
      <c r="CP67" s="120">
        <v>73.540316550606207</v>
      </c>
      <c r="CQ67" s="120"/>
      <c r="CR67" s="154" t="s">
        <v>189</v>
      </c>
      <c r="CS67" s="120">
        <v>115.82599856720478</v>
      </c>
      <c r="CT67" s="120"/>
      <c r="CU67" s="154" t="s">
        <v>189</v>
      </c>
      <c r="CV67" s="120">
        <v>121.61729849556501</v>
      </c>
      <c r="CW67" s="120"/>
      <c r="CX67" s="154" t="s">
        <v>189</v>
      </c>
      <c r="CY67" s="120">
        <f t="shared" si="1"/>
        <v>3388.2584069512309</v>
      </c>
      <c r="CZ67" s="132" t="s">
        <v>190</v>
      </c>
      <c r="DA67" s="132" t="s">
        <v>331</v>
      </c>
      <c r="DB67" s="132" t="s">
        <v>192</v>
      </c>
      <c r="DC67" s="132" t="s">
        <v>192</v>
      </c>
      <c r="DD67" s="132" t="s">
        <v>193</v>
      </c>
      <c r="DE67" s="133" t="s">
        <v>451</v>
      </c>
      <c r="DF67" s="133" t="s">
        <v>452</v>
      </c>
      <c r="DG67" s="132" t="s">
        <v>192</v>
      </c>
      <c r="DH67" s="132" t="s">
        <v>192</v>
      </c>
      <c r="DI67" s="132" t="s">
        <v>453</v>
      </c>
      <c r="DJ67" s="135"/>
      <c r="DK67" s="135"/>
      <c r="DL67" s="135"/>
      <c r="DM67" s="135"/>
      <c r="DN67" s="135"/>
      <c r="DO67" s="135"/>
      <c r="DP67" s="135"/>
      <c r="DQ67" s="135"/>
      <c r="DR67" s="135"/>
      <c r="DS67" s="135"/>
      <c r="DT67" s="135"/>
      <c r="DU67" s="135"/>
      <c r="DV67" s="135"/>
      <c r="DW67" s="135"/>
      <c r="DX67" s="135"/>
      <c r="DY67" s="135"/>
      <c r="DZ67" s="135"/>
      <c r="EA67" s="135"/>
      <c r="EB67" s="135"/>
      <c r="EC67" s="135"/>
      <c r="ED67" s="135"/>
      <c r="EE67" s="135"/>
      <c r="EF67" s="135"/>
      <c r="EG67" s="135"/>
      <c r="EH67" s="135"/>
      <c r="EI67" s="135"/>
      <c r="EJ67" s="135"/>
      <c r="EK67" s="135"/>
    </row>
    <row r="68" spans="1:378" s="37" customFormat="1" ht="13.5" customHeight="1" x14ac:dyDescent="0.35">
      <c r="A68" s="39"/>
      <c r="B68" s="36" t="s">
        <v>353</v>
      </c>
      <c r="C68" s="62">
        <f t="shared" si="0"/>
        <v>0.16666666666666666</v>
      </c>
      <c r="D68" s="36" t="s">
        <v>433</v>
      </c>
      <c r="E68" s="68" t="s">
        <v>434</v>
      </c>
      <c r="F68" s="36" t="s">
        <v>206</v>
      </c>
      <c r="G68" s="36" t="s">
        <v>182</v>
      </c>
      <c r="H68" s="44">
        <v>0</v>
      </c>
      <c r="I68" s="53">
        <v>2022</v>
      </c>
      <c r="J68" s="51">
        <v>45292</v>
      </c>
      <c r="K68" s="51">
        <v>51135</v>
      </c>
      <c r="L68" s="48">
        <v>53</v>
      </c>
      <c r="M68" s="48">
        <v>106</v>
      </c>
      <c r="N68" s="48">
        <f t="shared" si="45"/>
        <v>109</v>
      </c>
      <c r="O68" s="48">
        <f t="shared" si="46"/>
        <v>113</v>
      </c>
      <c r="P68" s="48">
        <f t="shared" si="44"/>
        <v>116</v>
      </c>
      <c r="Q68" s="48">
        <f t="shared" si="47"/>
        <v>118</v>
      </c>
      <c r="R68" s="48">
        <f t="shared" si="44"/>
        <v>121</v>
      </c>
      <c r="S68" s="48">
        <f t="shared" si="44"/>
        <v>124</v>
      </c>
      <c r="T68" s="48">
        <f t="shared" si="44"/>
        <v>127</v>
      </c>
      <c r="U68" s="48">
        <f t="shared" si="48"/>
        <v>129</v>
      </c>
      <c r="V68" s="48">
        <f t="shared" si="44"/>
        <v>132</v>
      </c>
      <c r="W68" s="48">
        <f t="shared" si="44"/>
        <v>135</v>
      </c>
      <c r="X68" s="48">
        <f t="shared" si="44"/>
        <v>138</v>
      </c>
      <c r="Y68" s="48">
        <f t="shared" si="44"/>
        <v>141</v>
      </c>
      <c r="Z68" s="48">
        <f t="shared" si="44"/>
        <v>144</v>
      </c>
      <c r="AA68" s="48">
        <f t="shared" si="44"/>
        <v>147</v>
      </c>
      <c r="AB68" s="48">
        <f t="shared" si="49"/>
        <v>147</v>
      </c>
      <c r="AC68" s="36" t="s">
        <v>454</v>
      </c>
      <c r="AD68" s="108" t="s">
        <v>455</v>
      </c>
      <c r="AE68" s="109" t="s">
        <v>450</v>
      </c>
      <c r="AF68" s="109" t="s">
        <v>197</v>
      </c>
      <c r="AG68" s="36" t="s">
        <v>187</v>
      </c>
      <c r="AH68" s="44">
        <v>50</v>
      </c>
      <c r="AI68" s="44">
        <v>2023</v>
      </c>
      <c r="AJ68" s="51">
        <v>45292</v>
      </c>
      <c r="AK68" s="51">
        <v>51135</v>
      </c>
      <c r="AL68" s="44">
        <v>50</v>
      </c>
      <c r="AM68" s="44">
        <v>60</v>
      </c>
      <c r="AN68" s="44">
        <v>74</v>
      </c>
      <c r="AO68" s="44">
        <v>91</v>
      </c>
      <c r="AP68" s="44">
        <v>110</v>
      </c>
      <c r="AQ68" s="44">
        <v>119</v>
      </c>
      <c r="AR68" s="44">
        <v>122</v>
      </c>
      <c r="AS68" s="44">
        <v>125</v>
      </c>
      <c r="AT68" s="44">
        <v>128</v>
      </c>
      <c r="AU68" s="44">
        <v>130</v>
      </c>
      <c r="AV68" s="44">
        <v>133</v>
      </c>
      <c r="AW68" s="44">
        <v>136</v>
      </c>
      <c r="AX68" s="44">
        <v>139</v>
      </c>
      <c r="AY68" s="44">
        <v>141</v>
      </c>
      <c r="AZ68" s="44">
        <v>144</v>
      </c>
      <c r="BA68" s="44">
        <v>147</v>
      </c>
      <c r="BB68" s="122">
        <v>147</v>
      </c>
      <c r="BC68" s="120">
        <v>688.66</v>
      </c>
      <c r="BD68" s="120"/>
      <c r="BE68" s="154" t="s">
        <v>221</v>
      </c>
      <c r="BF68" s="120">
        <v>860.48067000000003</v>
      </c>
      <c r="BG68" s="120"/>
      <c r="BH68" s="154" t="s">
        <v>221</v>
      </c>
      <c r="BI68" s="120">
        <v>1120.725456165</v>
      </c>
      <c r="BJ68" s="120"/>
      <c r="BK68" s="154" t="s">
        <v>221</v>
      </c>
      <c r="BL68" s="120">
        <v>1455.0350657076674</v>
      </c>
      <c r="BM68" s="120"/>
      <c r="BN68" s="154" t="s">
        <v>221</v>
      </c>
      <c r="BO68" s="120">
        <v>1846.0244704415054</v>
      </c>
      <c r="BP68" s="120"/>
      <c r="BQ68" s="154" t="s">
        <v>221</v>
      </c>
      <c r="BR68" s="120">
        <v>2091.8392647783753</v>
      </c>
      <c r="BS68" s="120"/>
      <c r="BT68" s="154" t="s">
        <v>221</v>
      </c>
      <c r="BU68" s="120">
        <v>2251.8034438496629</v>
      </c>
      <c r="BV68" s="120"/>
      <c r="BW68" s="154" t="s">
        <v>221</v>
      </c>
      <c r="BX68" s="120">
        <v>2422.5344426661336</v>
      </c>
      <c r="BY68" s="120"/>
      <c r="BZ68" s="154" t="s">
        <v>221</v>
      </c>
      <c r="CA68" s="120">
        <v>2604.7090327546266</v>
      </c>
      <c r="CB68" s="120"/>
      <c r="CC68" s="154" t="s">
        <v>221</v>
      </c>
      <c r="CD68" s="120">
        <v>2777.6779919609889</v>
      </c>
      <c r="CE68" s="120"/>
      <c r="CF68" s="154" t="s">
        <v>221</v>
      </c>
      <c r="CG68" s="120">
        <v>2983.8671659796314</v>
      </c>
      <c r="CH68" s="120"/>
      <c r="CI68" s="154" t="s">
        <v>221</v>
      </c>
      <c r="CJ68" s="120">
        <v>3203.7310624202355</v>
      </c>
      <c r="CK68" s="120"/>
      <c r="CL68" s="154" t="s">
        <v>221</v>
      </c>
      <c r="CM68" s="120">
        <v>3438.1216805899517</v>
      </c>
      <c r="CN68" s="120"/>
      <c r="CO68" s="154" t="s">
        <v>221</v>
      </c>
      <c r="CP68" s="120">
        <v>3661.9706101535426</v>
      </c>
      <c r="CQ68" s="120"/>
      <c r="CR68" s="154" t="s">
        <v>221</v>
      </c>
      <c r="CS68" s="120">
        <v>3926.8791223774156</v>
      </c>
      <c r="CT68" s="120"/>
      <c r="CU68" s="154" t="s">
        <v>221</v>
      </c>
      <c r="CV68" s="120">
        <v>4209.123559298293</v>
      </c>
      <c r="CW68" s="120"/>
      <c r="CX68" s="154" t="s">
        <v>221</v>
      </c>
      <c r="CY68" s="120">
        <f t="shared" si="1"/>
        <v>39543.183039143034</v>
      </c>
      <c r="CZ68" s="132" t="s">
        <v>456</v>
      </c>
      <c r="DA68" s="133" t="s">
        <v>292</v>
      </c>
      <c r="DB68" s="132" t="s">
        <v>192</v>
      </c>
      <c r="DC68" s="132" t="s">
        <v>192</v>
      </c>
      <c r="DD68" s="132" t="s">
        <v>293</v>
      </c>
      <c r="DE68" s="133" t="s">
        <v>457</v>
      </c>
      <c r="DF68" s="133" t="s">
        <v>458</v>
      </c>
      <c r="DG68" s="132" t="s">
        <v>192</v>
      </c>
      <c r="DH68" s="132" t="s">
        <v>192</v>
      </c>
      <c r="DI68" s="132" t="s">
        <v>459</v>
      </c>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row>
    <row r="69" spans="1:378" s="37" customFormat="1" ht="13.5" customHeight="1" x14ac:dyDescent="0.35">
      <c r="A69" s="39"/>
      <c r="B69" s="36" t="s">
        <v>460</v>
      </c>
      <c r="C69" s="62">
        <f t="shared" si="0"/>
        <v>0.16666666666666666</v>
      </c>
      <c r="D69" s="36" t="s">
        <v>461</v>
      </c>
      <c r="E69" s="98" t="s">
        <v>462</v>
      </c>
      <c r="F69" s="36" t="s">
        <v>206</v>
      </c>
      <c r="G69" s="36" t="s">
        <v>182</v>
      </c>
      <c r="H69" s="48">
        <v>3</v>
      </c>
      <c r="I69" s="48">
        <v>2023</v>
      </c>
      <c r="J69" s="51">
        <v>45292</v>
      </c>
      <c r="K69" s="51">
        <v>51135</v>
      </c>
      <c r="L69" s="48">
        <v>5</v>
      </c>
      <c r="M69" s="48">
        <v>6</v>
      </c>
      <c r="N69" s="48">
        <v>7</v>
      </c>
      <c r="O69" s="48">
        <v>8</v>
      </c>
      <c r="P69" s="48">
        <v>9</v>
      </c>
      <c r="Q69" s="48">
        <v>10</v>
      </c>
      <c r="R69" s="48">
        <v>11</v>
      </c>
      <c r="S69" s="48">
        <v>12</v>
      </c>
      <c r="T69" s="48">
        <v>13</v>
      </c>
      <c r="U69" s="48">
        <v>14</v>
      </c>
      <c r="V69" s="48">
        <v>15</v>
      </c>
      <c r="W69" s="48">
        <v>16</v>
      </c>
      <c r="X69" s="48">
        <v>17</v>
      </c>
      <c r="Y69" s="48">
        <v>18</v>
      </c>
      <c r="Z69" s="48">
        <v>19</v>
      </c>
      <c r="AA69" s="48">
        <v>20</v>
      </c>
      <c r="AB69" s="48">
        <v>20</v>
      </c>
      <c r="AC69" s="36" t="s">
        <v>463</v>
      </c>
      <c r="AD69" s="108" t="s">
        <v>464</v>
      </c>
      <c r="AE69" s="115" t="s">
        <v>465</v>
      </c>
      <c r="AF69" s="109" t="s">
        <v>308</v>
      </c>
      <c r="AG69" s="36" t="s">
        <v>296</v>
      </c>
      <c r="AH69" s="44">
        <v>0</v>
      </c>
      <c r="AI69" s="44">
        <v>2023</v>
      </c>
      <c r="AJ69" s="51">
        <v>46023</v>
      </c>
      <c r="AK69" s="67">
        <v>51135</v>
      </c>
      <c r="AL69" s="52"/>
      <c r="AM69" s="44"/>
      <c r="AN69" s="44">
        <v>1</v>
      </c>
      <c r="AO69" s="44">
        <v>1</v>
      </c>
      <c r="AP69" s="44">
        <v>1</v>
      </c>
      <c r="AQ69" s="44">
        <v>1</v>
      </c>
      <c r="AR69" s="44">
        <v>1</v>
      </c>
      <c r="AS69" s="44">
        <v>1</v>
      </c>
      <c r="AT69" s="44">
        <v>1</v>
      </c>
      <c r="AU69" s="44">
        <v>1</v>
      </c>
      <c r="AV69" s="44">
        <v>1</v>
      </c>
      <c r="AW69" s="44">
        <v>1</v>
      </c>
      <c r="AX69" s="44">
        <v>1</v>
      </c>
      <c r="AY69" s="44">
        <v>1</v>
      </c>
      <c r="AZ69" s="44">
        <v>1</v>
      </c>
      <c r="BA69" s="44">
        <v>1</v>
      </c>
      <c r="BB69" s="122">
        <v>1</v>
      </c>
      <c r="BC69" s="120"/>
      <c r="BD69" s="120"/>
      <c r="BE69" s="154" t="s">
        <v>194</v>
      </c>
      <c r="BF69" s="120"/>
      <c r="BG69" s="120"/>
      <c r="BH69" s="154" t="s">
        <v>194</v>
      </c>
      <c r="BI69" s="120">
        <v>302.14012500000001</v>
      </c>
      <c r="BJ69" s="120"/>
      <c r="BK69" s="154" t="s">
        <v>466</v>
      </c>
      <c r="BL69" s="120">
        <v>112.1130871875</v>
      </c>
      <c r="BM69" s="120"/>
      <c r="BN69" s="154" t="s">
        <v>466</v>
      </c>
      <c r="BO69" s="120">
        <v>87.830962242187496</v>
      </c>
      <c r="BP69" s="120"/>
      <c r="BQ69" s="154" t="s">
        <v>466</v>
      </c>
      <c r="BR69" s="120">
        <v>92.222510354296858</v>
      </c>
      <c r="BS69" s="120"/>
      <c r="BT69" s="154" t="s">
        <v>466</v>
      </c>
      <c r="BU69" s="120">
        <v>96.83363587201174</v>
      </c>
      <c r="BV69" s="120"/>
      <c r="BW69" s="154" t="s">
        <v>466</v>
      </c>
      <c r="BX69" s="120">
        <v>101.67531766561233</v>
      </c>
      <c r="BY69" s="120"/>
      <c r="BZ69" s="154" t="s">
        <v>466</v>
      </c>
      <c r="CA69" s="120">
        <v>106.75908354889295</v>
      </c>
      <c r="CB69" s="120"/>
      <c r="CC69" s="154" t="s">
        <v>466</v>
      </c>
      <c r="CD69" s="120">
        <v>112.09703772633758</v>
      </c>
      <c r="CE69" s="120"/>
      <c r="CF69" s="154" t="s">
        <v>466</v>
      </c>
      <c r="CG69" s="120">
        <v>117.70188961265447</v>
      </c>
      <c r="CH69" s="120"/>
      <c r="CI69" s="154" t="s">
        <v>466</v>
      </c>
      <c r="CJ69" s="139">
        <v>123.5869840932872</v>
      </c>
      <c r="CK69" s="120"/>
      <c r="CL69" s="154" t="s">
        <v>467</v>
      </c>
      <c r="CM69" s="120">
        <v>129.76633329795158</v>
      </c>
      <c r="CN69" s="120"/>
      <c r="CO69" s="154" t="s">
        <v>189</v>
      </c>
      <c r="CP69" s="139">
        <v>136.25464996284913</v>
      </c>
      <c r="CQ69" s="120"/>
      <c r="CR69" s="154" t="s">
        <v>189</v>
      </c>
      <c r="CS69" s="120">
        <v>143.06738246099161</v>
      </c>
      <c r="CT69" s="120"/>
      <c r="CU69" s="154" t="s">
        <v>189</v>
      </c>
      <c r="CV69" s="139">
        <v>150.22075158404121</v>
      </c>
      <c r="CW69" s="120"/>
      <c r="CX69" s="154" t="s">
        <v>189</v>
      </c>
      <c r="CY69" s="120">
        <v>1812.2697506086142</v>
      </c>
      <c r="CZ69" s="132" t="s">
        <v>190</v>
      </c>
      <c r="DA69" s="132" t="s">
        <v>331</v>
      </c>
      <c r="DB69" s="132" t="s">
        <v>192</v>
      </c>
      <c r="DC69" s="132" t="s">
        <v>192</v>
      </c>
      <c r="DD69" s="132" t="s">
        <v>193</v>
      </c>
      <c r="DE69" s="133" t="s">
        <v>468</v>
      </c>
      <c r="DF69" s="133" t="s">
        <v>469</v>
      </c>
      <c r="DG69" s="132" t="s">
        <v>192</v>
      </c>
      <c r="DH69" s="132" t="s">
        <v>192</v>
      </c>
      <c r="DI69" s="132" t="s">
        <v>470</v>
      </c>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row>
    <row r="70" spans="1:378" s="37" customFormat="1" ht="13.5" customHeight="1" x14ac:dyDescent="0.25">
      <c r="A70" s="39"/>
      <c r="B70" s="36" t="s">
        <v>460</v>
      </c>
      <c r="C70" s="62">
        <f t="shared" si="0"/>
        <v>0.16666666666666666</v>
      </c>
      <c r="D70" s="36" t="s">
        <v>461</v>
      </c>
      <c r="E70" s="36" t="s">
        <v>462</v>
      </c>
      <c r="F70" s="36" t="s">
        <v>206</v>
      </c>
      <c r="G70" s="36" t="s">
        <v>182</v>
      </c>
      <c r="H70" s="48">
        <v>3</v>
      </c>
      <c r="I70" s="48">
        <v>2023</v>
      </c>
      <c r="J70" s="51">
        <v>45292</v>
      </c>
      <c r="K70" s="51">
        <v>51135</v>
      </c>
      <c r="L70" s="48">
        <v>5</v>
      </c>
      <c r="M70" s="48">
        <v>6</v>
      </c>
      <c r="N70" s="48">
        <v>7</v>
      </c>
      <c r="O70" s="48">
        <v>8</v>
      </c>
      <c r="P70" s="48">
        <v>9</v>
      </c>
      <c r="Q70" s="48">
        <v>10</v>
      </c>
      <c r="R70" s="48">
        <v>11</v>
      </c>
      <c r="S70" s="48">
        <v>12</v>
      </c>
      <c r="T70" s="48">
        <v>13</v>
      </c>
      <c r="U70" s="48">
        <v>14</v>
      </c>
      <c r="V70" s="48">
        <v>15</v>
      </c>
      <c r="W70" s="48">
        <v>16</v>
      </c>
      <c r="X70" s="48">
        <v>17</v>
      </c>
      <c r="Y70" s="48">
        <v>18</v>
      </c>
      <c r="Z70" s="48">
        <v>19</v>
      </c>
      <c r="AA70" s="48">
        <v>20</v>
      </c>
      <c r="AB70" s="48">
        <v>20</v>
      </c>
      <c r="AC70" s="36" t="s">
        <v>471</v>
      </c>
      <c r="AD70" s="108" t="s">
        <v>472</v>
      </c>
      <c r="AE70" s="115" t="s">
        <v>465</v>
      </c>
      <c r="AF70" s="109" t="s">
        <v>186</v>
      </c>
      <c r="AG70" s="36" t="s">
        <v>296</v>
      </c>
      <c r="AH70" s="44">
        <v>0</v>
      </c>
      <c r="AI70" s="44">
        <v>2023</v>
      </c>
      <c r="AJ70" s="51">
        <v>45292</v>
      </c>
      <c r="AK70" s="51">
        <v>51135</v>
      </c>
      <c r="AL70" s="52">
        <v>0.1</v>
      </c>
      <c r="AM70" s="52">
        <v>0.15</v>
      </c>
      <c r="AN70" s="52">
        <v>0.22</v>
      </c>
      <c r="AO70" s="52">
        <v>0.28999999999999998</v>
      </c>
      <c r="AP70" s="52">
        <v>0.4</v>
      </c>
      <c r="AQ70" s="52">
        <v>0.48</v>
      </c>
      <c r="AR70" s="52">
        <v>0.56000000000000005</v>
      </c>
      <c r="AS70" s="52">
        <v>0.63</v>
      </c>
      <c r="AT70" s="52">
        <v>0.71</v>
      </c>
      <c r="AU70" s="52">
        <v>0.77</v>
      </c>
      <c r="AV70" s="52">
        <v>0.81</v>
      </c>
      <c r="AW70" s="52">
        <v>0.84</v>
      </c>
      <c r="AX70" s="52">
        <v>0.9</v>
      </c>
      <c r="AY70" s="52">
        <v>0.94</v>
      </c>
      <c r="AZ70" s="52">
        <v>0.97</v>
      </c>
      <c r="BA70" s="52">
        <v>1</v>
      </c>
      <c r="BB70" s="80">
        <v>1</v>
      </c>
      <c r="BC70" s="120">
        <v>335.2446678</v>
      </c>
      <c r="BD70" s="120"/>
      <c r="BE70" s="154" t="s">
        <v>398</v>
      </c>
      <c r="BF70" s="120">
        <v>373.07712928500001</v>
      </c>
      <c r="BG70" s="120"/>
      <c r="BH70" s="154" t="s">
        <v>473</v>
      </c>
      <c r="BI70" s="120">
        <v>369.60724624950001</v>
      </c>
      <c r="BJ70" s="120"/>
      <c r="BK70" s="154" t="s">
        <v>473</v>
      </c>
      <c r="BL70" s="120">
        <v>388.087608561975</v>
      </c>
      <c r="BM70" s="120"/>
      <c r="BN70" s="154" t="s">
        <v>473</v>
      </c>
      <c r="BO70" s="120">
        <v>431.88341178854824</v>
      </c>
      <c r="BP70" s="120"/>
      <c r="BQ70" s="154" t="s">
        <v>473</v>
      </c>
      <c r="BR70" s="120">
        <v>453.47758237797558</v>
      </c>
      <c r="BS70" s="120"/>
      <c r="BT70" s="154" t="s">
        <v>473</v>
      </c>
      <c r="BU70" s="120">
        <v>449.25991786155629</v>
      </c>
      <c r="BV70" s="120"/>
      <c r="BW70" s="154" t="s">
        <v>473</v>
      </c>
      <c r="BX70" s="120">
        <v>450.9528451258476</v>
      </c>
      <c r="BY70" s="120"/>
      <c r="BZ70" s="154" t="s">
        <v>473</v>
      </c>
      <c r="CA70" s="120">
        <v>414.20463366626376</v>
      </c>
      <c r="CB70" s="120"/>
      <c r="CC70" s="154" t="s">
        <v>473</v>
      </c>
      <c r="CD70" s="120">
        <v>434.91486534957693</v>
      </c>
      <c r="CE70" s="120"/>
      <c r="CF70" s="154" t="s">
        <v>473</v>
      </c>
      <c r="CG70" s="120">
        <v>456.66060861705586</v>
      </c>
      <c r="CH70" s="120"/>
      <c r="CI70" s="154" t="s">
        <v>473</v>
      </c>
      <c r="CJ70" s="120">
        <v>479.49363904790863</v>
      </c>
      <c r="CK70" s="120"/>
      <c r="CL70" s="154" t="s">
        <v>398</v>
      </c>
      <c r="CM70" s="120">
        <v>503.46832100030412</v>
      </c>
      <c r="CN70" s="120"/>
      <c r="CO70" s="154" t="s">
        <v>189</v>
      </c>
      <c r="CP70" s="120">
        <v>323.7188165083416</v>
      </c>
      <c r="CQ70" s="120"/>
      <c r="CR70" s="154" t="s">
        <v>189</v>
      </c>
      <c r="CS70" s="120">
        <v>339.90475733375871</v>
      </c>
      <c r="CT70" s="120"/>
      <c r="CU70" s="154" t="s">
        <v>189</v>
      </c>
      <c r="CV70" s="120">
        <v>356.89999520044665</v>
      </c>
      <c r="CW70" s="120"/>
      <c r="CX70" s="154" t="s">
        <v>189</v>
      </c>
      <c r="CY70" s="120">
        <v>6560.8560457740596</v>
      </c>
      <c r="CZ70" s="132" t="s">
        <v>190</v>
      </c>
      <c r="DA70" s="132" t="s">
        <v>261</v>
      </c>
      <c r="DB70" s="132" t="s">
        <v>192</v>
      </c>
      <c r="DC70" s="132" t="s">
        <v>192</v>
      </c>
      <c r="DD70" s="132" t="s">
        <v>193</v>
      </c>
      <c r="DE70" s="133" t="s">
        <v>474</v>
      </c>
      <c r="DF70" s="133" t="s">
        <v>286</v>
      </c>
      <c r="DG70" s="132" t="s">
        <v>192</v>
      </c>
      <c r="DH70" s="132" t="s">
        <v>192</v>
      </c>
      <c r="DI70" s="132" t="s">
        <v>287</v>
      </c>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row>
    <row r="71" spans="1:378" s="37" customFormat="1" ht="13.5" customHeight="1" x14ac:dyDescent="0.25">
      <c r="A71" s="39"/>
      <c r="B71" s="36" t="s">
        <v>460</v>
      </c>
      <c r="C71" s="62">
        <f t="shared" si="0"/>
        <v>0.16666666666666666</v>
      </c>
      <c r="D71" s="36" t="s">
        <v>461</v>
      </c>
      <c r="E71" s="36" t="s">
        <v>462</v>
      </c>
      <c r="F71" s="36" t="s">
        <v>206</v>
      </c>
      <c r="G71" s="36" t="s">
        <v>182</v>
      </c>
      <c r="H71" s="48">
        <v>3</v>
      </c>
      <c r="I71" s="48">
        <v>2023</v>
      </c>
      <c r="J71" s="51">
        <v>45292</v>
      </c>
      <c r="K71" s="51">
        <v>51135</v>
      </c>
      <c r="L71" s="48">
        <v>5</v>
      </c>
      <c r="M71" s="48">
        <v>6</v>
      </c>
      <c r="N71" s="48">
        <v>7</v>
      </c>
      <c r="O71" s="48">
        <v>8</v>
      </c>
      <c r="P71" s="48">
        <v>9</v>
      </c>
      <c r="Q71" s="48">
        <v>10</v>
      </c>
      <c r="R71" s="48">
        <v>11</v>
      </c>
      <c r="S71" s="48">
        <v>12</v>
      </c>
      <c r="T71" s="48">
        <v>13</v>
      </c>
      <c r="U71" s="48">
        <v>14</v>
      </c>
      <c r="V71" s="48">
        <v>15</v>
      </c>
      <c r="W71" s="48">
        <v>16</v>
      </c>
      <c r="X71" s="48">
        <v>17</v>
      </c>
      <c r="Y71" s="48">
        <v>18</v>
      </c>
      <c r="Z71" s="48">
        <v>19</v>
      </c>
      <c r="AA71" s="48">
        <v>20</v>
      </c>
      <c r="AB71" s="48">
        <v>20</v>
      </c>
      <c r="AC71" s="36" t="s">
        <v>475</v>
      </c>
      <c r="AD71" s="108" t="s">
        <v>476</v>
      </c>
      <c r="AE71" s="115" t="s">
        <v>465</v>
      </c>
      <c r="AF71" s="115" t="s">
        <v>197</v>
      </c>
      <c r="AG71" s="68" t="s">
        <v>296</v>
      </c>
      <c r="AH71" s="57">
        <v>0</v>
      </c>
      <c r="AI71" s="57">
        <v>2023</v>
      </c>
      <c r="AJ71" s="67">
        <v>45658</v>
      </c>
      <c r="AK71" s="67">
        <v>51135</v>
      </c>
      <c r="AL71" s="57"/>
      <c r="AM71" s="57">
        <v>1</v>
      </c>
      <c r="AN71" s="57"/>
      <c r="AO71" s="57">
        <v>1</v>
      </c>
      <c r="AP71" s="57"/>
      <c r="AQ71" s="57">
        <v>1</v>
      </c>
      <c r="AR71" s="57"/>
      <c r="AS71" s="57">
        <v>1</v>
      </c>
      <c r="AT71" s="57"/>
      <c r="AU71" s="57">
        <v>1</v>
      </c>
      <c r="AV71" s="57"/>
      <c r="AW71" s="57">
        <v>1</v>
      </c>
      <c r="AX71" s="57"/>
      <c r="AY71" s="57">
        <v>1</v>
      </c>
      <c r="AZ71" s="57"/>
      <c r="BA71" s="57">
        <v>1</v>
      </c>
      <c r="BB71" s="128">
        <v>8</v>
      </c>
      <c r="BC71" s="120">
        <v>31.5</v>
      </c>
      <c r="BD71" s="120"/>
      <c r="BE71" s="154" t="s">
        <v>398</v>
      </c>
      <c r="BF71" s="120">
        <v>808.11968616566253</v>
      </c>
      <c r="BG71" s="120"/>
      <c r="BH71" s="154" t="s">
        <v>473</v>
      </c>
      <c r="BI71" s="120">
        <v>901.82706728791402</v>
      </c>
      <c r="BJ71" s="120"/>
      <c r="BK71" s="154" t="s">
        <v>473</v>
      </c>
      <c r="BL71" s="120">
        <v>932.55705050860945</v>
      </c>
      <c r="BM71" s="120"/>
      <c r="BN71" s="154" t="s">
        <v>473</v>
      </c>
      <c r="BO71" s="120">
        <v>1043.5316943112323</v>
      </c>
      <c r="BP71" s="120"/>
      <c r="BQ71" s="154" t="s">
        <v>473</v>
      </c>
      <c r="BR71" s="120">
        <v>1086.8119752022401</v>
      </c>
      <c r="BS71" s="120"/>
      <c r="BT71" s="154" t="s">
        <v>473</v>
      </c>
      <c r="BU71" s="120">
        <v>1220.0024032874965</v>
      </c>
      <c r="BV71" s="120"/>
      <c r="BW71" s="154" t="s">
        <v>473</v>
      </c>
      <c r="BX71" s="120">
        <v>1280.1293767422724</v>
      </c>
      <c r="BY71" s="120"/>
      <c r="BZ71" s="154" t="s">
        <v>473</v>
      </c>
      <c r="CA71" s="120">
        <v>1441.6863174494492</v>
      </c>
      <c r="CB71" s="120"/>
      <c r="CC71" s="154" t="s">
        <v>473</v>
      </c>
      <c r="CD71" s="120">
        <v>1525.0855010419209</v>
      </c>
      <c r="CE71" s="120"/>
      <c r="CF71" s="154" t="s">
        <v>473</v>
      </c>
      <c r="CG71" s="120">
        <v>1725.6280542858995</v>
      </c>
      <c r="CH71" s="120"/>
      <c r="CI71" s="154" t="s">
        <v>473</v>
      </c>
      <c r="CJ71" s="120">
        <v>1840.8399816829756</v>
      </c>
      <c r="CK71" s="120"/>
      <c r="CL71" s="154" t="s">
        <v>398</v>
      </c>
      <c r="CM71" s="120">
        <v>2083.3162304286452</v>
      </c>
      <c r="CN71" s="120"/>
      <c r="CO71" s="154" t="s">
        <v>189</v>
      </c>
      <c r="CP71" s="120">
        <v>2237.1244670808478</v>
      </c>
      <c r="CQ71" s="120"/>
      <c r="CR71" s="154" t="s">
        <v>189</v>
      </c>
      <c r="CS71" s="120">
        <v>2534.2854605381399</v>
      </c>
      <c r="CT71" s="120"/>
      <c r="CU71" s="154" t="s">
        <v>189</v>
      </c>
      <c r="CV71" s="120">
        <v>2734.0483972284464</v>
      </c>
      <c r="CW71" s="120"/>
      <c r="CX71" s="154" t="s">
        <v>189</v>
      </c>
      <c r="CY71" s="120">
        <v>23426.493663241752</v>
      </c>
      <c r="CZ71" s="132" t="s">
        <v>190</v>
      </c>
      <c r="DA71" s="132" t="s">
        <v>477</v>
      </c>
      <c r="DB71" s="132" t="s">
        <v>192</v>
      </c>
      <c r="DC71" s="132" t="s">
        <v>192</v>
      </c>
      <c r="DD71" s="132" t="s">
        <v>193</v>
      </c>
      <c r="DE71" s="133" t="s">
        <v>474</v>
      </c>
      <c r="DF71" s="133" t="s">
        <v>286</v>
      </c>
      <c r="DG71" s="132" t="s">
        <v>192</v>
      </c>
      <c r="DH71" s="132" t="s">
        <v>192</v>
      </c>
      <c r="DI71" s="132" t="s">
        <v>287</v>
      </c>
      <c r="DJ71" s="135"/>
      <c r="DK71" s="135"/>
      <c r="DL71" s="135"/>
      <c r="DM71" s="135"/>
      <c r="DN71" s="135"/>
      <c r="DO71" s="135"/>
      <c r="DP71" s="135"/>
      <c r="DQ71" s="135"/>
      <c r="DR71" s="135"/>
      <c r="DS71" s="135"/>
      <c r="DT71" s="135"/>
      <c r="DU71" s="135"/>
      <c r="DV71" s="135"/>
      <c r="DW71" s="135"/>
      <c r="DX71" s="135"/>
      <c r="DY71" s="135"/>
      <c r="DZ71" s="135"/>
      <c r="EA71" s="135"/>
      <c r="EB71" s="135"/>
      <c r="EC71" s="135"/>
      <c r="ED71" s="135"/>
      <c r="EE71" s="135"/>
      <c r="EF71" s="135"/>
      <c r="EG71" s="135"/>
      <c r="EH71" s="135"/>
      <c r="EI71" s="135"/>
      <c r="EJ71" s="135"/>
      <c r="EK71" s="135"/>
    </row>
    <row r="72" spans="1:378" s="37" customFormat="1" ht="13.5" customHeight="1" x14ac:dyDescent="0.35">
      <c r="A72" s="39"/>
      <c r="B72" s="36" t="s">
        <v>460</v>
      </c>
      <c r="C72" s="62">
        <f t="shared" si="0"/>
        <v>0.16666666666666666</v>
      </c>
      <c r="D72" s="36" t="s">
        <v>461</v>
      </c>
      <c r="E72" s="36" t="s">
        <v>462</v>
      </c>
      <c r="F72" s="36" t="s">
        <v>206</v>
      </c>
      <c r="G72" s="36" t="s">
        <v>182</v>
      </c>
      <c r="H72" s="48">
        <v>3</v>
      </c>
      <c r="I72" s="48">
        <v>2023</v>
      </c>
      <c r="J72" s="51">
        <v>45292</v>
      </c>
      <c r="K72" s="51">
        <v>51135</v>
      </c>
      <c r="L72" s="48">
        <v>5</v>
      </c>
      <c r="M72" s="48">
        <v>6</v>
      </c>
      <c r="N72" s="48">
        <v>7</v>
      </c>
      <c r="O72" s="48">
        <v>8</v>
      </c>
      <c r="P72" s="48">
        <v>9</v>
      </c>
      <c r="Q72" s="48">
        <v>10</v>
      </c>
      <c r="R72" s="48">
        <v>11</v>
      </c>
      <c r="S72" s="48">
        <v>12</v>
      </c>
      <c r="T72" s="48">
        <v>13</v>
      </c>
      <c r="U72" s="48">
        <v>14</v>
      </c>
      <c r="V72" s="48">
        <v>15</v>
      </c>
      <c r="W72" s="48">
        <v>16</v>
      </c>
      <c r="X72" s="48">
        <v>17</v>
      </c>
      <c r="Y72" s="48">
        <v>18</v>
      </c>
      <c r="Z72" s="48">
        <v>19</v>
      </c>
      <c r="AA72" s="48">
        <v>20</v>
      </c>
      <c r="AB72" s="48">
        <v>20</v>
      </c>
      <c r="AC72" s="36" t="s">
        <v>478</v>
      </c>
      <c r="AD72" s="108" t="s">
        <v>479</v>
      </c>
      <c r="AE72" s="115" t="s">
        <v>465</v>
      </c>
      <c r="AF72" s="109" t="s">
        <v>197</v>
      </c>
      <c r="AG72" s="36" t="s">
        <v>296</v>
      </c>
      <c r="AH72" s="44">
        <v>0</v>
      </c>
      <c r="AI72" s="57">
        <v>2023</v>
      </c>
      <c r="AJ72" s="51">
        <v>45658</v>
      </c>
      <c r="AK72" s="51">
        <v>51135</v>
      </c>
      <c r="AL72" s="52"/>
      <c r="AM72" s="66">
        <v>0.2</v>
      </c>
      <c r="AN72" s="66">
        <v>0.25</v>
      </c>
      <c r="AO72" s="66">
        <v>0.45</v>
      </c>
      <c r="AP72" s="66">
        <v>0.5</v>
      </c>
      <c r="AQ72" s="66">
        <v>0.7</v>
      </c>
      <c r="AR72" s="66">
        <v>0.75</v>
      </c>
      <c r="AS72" s="66">
        <v>0.95</v>
      </c>
      <c r="AT72" s="66">
        <v>1</v>
      </c>
      <c r="AU72" s="66">
        <v>1</v>
      </c>
      <c r="AV72" s="66">
        <v>1</v>
      </c>
      <c r="AW72" s="66">
        <v>1</v>
      </c>
      <c r="AX72" s="66">
        <v>1</v>
      </c>
      <c r="AY72" s="66">
        <v>1</v>
      </c>
      <c r="AZ72" s="66">
        <v>1</v>
      </c>
      <c r="BA72" s="66">
        <v>1</v>
      </c>
      <c r="BB72" s="80">
        <v>1</v>
      </c>
      <c r="BC72" s="120"/>
      <c r="BD72" s="120"/>
      <c r="BE72" s="154" t="s">
        <v>194</v>
      </c>
      <c r="BF72" s="120">
        <v>450.702</v>
      </c>
      <c r="BG72" s="120"/>
      <c r="BH72" s="154" t="s">
        <v>466</v>
      </c>
      <c r="BI72" s="120">
        <v>41.674500000000002</v>
      </c>
      <c r="BJ72" s="120"/>
      <c r="BK72" s="154" t="s">
        <v>466</v>
      </c>
      <c r="BL72" s="120">
        <v>552.71500200000003</v>
      </c>
      <c r="BM72" s="120"/>
      <c r="BN72" s="154" t="s">
        <v>466</v>
      </c>
      <c r="BO72" s="120">
        <v>104.5529856</v>
      </c>
      <c r="BP72" s="120"/>
      <c r="BQ72" s="154" t="s">
        <v>466</v>
      </c>
      <c r="BR72" s="120">
        <v>670.90548152250005</v>
      </c>
      <c r="BS72" s="120"/>
      <c r="BT72" s="154" t="s">
        <v>466</v>
      </c>
      <c r="BU72" s="120">
        <v>179.88371803237501</v>
      </c>
      <c r="BV72" s="120"/>
      <c r="BW72" s="154" t="s">
        <v>466</v>
      </c>
      <c r="BX72" s="120">
        <v>807.51804735735016</v>
      </c>
      <c r="BY72" s="120"/>
      <c r="BZ72" s="154" t="s">
        <v>466</v>
      </c>
      <c r="CA72" s="120">
        <v>269.55879080842692</v>
      </c>
      <c r="CB72" s="120"/>
      <c r="CC72" s="154" t="s">
        <v>466</v>
      </c>
      <c r="CD72" s="120">
        <v>299.1953650464805</v>
      </c>
      <c r="CE72" s="120"/>
      <c r="CF72" s="154" t="s">
        <v>466</v>
      </c>
      <c r="CG72" s="120">
        <v>314.15513329880451</v>
      </c>
      <c r="CH72" s="120"/>
      <c r="CI72" s="154" t="s">
        <v>466</v>
      </c>
      <c r="CJ72" s="120">
        <v>329.86288996374475</v>
      </c>
      <c r="CK72" s="120"/>
      <c r="CL72" s="154" t="s">
        <v>467</v>
      </c>
      <c r="CM72" s="120">
        <v>346.35603446193198</v>
      </c>
      <c r="CN72" s="120"/>
      <c r="CO72" s="154" t="s">
        <v>189</v>
      </c>
      <c r="CP72" s="120">
        <v>363.67383618502862</v>
      </c>
      <c r="CQ72" s="120"/>
      <c r="CR72" s="154" t="s">
        <v>189</v>
      </c>
      <c r="CS72" s="120">
        <v>381.85752799428002</v>
      </c>
      <c r="CT72" s="120"/>
      <c r="CU72" s="154" t="s">
        <v>189</v>
      </c>
      <c r="CV72" s="120">
        <v>400.95040439399401</v>
      </c>
      <c r="CW72" s="120"/>
      <c r="CX72" s="154" t="s">
        <v>189</v>
      </c>
      <c r="CY72" s="120">
        <f t="shared" si="1"/>
        <v>5513.5617166649163</v>
      </c>
      <c r="CZ72" s="132" t="s">
        <v>190</v>
      </c>
      <c r="DA72" s="132" t="s">
        <v>240</v>
      </c>
      <c r="DB72" s="132" t="s">
        <v>192</v>
      </c>
      <c r="DC72" s="132" t="s">
        <v>192</v>
      </c>
      <c r="DD72" s="132" t="s">
        <v>193</v>
      </c>
      <c r="DE72" s="133" t="s">
        <v>468</v>
      </c>
      <c r="DF72" s="133" t="s">
        <v>469</v>
      </c>
      <c r="DG72" s="132" t="s">
        <v>192</v>
      </c>
      <c r="DH72" s="132" t="s">
        <v>192</v>
      </c>
      <c r="DI72" s="132" t="s">
        <v>470</v>
      </c>
      <c r="DJ72" s="135"/>
      <c r="DK72" s="135"/>
      <c r="DL72" s="135"/>
      <c r="DM72" s="135"/>
      <c r="DN72" s="135"/>
      <c r="DO72" s="135"/>
      <c r="DP72" s="135"/>
      <c r="DQ72" s="135"/>
      <c r="DR72" s="135"/>
      <c r="DS72" s="135"/>
      <c r="DT72" s="135"/>
      <c r="DU72" s="135"/>
      <c r="DV72" s="135"/>
      <c r="DW72" s="135"/>
      <c r="DX72" s="135"/>
      <c r="DY72" s="135"/>
      <c r="DZ72" s="135"/>
      <c r="EA72" s="135"/>
      <c r="EB72" s="135"/>
      <c r="EC72" s="135"/>
      <c r="ED72" s="135"/>
      <c r="EE72" s="135"/>
      <c r="EF72" s="135"/>
      <c r="EG72" s="135"/>
      <c r="EH72" s="135"/>
      <c r="EI72" s="135"/>
      <c r="EJ72" s="135"/>
      <c r="EK72" s="135"/>
    </row>
    <row r="73" spans="1:378" s="37" customFormat="1" ht="13.5" customHeight="1" x14ac:dyDescent="0.25">
      <c r="A73" s="39"/>
      <c r="B73" s="36" t="s">
        <v>460</v>
      </c>
      <c r="C73" s="62">
        <f t="shared" si="0"/>
        <v>0.16666666666666666</v>
      </c>
      <c r="D73" s="36" t="s">
        <v>461</v>
      </c>
      <c r="E73" s="36" t="s">
        <v>462</v>
      </c>
      <c r="F73" s="36" t="s">
        <v>206</v>
      </c>
      <c r="G73" s="36" t="s">
        <v>182</v>
      </c>
      <c r="H73" s="48">
        <v>3</v>
      </c>
      <c r="I73" s="48">
        <v>2023</v>
      </c>
      <c r="J73" s="51">
        <v>45292</v>
      </c>
      <c r="K73" s="51">
        <v>51135</v>
      </c>
      <c r="L73" s="48">
        <v>5</v>
      </c>
      <c r="M73" s="48">
        <v>6</v>
      </c>
      <c r="N73" s="48">
        <v>7</v>
      </c>
      <c r="O73" s="48">
        <v>8</v>
      </c>
      <c r="P73" s="48">
        <v>9</v>
      </c>
      <c r="Q73" s="48">
        <v>10</v>
      </c>
      <c r="R73" s="48">
        <v>11</v>
      </c>
      <c r="S73" s="48">
        <v>12</v>
      </c>
      <c r="T73" s="48">
        <v>13</v>
      </c>
      <c r="U73" s="48">
        <v>14</v>
      </c>
      <c r="V73" s="48">
        <v>15</v>
      </c>
      <c r="W73" s="48">
        <v>16</v>
      </c>
      <c r="X73" s="48">
        <v>17</v>
      </c>
      <c r="Y73" s="48">
        <v>18</v>
      </c>
      <c r="Z73" s="48">
        <v>19</v>
      </c>
      <c r="AA73" s="48">
        <v>20</v>
      </c>
      <c r="AB73" s="48">
        <v>20</v>
      </c>
      <c r="AC73" s="45" t="s">
        <v>480</v>
      </c>
      <c r="AD73" s="108" t="s">
        <v>481</v>
      </c>
      <c r="AE73" s="115" t="s">
        <v>465</v>
      </c>
      <c r="AF73" s="109" t="s">
        <v>186</v>
      </c>
      <c r="AG73" s="36" t="s">
        <v>296</v>
      </c>
      <c r="AH73" s="44">
        <v>0</v>
      </c>
      <c r="AI73" s="57">
        <v>2023</v>
      </c>
      <c r="AJ73" s="51">
        <v>45292</v>
      </c>
      <c r="AK73" s="51">
        <v>51135</v>
      </c>
      <c r="AL73" s="119">
        <v>5</v>
      </c>
      <c r="AM73" s="119">
        <v>6</v>
      </c>
      <c r="AN73" s="119">
        <v>7</v>
      </c>
      <c r="AO73" s="119">
        <v>8</v>
      </c>
      <c r="AP73" s="119">
        <v>9</v>
      </c>
      <c r="AQ73" s="119">
        <v>10</v>
      </c>
      <c r="AR73" s="119">
        <v>11</v>
      </c>
      <c r="AS73" s="119">
        <v>12</v>
      </c>
      <c r="AT73" s="119">
        <v>13</v>
      </c>
      <c r="AU73" s="119">
        <v>14</v>
      </c>
      <c r="AV73" s="119">
        <v>15</v>
      </c>
      <c r="AW73" s="119">
        <v>16</v>
      </c>
      <c r="AX73" s="119">
        <v>17</v>
      </c>
      <c r="AY73" s="119">
        <v>18</v>
      </c>
      <c r="AZ73" s="119">
        <v>19</v>
      </c>
      <c r="BA73" s="119">
        <v>20</v>
      </c>
      <c r="BB73" s="129">
        <v>20</v>
      </c>
      <c r="BC73" s="120">
        <v>871.5</v>
      </c>
      <c r="BD73" s="120"/>
      <c r="BE73" s="154" t="s">
        <v>398</v>
      </c>
      <c r="BF73" s="120">
        <v>198.45</v>
      </c>
      <c r="BG73" s="120"/>
      <c r="BH73" s="154" t="s">
        <v>473</v>
      </c>
      <c r="BI73" s="120">
        <v>428.32125000000002</v>
      </c>
      <c r="BJ73" s="120"/>
      <c r="BK73" s="154" t="s">
        <v>473</v>
      </c>
      <c r="BL73" s="120">
        <v>486.20249999999999</v>
      </c>
      <c r="BM73" s="120"/>
      <c r="BN73" s="154" t="s">
        <v>473</v>
      </c>
      <c r="BO73" s="120">
        <v>548.80107187500005</v>
      </c>
      <c r="BP73" s="120"/>
      <c r="BQ73" s="154" t="s">
        <v>473</v>
      </c>
      <c r="BR73" s="120">
        <v>402.02869218749998</v>
      </c>
      <c r="BS73" s="120"/>
      <c r="BT73" s="154" t="s">
        <v>473</v>
      </c>
      <c r="BU73" s="120">
        <v>689.47920710156245</v>
      </c>
      <c r="BV73" s="120"/>
      <c r="BW73" s="154" t="s">
        <v>473</v>
      </c>
      <c r="BX73" s="120">
        <v>768.27683077031259</v>
      </c>
      <c r="BY73" s="120"/>
      <c r="BZ73" s="154" t="s">
        <v>473</v>
      </c>
      <c r="CA73" s="120">
        <v>853.23051878818364</v>
      </c>
      <c r="CB73" s="120"/>
      <c r="CC73" s="154" t="s">
        <v>473</v>
      </c>
      <c r="CD73" s="120">
        <v>684.13574324652552</v>
      </c>
      <c r="CE73" s="120"/>
      <c r="CF73" s="154" t="s">
        <v>473</v>
      </c>
      <c r="CG73" s="120">
        <v>1043.3070084509516</v>
      </c>
      <c r="CH73" s="120"/>
      <c r="CI73" s="154" t="s">
        <v>473</v>
      </c>
      <c r="CJ73" s="120">
        <v>1149.348048654163</v>
      </c>
      <c r="CK73" s="120"/>
      <c r="CL73" s="154" t="s">
        <v>398</v>
      </c>
      <c r="CM73" s="120">
        <v>1263.3849253565684</v>
      </c>
      <c r="CN73" s="120"/>
      <c r="CO73" s="154" t="s">
        <v>189</v>
      </c>
      <c r="CP73" s="120">
        <v>1069.163063697275</v>
      </c>
      <c r="CQ73" s="120"/>
      <c r="CR73" s="154" t="s">
        <v>189</v>
      </c>
      <c r="CS73" s="120">
        <v>1517.6175709702989</v>
      </c>
      <c r="CT73" s="120"/>
      <c r="CU73" s="154" t="s">
        <v>189</v>
      </c>
      <c r="CV73" s="120">
        <v>1658.9846871702719</v>
      </c>
      <c r="CW73" s="120"/>
      <c r="CX73" s="154" t="s">
        <v>189</v>
      </c>
      <c r="CY73" s="120">
        <v>13632.231118268612</v>
      </c>
      <c r="CZ73" s="132" t="s">
        <v>190</v>
      </c>
      <c r="DA73" s="132" t="s">
        <v>331</v>
      </c>
      <c r="DB73" s="132" t="s">
        <v>192</v>
      </c>
      <c r="DC73" s="132" t="s">
        <v>192</v>
      </c>
      <c r="DD73" s="132" t="s">
        <v>193</v>
      </c>
      <c r="DE73" s="133" t="s">
        <v>482</v>
      </c>
      <c r="DF73" s="133" t="s">
        <v>286</v>
      </c>
      <c r="DG73" s="132" t="s">
        <v>192</v>
      </c>
      <c r="DH73" s="132" t="s">
        <v>192</v>
      </c>
      <c r="DI73" s="132" t="s">
        <v>287</v>
      </c>
      <c r="DJ73" s="135"/>
      <c r="DK73" s="135"/>
      <c r="DL73" s="135"/>
      <c r="DM73" s="135"/>
      <c r="DN73" s="135"/>
      <c r="DO73" s="135"/>
      <c r="DP73" s="135"/>
      <c r="DQ73" s="135"/>
      <c r="DR73" s="135"/>
      <c r="DS73" s="135"/>
      <c r="DT73" s="135"/>
      <c r="DU73" s="135"/>
      <c r="DV73" s="135"/>
      <c r="DW73" s="135"/>
      <c r="DX73" s="135"/>
      <c r="DY73" s="135"/>
      <c r="DZ73" s="135"/>
      <c r="EA73" s="135"/>
      <c r="EB73" s="135"/>
      <c r="EC73" s="135"/>
      <c r="ED73" s="135"/>
      <c r="EE73" s="135"/>
      <c r="EF73" s="135"/>
      <c r="EG73" s="135"/>
      <c r="EH73" s="135"/>
      <c r="EI73" s="135"/>
      <c r="EJ73" s="135"/>
      <c r="EK73" s="135"/>
    </row>
    <row r="74" spans="1:378" s="37" customFormat="1" ht="13.5" customHeight="1" x14ac:dyDescent="0.25">
      <c r="A74" s="39"/>
      <c r="B74" s="36" t="s">
        <v>483</v>
      </c>
      <c r="C74" s="62">
        <f t="shared" si="0"/>
        <v>0.16666666666666666</v>
      </c>
      <c r="D74" s="36" t="s">
        <v>484</v>
      </c>
      <c r="E74" s="36" t="s">
        <v>485</v>
      </c>
      <c r="F74" s="36" t="s">
        <v>206</v>
      </c>
      <c r="G74" s="36" t="s">
        <v>308</v>
      </c>
      <c r="H74" s="35" t="s">
        <v>486</v>
      </c>
      <c r="I74" s="70">
        <v>2023</v>
      </c>
      <c r="J74" s="71">
        <v>45292</v>
      </c>
      <c r="K74" s="71">
        <v>51135</v>
      </c>
      <c r="L74" s="35" t="s">
        <v>487</v>
      </c>
      <c r="M74" s="35" t="s">
        <v>487</v>
      </c>
      <c r="N74" s="35" t="s">
        <v>487</v>
      </c>
      <c r="O74" s="35" t="s">
        <v>487</v>
      </c>
      <c r="P74" s="35" t="s">
        <v>487</v>
      </c>
      <c r="Q74" s="35" t="s">
        <v>487</v>
      </c>
      <c r="R74" s="35" t="s">
        <v>487</v>
      </c>
      <c r="S74" s="35" t="s">
        <v>487</v>
      </c>
      <c r="T74" s="35" t="s">
        <v>487</v>
      </c>
      <c r="U74" s="35" t="s">
        <v>487</v>
      </c>
      <c r="V74" s="35" t="s">
        <v>487</v>
      </c>
      <c r="W74" s="35" t="s">
        <v>487</v>
      </c>
      <c r="X74" s="35" t="s">
        <v>487</v>
      </c>
      <c r="Y74" s="35" t="s">
        <v>487</v>
      </c>
      <c r="Z74" s="35" t="s">
        <v>487</v>
      </c>
      <c r="AA74" s="35" t="s">
        <v>487</v>
      </c>
      <c r="AB74" s="35" t="s">
        <v>487</v>
      </c>
      <c r="AC74" s="36" t="s">
        <v>488</v>
      </c>
      <c r="AD74" s="108" t="s">
        <v>489</v>
      </c>
      <c r="AE74" s="115" t="s">
        <v>490</v>
      </c>
      <c r="AF74" s="109" t="s">
        <v>268</v>
      </c>
      <c r="AG74" s="36" t="s">
        <v>296</v>
      </c>
      <c r="AH74" s="44">
        <v>0</v>
      </c>
      <c r="AI74" s="44">
        <v>2023</v>
      </c>
      <c r="AJ74" s="51">
        <v>45292</v>
      </c>
      <c r="AK74" s="51">
        <v>51135</v>
      </c>
      <c r="AL74" s="52">
        <v>0.25</v>
      </c>
      <c r="AM74" s="52">
        <v>0.5</v>
      </c>
      <c r="AN74" s="52">
        <v>0.75</v>
      </c>
      <c r="AO74" s="52">
        <v>1</v>
      </c>
      <c r="AP74" s="72">
        <v>1</v>
      </c>
      <c r="AQ74" s="72">
        <v>1</v>
      </c>
      <c r="AR74" s="72">
        <v>1</v>
      </c>
      <c r="AS74" s="72">
        <v>1</v>
      </c>
      <c r="AT74" s="72">
        <v>1</v>
      </c>
      <c r="AU74" s="72">
        <v>1</v>
      </c>
      <c r="AV74" s="72">
        <v>1</v>
      </c>
      <c r="AW74" s="72">
        <v>1</v>
      </c>
      <c r="AX74" s="72">
        <v>1</v>
      </c>
      <c r="AY74" s="72">
        <v>1</v>
      </c>
      <c r="AZ74" s="72">
        <v>1</v>
      </c>
      <c r="BA74" s="72">
        <v>1</v>
      </c>
      <c r="BB74" s="130">
        <v>1</v>
      </c>
      <c r="BC74" s="120">
        <v>725.87610199999995</v>
      </c>
      <c r="BD74" s="142"/>
      <c r="BE74" s="154" t="s">
        <v>377</v>
      </c>
      <c r="BF74" s="120">
        <v>679.71748600000001</v>
      </c>
      <c r="BG74" s="142"/>
      <c r="BH74" s="154" t="s">
        <v>377</v>
      </c>
      <c r="BI74" s="120">
        <v>729.37300000000005</v>
      </c>
      <c r="BJ74" s="142"/>
      <c r="BK74" s="154" t="s">
        <v>377</v>
      </c>
      <c r="BL74" s="120">
        <v>784.49051999999995</v>
      </c>
      <c r="BM74" s="142"/>
      <c r="BN74" s="154" t="s">
        <v>377</v>
      </c>
      <c r="BO74" s="120">
        <v>845.70033000000001</v>
      </c>
      <c r="BP74" s="142"/>
      <c r="BQ74" s="154" t="s">
        <v>377</v>
      </c>
      <c r="BR74" s="120">
        <v>914.39852399999995</v>
      </c>
      <c r="BS74" s="142"/>
      <c r="BT74" s="154" t="s">
        <v>377</v>
      </c>
      <c r="BU74" s="120">
        <v>991.02873199999999</v>
      </c>
      <c r="BV74" s="142"/>
      <c r="BW74" s="154" t="s">
        <v>377</v>
      </c>
      <c r="BX74" s="120">
        <v>1077.2391339999999</v>
      </c>
      <c r="BY74" s="142"/>
      <c r="BZ74" s="154" t="s">
        <v>377</v>
      </c>
      <c r="CA74" s="120">
        <v>1174.1384760000001</v>
      </c>
      <c r="CB74" s="142"/>
      <c r="CC74" s="154" t="s">
        <v>377</v>
      </c>
      <c r="CD74" s="120">
        <v>1283.6203780000001</v>
      </c>
      <c r="CE74" s="142"/>
      <c r="CF74" s="154" t="s">
        <v>377</v>
      </c>
      <c r="CG74" s="120">
        <v>1409.3726200000001</v>
      </c>
      <c r="CH74" s="142"/>
      <c r="CI74" s="154" t="s">
        <v>377</v>
      </c>
      <c r="CJ74" s="120">
        <v>1549.7044020000001</v>
      </c>
      <c r="CK74" s="142"/>
      <c r="CL74" s="154" t="s">
        <v>377</v>
      </c>
      <c r="CM74" s="120">
        <v>1706.38282</v>
      </c>
      <c r="CN74" s="142"/>
      <c r="CO74" s="154" t="s">
        <v>368</v>
      </c>
      <c r="CP74" s="120">
        <v>1883.6987300000001</v>
      </c>
      <c r="CQ74" s="142"/>
      <c r="CR74" s="154" t="s">
        <v>368</v>
      </c>
      <c r="CS74" s="120">
        <v>2081.6048799999999</v>
      </c>
      <c r="CT74" s="142"/>
      <c r="CU74" s="154" t="s">
        <v>368</v>
      </c>
      <c r="CV74" s="120">
        <v>2302.566264</v>
      </c>
      <c r="CW74" s="142"/>
      <c r="CX74" s="154" t="s">
        <v>368</v>
      </c>
      <c r="CY74" s="120">
        <f t="shared" si="1"/>
        <v>20138.912398</v>
      </c>
      <c r="CZ74" s="132" t="s">
        <v>190</v>
      </c>
      <c r="DA74" s="132" t="s">
        <v>477</v>
      </c>
      <c r="DB74" s="132" t="s">
        <v>192</v>
      </c>
      <c r="DC74" s="132" t="s">
        <v>192</v>
      </c>
      <c r="DD74" s="132" t="s">
        <v>193</v>
      </c>
      <c r="DE74" s="132" t="s">
        <v>194</v>
      </c>
      <c r="DF74" s="132" t="s">
        <v>194</v>
      </c>
      <c r="DG74" s="132" t="s">
        <v>192</v>
      </c>
      <c r="DH74" s="132" t="s">
        <v>192</v>
      </c>
      <c r="DI74" s="148" t="s">
        <v>194</v>
      </c>
      <c r="DJ74" s="135"/>
      <c r="DK74" s="135"/>
      <c r="DL74" s="135"/>
      <c r="DM74" s="135"/>
      <c r="DN74" s="135"/>
      <c r="DO74" s="135"/>
      <c r="DP74" s="135"/>
      <c r="DQ74" s="135"/>
      <c r="DR74" s="135"/>
      <c r="DS74" s="135"/>
      <c r="DT74" s="135"/>
      <c r="DU74" s="135"/>
      <c r="DV74" s="135"/>
      <c r="DW74" s="135"/>
      <c r="DX74" s="135"/>
      <c r="DY74" s="135"/>
      <c r="DZ74" s="135"/>
      <c r="EA74" s="135"/>
      <c r="EB74" s="135"/>
      <c r="EC74" s="135"/>
      <c r="ED74" s="135"/>
      <c r="EE74" s="135"/>
      <c r="EF74" s="135"/>
      <c r="EG74" s="135"/>
      <c r="EH74" s="135"/>
      <c r="EI74" s="135"/>
      <c r="EJ74" s="135"/>
      <c r="EK74" s="135"/>
    </row>
    <row r="75" spans="1:378" s="37" customFormat="1" ht="13.5" customHeight="1" x14ac:dyDescent="0.25">
      <c r="A75" s="39"/>
      <c r="B75" s="36" t="s">
        <v>483</v>
      </c>
      <c r="C75" s="62">
        <f t="shared" si="0"/>
        <v>0.16666666666666666</v>
      </c>
      <c r="D75" s="36" t="s">
        <v>484</v>
      </c>
      <c r="E75" s="36" t="s">
        <v>485</v>
      </c>
      <c r="F75" s="36" t="s">
        <v>206</v>
      </c>
      <c r="G75" s="36" t="s">
        <v>308</v>
      </c>
      <c r="H75" s="35" t="s">
        <v>486</v>
      </c>
      <c r="I75" s="70">
        <v>2023</v>
      </c>
      <c r="J75" s="71">
        <v>45292</v>
      </c>
      <c r="K75" s="71">
        <v>51135</v>
      </c>
      <c r="L75" s="35" t="s">
        <v>487</v>
      </c>
      <c r="M75" s="35" t="s">
        <v>487</v>
      </c>
      <c r="N75" s="35" t="s">
        <v>487</v>
      </c>
      <c r="O75" s="35" t="s">
        <v>487</v>
      </c>
      <c r="P75" s="35" t="s">
        <v>487</v>
      </c>
      <c r="Q75" s="35" t="s">
        <v>487</v>
      </c>
      <c r="R75" s="35" t="s">
        <v>487</v>
      </c>
      <c r="S75" s="35" t="s">
        <v>487</v>
      </c>
      <c r="T75" s="35" t="s">
        <v>487</v>
      </c>
      <c r="U75" s="35" t="s">
        <v>487</v>
      </c>
      <c r="V75" s="35" t="s">
        <v>487</v>
      </c>
      <c r="W75" s="35" t="s">
        <v>487</v>
      </c>
      <c r="X75" s="35" t="s">
        <v>487</v>
      </c>
      <c r="Y75" s="35" t="s">
        <v>487</v>
      </c>
      <c r="Z75" s="35" t="s">
        <v>487</v>
      </c>
      <c r="AA75" s="35" t="s">
        <v>487</v>
      </c>
      <c r="AB75" s="35" t="s">
        <v>487</v>
      </c>
      <c r="AC75" s="36" t="s">
        <v>491</v>
      </c>
      <c r="AD75" s="108" t="s">
        <v>492</v>
      </c>
      <c r="AE75" s="115" t="s">
        <v>490</v>
      </c>
      <c r="AF75" s="109" t="s">
        <v>268</v>
      </c>
      <c r="AG75" s="36" t="s">
        <v>296</v>
      </c>
      <c r="AH75" s="44">
        <v>0</v>
      </c>
      <c r="AI75" s="44">
        <v>2023</v>
      </c>
      <c r="AJ75" s="51">
        <v>45292</v>
      </c>
      <c r="AK75" s="51">
        <v>51135</v>
      </c>
      <c r="AL75" s="52">
        <v>0.25</v>
      </c>
      <c r="AM75" s="52">
        <v>0.5</v>
      </c>
      <c r="AN75" s="52">
        <v>0.75</v>
      </c>
      <c r="AO75" s="52">
        <v>1</v>
      </c>
      <c r="AP75" s="72">
        <v>1</v>
      </c>
      <c r="AQ75" s="72">
        <v>1</v>
      </c>
      <c r="AR75" s="72">
        <v>1</v>
      </c>
      <c r="AS75" s="72">
        <v>1</v>
      </c>
      <c r="AT75" s="72">
        <v>1</v>
      </c>
      <c r="AU75" s="72">
        <v>1</v>
      </c>
      <c r="AV75" s="72">
        <v>1</v>
      </c>
      <c r="AW75" s="72">
        <v>1</v>
      </c>
      <c r="AX75" s="72">
        <v>1</v>
      </c>
      <c r="AY75" s="72">
        <v>1</v>
      </c>
      <c r="AZ75" s="72">
        <v>1</v>
      </c>
      <c r="BA75" s="72">
        <v>1</v>
      </c>
      <c r="BB75" s="130">
        <v>1</v>
      </c>
      <c r="BC75" s="120">
        <v>1544.8238343768114</v>
      </c>
      <c r="BD75" s="120"/>
      <c r="BE75" s="154" t="s">
        <v>377</v>
      </c>
      <c r="BF75" s="120">
        <v>1638.7097290816153</v>
      </c>
      <c r="BG75" s="120"/>
      <c r="BH75" s="154" t="s">
        <v>377</v>
      </c>
      <c r="BI75" s="120">
        <v>1741.5265436539869</v>
      </c>
      <c r="BJ75" s="120"/>
      <c r="BK75" s="154" t="s">
        <v>377</v>
      </c>
      <c r="BL75" s="120">
        <v>1853.4543132566505</v>
      </c>
      <c r="BM75" s="120"/>
      <c r="BN75" s="154" t="s">
        <v>377</v>
      </c>
      <c r="BO75" s="120">
        <v>1975.4245676672917</v>
      </c>
      <c r="BP75" s="120"/>
      <c r="BQ75" s="154" t="s">
        <v>377</v>
      </c>
      <c r="BR75" s="120">
        <v>2109.3939382864351</v>
      </c>
      <c r="BS75" s="120"/>
      <c r="BT75" s="154" t="s">
        <v>377</v>
      </c>
      <c r="BU75" s="120">
        <v>2256.0546079924261</v>
      </c>
      <c r="BV75" s="120"/>
      <c r="BW75" s="154" t="s">
        <v>377</v>
      </c>
      <c r="BX75" s="120">
        <v>2417.7089912128245</v>
      </c>
      <c r="BY75" s="120"/>
      <c r="BZ75" s="154" t="s">
        <v>377</v>
      </c>
      <c r="CA75" s="120">
        <v>2595.945965140013</v>
      </c>
      <c r="CB75" s="120"/>
      <c r="CC75" s="154" t="s">
        <v>377</v>
      </c>
      <c r="CD75" s="120">
        <v>2793.4058843050393</v>
      </c>
      <c r="CE75" s="120"/>
      <c r="CF75" s="154" t="s">
        <v>377</v>
      </c>
      <c r="CG75" s="120">
        <v>3015.125851543869</v>
      </c>
      <c r="CH75" s="120"/>
      <c r="CI75" s="154" t="s">
        <v>377</v>
      </c>
      <c r="CJ75" s="120">
        <v>3258.9816227125743</v>
      </c>
      <c r="CK75" s="120"/>
      <c r="CL75" s="154" t="s">
        <v>377</v>
      </c>
      <c r="CM75" s="120">
        <v>3527.4633828109145</v>
      </c>
      <c r="CN75" s="120"/>
      <c r="CO75" s="154" t="s">
        <v>368</v>
      </c>
      <c r="CP75" s="120">
        <v>3826.4312382091484</v>
      </c>
      <c r="CQ75" s="120"/>
      <c r="CR75" s="154" t="s">
        <v>368</v>
      </c>
      <c r="CS75" s="120">
        <v>4155.9714551483667</v>
      </c>
      <c r="CT75" s="120"/>
      <c r="CU75" s="154" t="s">
        <v>368</v>
      </c>
      <c r="CV75" s="120">
        <v>4519.5255730989966</v>
      </c>
      <c r="CW75" s="120"/>
      <c r="CX75" s="154" t="s">
        <v>368</v>
      </c>
      <c r="CY75" s="120">
        <f t="shared" si="1"/>
        <v>43229.947498496964</v>
      </c>
      <c r="CZ75" s="132" t="s">
        <v>190</v>
      </c>
      <c r="DA75" s="132" t="s">
        <v>261</v>
      </c>
      <c r="DB75" s="132" t="s">
        <v>192</v>
      </c>
      <c r="DC75" s="132" t="s">
        <v>192</v>
      </c>
      <c r="DD75" s="132" t="s">
        <v>193</v>
      </c>
      <c r="DE75" s="132" t="s">
        <v>194</v>
      </c>
      <c r="DF75" s="132" t="s">
        <v>194</v>
      </c>
      <c r="DG75" s="132" t="s">
        <v>192</v>
      </c>
      <c r="DH75" s="149" t="s">
        <v>192</v>
      </c>
      <c r="DI75" s="150" t="s">
        <v>194</v>
      </c>
      <c r="DJ75" s="135"/>
      <c r="DK75" s="135"/>
      <c r="DL75" s="135"/>
      <c r="DM75" s="135"/>
      <c r="DN75" s="135"/>
      <c r="DO75" s="135"/>
      <c r="DP75" s="135"/>
      <c r="DQ75" s="135"/>
      <c r="DR75" s="135"/>
      <c r="DS75" s="135"/>
      <c r="DT75" s="135"/>
      <c r="DU75" s="135"/>
      <c r="DV75" s="135"/>
      <c r="DW75" s="135"/>
      <c r="DX75" s="135"/>
      <c r="DY75" s="135"/>
      <c r="DZ75" s="135"/>
      <c r="EA75" s="135"/>
      <c r="EB75" s="135"/>
      <c r="EC75" s="135"/>
      <c r="ED75" s="135"/>
      <c r="EE75" s="135"/>
      <c r="EF75" s="135"/>
      <c r="EG75" s="135"/>
      <c r="EH75" s="135"/>
      <c r="EI75" s="135"/>
      <c r="EJ75" s="135"/>
      <c r="EK75" s="135"/>
    </row>
    <row r="76" spans="1:378" s="37" customFormat="1" ht="13.5" customHeight="1" x14ac:dyDescent="0.25">
      <c r="A76" s="39"/>
      <c r="B76" s="36" t="s">
        <v>483</v>
      </c>
      <c r="C76" s="62">
        <f t="shared" si="0"/>
        <v>0.16666666666666666</v>
      </c>
      <c r="D76" s="36" t="s">
        <v>484</v>
      </c>
      <c r="E76" s="36" t="s">
        <v>485</v>
      </c>
      <c r="F76" s="36" t="s">
        <v>206</v>
      </c>
      <c r="G76" s="36" t="s">
        <v>308</v>
      </c>
      <c r="H76" s="35" t="s">
        <v>486</v>
      </c>
      <c r="I76" s="70">
        <v>2023</v>
      </c>
      <c r="J76" s="71">
        <v>45292</v>
      </c>
      <c r="K76" s="71">
        <v>51135</v>
      </c>
      <c r="L76" s="35" t="s">
        <v>487</v>
      </c>
      <c r="M76" s="35" t="s">
        <v>487</v>
      </c>
      <c r="N76" s="35" t="s">
        <v>487</v>
      </c>
      <c r="O76" s="35" t="s">
        <v>487</v>
      </c>
      <c r="P76" s="35" t="s">
        <v>487</v>
      </c>
      <c r="Q76" s="35" t="s">
        <v>487</v>
      </c>
      <c r="R76" s="35" t="s">
        <v>487</v>
      </c>
      <c r="S76" s="35" t="s">
        <v>487</v>
      </c>
      <c r="T76" s="35" t="s">
        <v>487</v>
      </c>
      <c r="U76" s="35" t="s">
        <v>487</v>
      </c>
      <c r="V76" s="35" t="s">
        <v>487</v>
      </c>
      <c r="W76" s="35" t="s">
        <v>487</v>
      </c>
      <c r="X76" s="35" t="s">
        <v>487</v>
      </c>
      <c r="Y76" s="35" t="s">
        <v>487</v>
      </c>
      <c r="Z76" s="35" t="s">
        <v>487</v>
      </c>
      <c r="AA76" s="35" t="s">
        <v>487</v>
      </c>
      <c r="AB76" s="35" t="s">
        <v>487</v>
      </c>
      <c r="AC76" s="36" t="s">
        <v>493</v>
      </c>
      <c r="AD76" s="108" t="s">
        <v>494</v>
      </c>
      <c r="AE76" s="115" t="s">
        <v>495</v>
      </c>
      <c r="AF76" s="109" t="s">
        <v>186</v>
      </c>
      <c r="AG76" s="36" t="s">
        <v>296</v>
      </c>
      <c r="AH76" s="44">
        <v>0</v>
      </c>
      <c r="AI76" s="44">
        <v>2023</v>
      </c>
      <c r="AJ76" s="51">
        <v>45292</v>
      </c>
      <c r="AK76" s="51">
        <v>51135</v>
      </c>
      <c r="AL76" s="52">
        <v>0.06</v>
      </c>
      <c r="AM76" s="52">
        <v>0.13</v>
      </c>
      <c r="AN76" s="52">
        <v>0.19</v>
      </c>
      <c r="AO76" s="52">
        <v>0.25</v>
      </c>
      <c r="AP76" s="52">
        <v>0.31</v>
      </c>
      <c r="AQ76" s="52">
        <v>0.38</v>
      </c>
      <c r="AR76" s="52">
        <v>0.44</v>
      </c>
      <c r="AS76" s="52">
        <v>0.5</v>
      </c>
      <c r="AT76" s="52">
        <v>0.56000000000000005</v>
      </c>
      <c r="AU76" s="52">
        <v>0.63</v>
      </c>
      <c r="AV76" s="52">
        <v>0.69</v>
      </c>
      <c r="AW76" s="52">
        <v>0.75</v>
      </c>
      <c r="AX76" s="52">
        <v>0.81</v>
      </c>
      <c r="AY76" s="52">
        <v>0.88</v>
      </c>
      <c r="AZ76" s="52">
        <v>0.94</v>
      </c>
      <c r="BA76" s="52">
        <v>1</v>
      </c>
      <c r="BB76" s="80">
        <v>1</v>
      </c>
      <c r="BC76" s="120">
        <v>1056.256474</v>
      </c>
      <c r="BD76" s="120"/>
      <c r="BE76" s="154" t="s">
        <v>398</v>
      </c>
      <c r="BF76" s="120">
        <v>835.38346000000001</v>
      </c>
      <c r="BG76" s="120"/>
      <c r="BH76" s="154" t="s">
        <v>398</v>
      </c>
      <c r="BI76" s="120">
        <v>877.45013500000005</v>
      </c>
      <c r="BJ76" s="120"/>
      <c r="BK76" s="154" t="s">
        <v>398</v>
      </c>
      <c r="BL76" s="120">
        <v>924.188267</v>
      </c>
      <c r="BM76" s="120"/>
      <c r="BN76" s="154" t="s">
        <v>398</v>
      </c>
      <c r="BO76" s="120">
        <v>976.13932599999998</v>
      </c>
      <c r="BP76" s="120"/>
      <c r="BQ76" s="154" t="s">
        <v>398</v>
      </c>
      <c r="BR76" s="120">
        <v>1034.5048260000001</v>
      </c>
      <c r="BS76" s="120"/>
      <c r="BT76" s="154" t="s">
        <v>398</v>
      </c>
      <c r="BU76" s="120">
        <v>1099.665148</v>
      </c>
      <c r="BV76" s="120"/>
      <c r="BW76" s="154" t="s">
        <v>398</v>
      </c>
      <c r="BX76" s="120">
        <v>1173.0389029999999</v>
      </c>
      <c r="BY76" s="120"/>
      <c r="BZ76" s="154" t="s">
        <v>398</v>
      </c>
      <c r="CA76" s="120">
        <v>1255.5796069999999</v>
      </c>
      <c r="CB76" s="120"/>
      <c r="CC76" s="154" t="s">
        <v>398</v>
      </c>
      <c r="CD76" s="120">
        <v>1348.917224</v>
      </c>
      <c r="CE76" s="120"/>
      <c r="CF76" s="154" t="s">
        <v>398</v>
      </c>
      <c r="CG76" s="120">
        <v>1456.2281869999999</v>
      </c>
      <c r="CH76" s="120"/>
      <c r="CI76" s="154" t="s">
        <v>398</v>
      </c>
      <c r="CJ76" s="120">
        <v>1576.0524210000001</v>
      </c>
      <c r="CK76" s="120"/>
      <c r="CL76" s="154" t="s">
        <v>398</v>
      </c>
      <c r="CM76" s="120">
        <v>1709.910455</v>
      </c>
      <c r="CN76" s="120"/>
      <c r="CO76" s="154" t="s">
        <v>189</v>
      </c>
      <c r="CP76" s="120">
        <v>1861.49819</v>
      </c>
      <c r="CQ76" s="120"/>
      <c r="CR76" s="154" t="s">
        <v>189</v>
      </c>
      <c r="CS76" s="120">
        <v>2030.7718950000001</v>
      </c>
      <c r="CT76" s="120"/>
      <c r="CU76" s="154" t="s">
        <v>189</v>
      </c>
      <c r="CV76" s="120">
        <v>2219.853267</v>
      </c>
      <c r="CW76" s="120"/>
      <c r="CX76" s="154" t="s">
        <v>189</v>
      </c>
      <c r="CY76" s="120">
        <f t="shared" si="1"/>
        <v>21435.437785000002</v>
      </c>
      <c r="CZ76" s="132" t="s">
        <v>190</v>
      </c>
      <c r="DA76" s="132" t="s">
        <v>496</v>
      </c>
      <c r="DB76" s="137" t="s">
        <v>192</v>
      </c>
      <c r="DC76" s="137" t="s">
        <v>192</v>
      </c>
      <c r="DD76" s="137" t="s">
        <v>193</v>
      </c>
      <c r="DE76" s="133" t="s">
        <v>497</v>
      </c>
      <c r="DF76" s="133" t="s">
        <v>498</v>
      </c>
      <c r="DG76" s="137" t="s">
        <v>192</v>
      </c>
      <c r="DH76" s="147" t="s">
        <v>192</v>
      </c>
      <c r="DI76" s="197" t="s">
        <v>499</v>
      </c>
      <c r="DJ76" s="135"/>
      <c r="DK76" s="135"/>
      <c r="DL76" s="135"/>
      <c r="DM76" s="135"/>
      <c r="DN76" s="135"/>
      <c r="DO76" s="135"/>
      <c r="DP76" s="135"/>
      <c r="DQ76" s="135"/>
      <c r="DR76" s="135"/>
      <c r="DS76" s="135"/>
      <c r="DT76" s="135"/>
      <c r="DU76" s="135"/>
      <c r="DV76" s="135"/>
      <c r="DW76" s="135"/>
      <c r="DX76" s="135"/>
      <c r="DY76" s="135"/>
      <c r="DZ76" s="135"/>
      <c r="EA76" s="135"/>
      <c r="EB76" s="135"/>
      <c r="EC76" s="135"/>
      <c r="ED76" s="135"/>
      <c r="EE76" s="135"/>
      <c r="EF76" s="135"/>
      <c r="EG76" s="135"/>
      <c r="EH76" s="135"/>
      <c r="EI76" s="135"/>
      <c r="EJ76" s="135"/>
      <c r="EK76" s="135"/>
    </row>
    <row r="77" spans="1:378" s="50" customFormat="1" ht="14.25" customHeight="1" x14ac:dyDescent="0.25">
      <c r="A77" s="17"/>
      <c r="B77" s="38"/>
      <c r="C77" s="17"/>
      <c r="D77" s="17"/>
      <c r="E77" s="17"/>
      <c r="F77" s="39"/>
      <c r="G77" s="17"/>
      <c r="H77" s="17"/>
      <c r="I77" s="17"/>
      <c r="J77" s="17"/>
      <c r="K77" s="17"/>
      <c r="L77" s="17"/>
      <c r="M77" s="17"/>
      <c r="N77" s="17"/>
      <c r="O77" s="17"/>
      <c r="P77" s="17"/>
      <c r="Q77" s="17"/>
      <c r="R77" s="17"/>
      <c r="S77" s="17"/>
      <c r="T77" s="17"/>
      <c r="U77" s="17"/>
      <c r="V77" s="17"/>
      <c r="W77" s="17"/>
      <c r="X77" s="17"/>
      <c r="Y77" s="17"/>
      <c r="Z77" s="17"/>
      <c r="AA77" s="17"/>
      <c r="AB77" s="17"/>
      <c r="AC77" s="17"/>
      <c r="AD77" s="91"/>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73"/>
      <c r="BD77" s="73"/>
      <c r="BE77" s="85"/>
      <c r="BF77" s="73"/>
      <c r="BG77" s="86"/>
      <c r="BH77" s="164"/>
      <c r="BI77" s="86"/>
      <c r="BJ77" s="86"/>
      <c r="BK77" s="164"/>
      <c r="BL77" s="86"/>
      <c r="BM77" s="79"/>
      <c r="BN77" s="164"/>
      <c r="BO77" s="79"/>
      <c r="BP77" s="86"/>
      <c r="BQ77" s="167"/>
      <c r="BR77" s="86"/>
      <c r="BS77" s="79"/>
      <c r="BT77" s="164"/>
      <c r="BU77" s="79"/>
      <c r="BV77" s="86"/>
      <c r="BW77" s="167"/>
      <c r="BX77" s="86"/>
      <c r="BY77" s="79"/>
      <c r="BZ77" s="164"/>
      <c r="CA77" s="79"/>
      <c r="CB77" s="73"/>
      <c r="CC77" s="85"/>
      <c r="CD77" s="73"/>
      <c r="CE77" s="73"/>
      <c r="CF77" s="85"/>
      <c r="CG77" s="73"/>
      <c r="CH77" s="73"/>
      <c r="CI77" s="85"/>
      <c r="CJ77" s="73"/>
      <c r="CK77" s="73"/>
      <c r="CL77" s="170"/>
      <c r="CM77" s="88"/>
      <c r="CN77" s="88"/>
      <c r="CO77" s="170"/>
      <c r="CP77" s="88"/>
      <c r="CQ77" s="73"/>
      <c r="CR77" s="85"/>
      <c r="CS77" s="73"/>
      <c r="CT77" s="73"/>
      <c r="CU77" s="85"/>
      <c r="CV77" s="73"/>
      <c r="CW77" s="73"/>
      <c r="CX77" s="85"/>
      <c r="CY77" s="73"/>
      <c r="CZ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c r="EU77" s="17"/>
      <c r="EV77" s="17"/>
      <c r="EW77" s="17"/>
      <c r="EX77" s="17"/>
      <c r="EY77" s="17"/>
      <c r="EZ77" s="17"/>
      <c r="FA77" s="17"/>
      <c r="FB77" s="17"/>
      <c r="FC77" s="17"/>
      <c r="FD77" s="17"/>
      <c r="FE77" s="17"/>
      <c r="FF77" s="17"/>
      <c r="FG77" s="17"/>
      <c r="FH77" s="17"/>
      <c r="FI77" s="17"/>
      <c r="FJ77" s="17"/>
      <c r="FK77" s="17"/>
      <c r="FL77" s="17"/>
      <c r="FM77" s="17"/>
      <c r="FN77" s="17"/>
      <c r="FO77" s="17"/>
      <c r="FP77" s="17"/>
      <c r="FQ77" s="17"/>
      <c r="FR77" s="17"/>
      <c r="FS77" s="17"/>
      <c r="FT77" s="17"/>
      <c r="FU77" s="17"/>
      <c r="FV77" s="17"/>
      <c r="FW77" s="17"/>
      <c r="FX77" s="17"/>
      <c r="FY77" s="17"/>
      <c r="FZ77" s="17"/>
      <c r="GA77" s="17"/>
      <c r="GB77" s="17"/>
      <c r="GC77" s="17"/>
      <c r="GD77" s="17"/>
      <c r="GE77" s="17"/>
      <c r="GF77" s="17"/>
      <c r="GG77" s="17"/>
      <c r="GH77" s="17"/>
      <c r="GI77" s="17"/>
      <c r="GJ77" s="17"/>
      <c r="GK77" s="17"/>
      <c r="GL77" s="17"/>
      <c r="GM77" s="17"/>
      <c r="GN77" s="17"/>
      <c r="GO77" s="17"/>
      <c r="GP77" s="17"/>
      <c r="GQ77" s="17"/>
      <c r="GR77" s="17"/>
      <c r="GS77" s="17"/>
      <c r="GT77" s="17"/>
      <c r="GU77" s="17"/>
      <c r="GV77" s="17"/>
      <c r="GW77" s="17"/>
      <c r="GX77" s="17"/>
      <c r="GY77" s="17"/>
      <c r="GZ77" s="17"/>
      <c r="HA77" s="17"/>
      <c r="HB77" s="17"/>
      <c r="HC77" s="17"/>
      <c r="HD77" s="17"/>
      <c r="HE77" s="17"/>
      <c r="HF77" s="17"/>
      <c r="HG77" s="17"/>
      <c r="HH77" s="17"/>
      <c r="HI77" s="17"/>
      <c r="HJ77" s="17"/>
      <c r="HK77" s="17"/>
      <c r="HL77" s="17"/>
      <c r="HM77" s="17"/>
      <c r="HN77" s="17"/>
      <c r="HO77" s="17"/>
      <c r="HP77" s="17"/>
      <c r="HQ77" s="17"/>
      <c r="HR77" s="17"/>
      <c r="HS77" s="17"/>
      <c r="HT77" s="17"/>
      <c r="HU77" s="17"/>
      <c r="HV77" s="17"/>
      <c r="HW77" s="17"/>
      <c r="HX77" s="17"/>
      <c r="HY77" s="17"/>
      <c r="HZ77" s="17"/>
      <c r="IA77" s="17"/>
      <c r="IB77" s="17"/>
      <c r="IC77" s="17"/>
      <c r="ID77" s="17"/>
      <c r="IE77" s="17"/>
      <c r="IF77" s="17"/>
      <c r="IG77" s="17"/>
      <c r="IH77" s="17"/>
      <c r="II77" s="17"/>
      <c r="IJ77" s="17"/>
      <c r="IK77" s="17"/>
      <c r="IL77" s="17"/>
      <c r="IM77" s="17"/>
      <c r="IN77" s="17"/>
      <c r="IO77" s="17"/>
      <c r="IP77" s="17"/>
      <c r="IQ77" s="17"/>
      <c r="IR77" s="17"/>
      <c r="IS77" s="17"/>
      <c r="IT77" s="17"/>
      <c r="IU77" s="17"/>
      <c r="IV77" s="17"/>
      <c r="IW77" s="17"/>
      <c r="IX77" s="17"/>
      <c r="IY77" s="17"/>
      <c r="IZ77" s="17"/>
      <c r="JA77" s="17"/>
      <c r="JB77" s="17"/>
      <c r="JC77" s="17"/>
      <c r="JD77" s="17"/>
      <c r="JE77" s="17"/>
      <c r="JF77" s="17"/>
      <c r="JG77" s="17"/>
      <c r="JH77" s="17"/>
      <c r="JI77" s="17"/>
      <c r="JJ77" s="17"/>
      <c r="JK77" s="17"/>
      <c r="JL77" s="17"/>
      <c r="JM77" s="17"/>
      <c r="JN77" s="17"/>
      <c r="JO77" s="17"/>
      <c r="JP77" s="17"/>
      <c r="JQ77" s="17"/>
      <c r="JR77" s="17"/>
      <c r="JS77" s="17"/>
      <c r="JT77" s="17"/>
      <c r="JU77" s="17"/>
      <c r="JV77" s="17"/>
      <c r="JW77" s="17"/>
      <c r="JX77" s="17"/>
      <c r="JY77" s="17"/>
      <c r="JZ77" s="17"/>
      <c r="KA77" s="17"/>
      <c r="KB77" s="17"/>
      <c r="KC77" s="17"/>
      <c r="KD77" s="17"/>
      <c r="KE77" s="17"/>
      <c r="KF77" s="17"/>
      <c r="KG77" s="17"/>
      <c r="KH77" s="17"/>
      <c r="KI77" s="17"/>
      <c r="KJ77" s="17"/>
      <c r="KK77" s="17"/>
      <c r="KL77" s="17"/>
      <c r="KM77" s="17"/>
      <c r="KN77" s="17"/>
      <c r="KO77" s="17"/>
      <c r="KP77" s="17"/>
      <c r="KQ77" s="17"/>
      <c r="KR77" s="17"/>
      <c r="KS77" s="17"/>
      <c r="KT77" s="17"/>
      <c r="KU77" s="17"/>
      <c r="KV77" s="17"/>
      <c r="KW77" s="17"/>
      <c r="KX77" s="17"/>
      <c r="KY77" s="17"/>
      <c r="KZ77" s="17"/>
      <c r="LA77" s="17"/>
      <c r="LB77" s="17"/>
      <c r="LC77" s="17"/>
      <c r="LD77" s="17"/>
      <c r="LE77" s="17"/>
      <c r="LF77" s="17"/>
      <c r="LG77" s="17"/>
      <c r="LH77" s="17"/>
      <c r="LI77" s="17"/>
      <c r="LJ77" s="17"/>
      <c r="LK77" s="17"/>
      <c r="LL77" s="17"/>
      <c r="LM77" s="17"/>
      <c r="LN77" s="17"/>
      <c r="LO77" s="17"/>
      <c r="LP77" s="17"/>
      <c r="LQ77" s="17"/>
      <c r="LR77" s="17"/>
      <c r="LS77" s="17"/>
      <c r="LT77" s="17"/>
      <c r="LU77" s="17"/>
      <c r="LV77" s="17"/>
      <c r="LW77" s="17"/>
      <c r="LX77" s="17"/>
      <c r="LY77" s="17"/>
      <c r="LZ77" s="17"/>
      <c r="MA77" s="17"/>
      <c r="MB77" s="17"/>
      <c r="MC77" s="17"/>
      <c r="MD77" s="17"/>
      <c r="ME77" s="17"/>
      <c r="MF77" s="17"/>
      <c r="MG77" s="17"/>
      <c r="MH77" s="17"/>
      <c r="MI77" s="17"/>
      <c r="MJ77" s="17"/>
      <c r="MK77" s="17"/>
      <c r="ML77" s="17"/>
      <c r="MM77" s="17"/>
      <c r="MN77" s="17"/>
      <c r="MO77" s="17"/>
      <c r="MP77" s="17"/>
      <c r="MQ77" s="17"/>
      <c r="MR77" s="17"/>
      <c r="MS77" s="17"/>
      <c r="MT77" s="17"/>
      <c r="MU77" s="17"/>
      <c r="MV77" s="17"/>
      <c r="MW77" s="17"/>
      <c r="MX77" s="17"/>
      <c r="MY77" s="17"/>
      <c r="MZ77" s="17"/>
      <c r="NA77" s="17"/>
      <c r="NB77" s="17"/>
      <c r="NC77" s="17"/>
      <c r="ND77" s="17"/>
      <c r="NE77" s="17"/>
      <c r="NF77" s="17"/>
      <c r="NG77" s="17"/>
      <c r="NH77" s="17"/>
      <c r="NI77" s="17"/>
      <c r="NJ77" s="17"/>
      <c r="NK77" s="17"/>
      <c r="NL77" s="17"/>
      <c r="NM77" s="17"/>
      <c r="NN77" s="17"/>
    </row>
    <row r="78" spans="1:378" ht="14.25" customHeight="1" x14ac:dyDescent="0.25">
      <c r="AC78" s="91"/>
      <c r="AD78" s="91"/>
      <c r="AE78" s="91"/>
      <c r="CM78" s="88"/>
    </row>
    <row r="79" spans="1:378" ht="14.25" customHeight="1" x14ac:dyDescent="0.25">
      <c r="E79" s="91"/>
      <c r="BJ79" s="73"/>
    </row>
    <row r="80" spans="1:378" ht="14.25" customHeight="1" x14ac:dyDescent="0.25">
      <c r="BM80" s="87"/>
      <c r="BN80" s="166"/>
      <c r="BP80" s="87"/>
      <c r="BQ80" s="166"/>
      <c r="BS80" s="87"/>
      <c r="BT80" s="166"/>
      <c r="BV80" s="87"/>
      <c r="BW80" s="166"/>
      <c r="BY80" s="87"/>
      <c r="BZ80" s="166"/>
      <c r="CB80" s="87"/>
      <c r="CC80" s="166"/>
    </row>
    <row r="81" spans="62:103" ht="14.25" customHeight="1" x14ac:dyDescent="0.25">
      <c r="BK81" s="165"/>
      <c r="BL81" s="116"/>
      <c r="BM81" s="116"/>
      <c r="BN81" s="165"/>
      <c r="BO81" s="116"/>
      <c r="BP81" s="116"/>
      <c r="BQ81" s="165"/>
      <c r="BR81" s="116"/>
      <c r="BS81" s="116"/>
      <c r="BT81" s="165"/>
      <c r="BU81" s="116"/>
      <c r="BV81" s="116"/>
      <c r="BW81" s="165"/>
      <c r="BX81" s="116"/>
      <c r="BY81" s="116"/>
      <c r="BZ81" s="165"/>
      <c r="CA81" s="116"/>
      <c r="CB81" s="89"/>
      <c r="CC81" s="168"/>
    </row>
    <row r="82" spans="62:103" ht="14.25" customHeight="1" x14ac:dyDescent="0.25">
      <c r="BK82" s="85"/>
      <c r="BL82" s="73"/>
      <c r="BM82" s="73"/>
      <c r="BN82" s="85"/>
      <c r="BO82" s="73"/>
      <c r="BP82" s="73"/>
      <c r="BQ82" s="85"/>
      <c r="BR82" s="73"/>
      <c r="BS82" s="73"/>
      <c r="BT82" s="85"/>
      <c r="BU82" s="73"/>
      <c r="BV82" s="73"/>
      <c r="BW82" s="85"/>
      <c r="BX82" s="73"/>
      <c r="BY82" s="73"/>
      <c r="BZ82" s="85"/>
      <c r="CA82" s="73"/>
      <c r="CB82" s="73"/>
      <c r="CC82" s="169"/>
      <c r="CD82" s="117"/>
      <c r="CF82" s="165"/>
      <c r="CG82" s="90"/>
    </row>
    <row r="83" spans="62:103" ht="14.25" customHeight="1" x14ac:dyDescent="0.25">
      <c r="BK83" s="85"/>
      <c r="BL83" s="73"/>
      <c r="BM83" s="73"/>
      <c r="BN83" s="85"/>
      <c r="BO83" s="73"/>
      <c r="BP83" s="73"/>
      <c r="BQ83" s="85"/>
      <c r="BR83" s="73"/>
      <c r="BS83" s="73"/>
      <c r="BT83" s="85"/>
      <c r="BU83" s="73"/>
      <c r="BV83" s="73"/>
      <c r="BW83" s="85"/>
      <c r="BX83" s="73"/>
      <c r="BY83" s="73"/>
      <c r="BZ83" s="85"/>
      <c r="CA83" s="73"/>
      <c r="CB83" s="73"/>
      <c r="CC83" s="168"/>
      <c r="CD83" s="89"/>
    </row>
    <row r="84" spans="62:103" ht="14.25" customHeight="1" x14ac:dyDescent="0.25">
      <c r="BJ84" s="73"/>
    </row>
  </sheetData>
  <autoFilter ref="A15:NN76" xr:uid="{C3E8B6E2-B485-409D-A289-C1ECB7171D73}"/>
  <mergeCells count="66">
    <mergeCell ref="CS14:CU14"/>
    <mergeCell ref="BL14:BN14"/>
    <mergeCell ref="BO14:BQ14"/>
    <mergeCell ref="DI14:DI15"/>
    <mergeCell ref="DC14:DC15"/>
    <mergeCell ref="DD14:DD15"/>
    <mergeCell ref="DE14:DE15"/>
    <mergeCell ref="DF14:DF15"/>
    <mergeCell ref="DG14:DG15"/>
    <mergeCell ref="DH14:DH15"/>
    <mergeCell ref="DB14:DB15"/>
    <mergeCell ref="CA14:CC14"/>
    <mergeCell ref="CD14:CF14"/>
    <mergeCell ref="CG14:CI14"/>
    <mergeCell ref="CJ14:CL14"/>
    <mergeCell ref="CM14:CO14"/>
    <mergeCell ref="CP14:CR14"/>
    <mergeCell ref="AJ14:AK14"/>
    <mergeCell ref="AL14:BB14"/>
    <mergeCell ref="BC14:BE14"/>
    <mergeCell ref="BF14:BH14"/>
    <mergeCell ref="BI14:BK14"/>
    <mergeCell ref="DE13:DI13"/>
    <mergeCell ref="D14:D15"/>
    <mergeCell ref="E14:E15"/>
    <mergeCell ref="F14:F15"/>
    <mergeCell ref="G14:G15"/>
    <mergeCell ref="H14:I14"/>
    <mergeCell ref="AF14:AF15"/>
    <mergeCell ref="D13:AB13"/>
    <mergeCell ref="AC13:BB13"/>
    <mergeCell ref="CZ13:DD13"/>
    <mergeCell ref="J14:K14"/>
    <mergeCell ref="CV14:CX14"/>
    <mergeCell ref="CY14:CY15"/>
    <mergeCell ref="CZ14:CZ15"/>
    <mergeCell ref="DA14:DA15"/>
    <mergeCell ref="AD14:AD15"/>
    <mergeCell ref="C7:O7"/>
    <mergeCell ref="BR14:BT14"/>
    <mergeCell ref="BU14:BW14"/>
    <mergeCell ref="C10:D10"/>
    <mergeCell ref="C11:D11"/>
    <mergeCell ref="C13:C15"/>
    <mergeCell ref="AE14:AE15"/>
    <mergeCell ref="BC13:CX13"/>
    <mergeCell ref="C8:D8"/>
    <mergeCell ref="C9:D9"/>
    <mergeCell ref="L14:AA14"/>
    <mergeCell ref="AB14:AB15"/>
    <mergeCell ref="C12:D12"/>
    <mergeCell ref="BX14:BZ14"/>
    <mergeCell ref="AG14:AG15"/>
    <mergeCell ref="AH14:AI14"/>
    <mergeCell ref="B6:O6"/>
    <mergeCell ref="B1:D1"/>
    <mergeCell ref="E1:G1"/>
    <mergeCell ref="H1:J1"/>
    <mergeCell ref="K1:L1"/>
    <mergeCell ref="M1:O1"/>
    <mergeCell ref="X1:AA1"/>
    <mergeCell ref="B2:AB2"/>
    <mergeCell ref="B3:AC3"/>
    <mergeCell ref="B4:O4"/>
    <mergeCell ref="B5:O5"/>
    <mergeCell ref="P1:W1"/>
  </mergeCells>
  <phoneticPr fontId="2" type="noConversion"/>
  <dataValidations count="3">
    <dataValidation type="list" allowBlank="1" showInputMessage="1" showErrorMessage="1" sqref="BJ11" xr:uid="{A2893C33-B1CA-4650-A7AB-75B1A4AAEAC0}">
      <formula1>$BE$4:$BE$12</formula1>
    </dataValidation>
    <dataValidation allowBlank="1" sqref="L13:Z13 F13:K15 L15:AA15 CT15:CU15 AJ14:AJ15 D8:E15 B15 AF13:AI15 C7:C15 G8:G12 AK15:BB15 AD3:AE3 AF22:AF26 B2:B13 CK15:CL15 F16:F76 CN15:CO15 BC13:BC15 CM14:CM15 CQ15:CR15 CW15:CX15 CY14:DI15 BF2:DD3 CP14:CP15 CS14:CS15 BD14:CJ15 CV14:CV15 AE45:AE68 AC2:BD2 AG3:BD3 AE13:AE40 AD13:AD15 AB13:AC14 CY13" xr:uid="{B55F6D96-8B7E-4FC2-8D3C-6F363F4B2349}"/>
    <dataValidation allowBlank="1" showInputMessage="1" showErrorMessage="1" sqref="BN16:BN76 BZ16:BZ76 BK16:BK76 CX16:CX76 BT16:BT76 CI16:CI76 CL16:CL76 BQ16:BQ76 BW16:BW76 CR16:CR76 CU16:CU76 CC16:CC76 CF16:CF76 CO16:CO76 BE16:BE76 BH16:BH76" xr:uid="{D3C98EC5-257A-4770-BF73-B91F42E951D5}"/>
  </dataValidations>
  <hyperlinks>
    <hyperlink ref="DI22" r:id="rId1" xr:uid="{8C79A592-567F-4517-8FCD-B36E36FB69B2}"/>
    <hyperlink ref="DI23" r:id="rId2" xr:uid="{1C746FC0-2E52-49B1-93C5-759AC5D91DA3}"/>
    <hyperlink ref="DI24" r:id="rId3" xr:uid="{5A60D08B-8946-4CB3-B0CE-02AD828B7F18}"/>
    <hyperlink ref="DI35" r:id="rId4" xr:uid="{1FF742EF-B0EF-463C-A834-5FBE04E382BF}"/>
    <hyperlink ref="DI38" r:id="rId5" xr:uid="{D4E54440-A373-4887-BEA0-AB66644E8624}"/>
    <hyperlink ref="DI47" r:id="rId6" xr:uid="{582743D4-36DD-406D-85E0-3A6FEEACF27B}"/>
    <hyperlink ref="DI48" r:id="rId7" xr:uid="{95A22C5C-24EE-4C28-A690-A13DC0F3511D}"/>
    <hyperlink ref="DI54" r:id="rId8" xr:uid="{CDDA6A1C-4A06-4823-813A-7A00927EE410}"/>
    <hyperlink ref="DI55" r:id="rId9" xr:uid="{FEBC4CAF-8508-40CC-8AA8-D3E6D5F48721}"/>
    <hyperlink ref="DI76" r:id="rId10" xr:uid="{953ADAA4-9586-4355-9080-699474831119}"/>
  </hyperlinks>
  <pageMargins left="0.7" right="0.7" top="0.75" bottom="0.75" header="0.3" footer="0.3"/>
  <pageSetup paperSize="9" orientation="portrait"/>
  <legacy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Instrucciones </vt:lpstr>
      <vt:lpstr>Plan de acción PPE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dc:creator>
  <cp:keywords/>
  <dc:description/>
  <cp:lastModifiedBy>Andrea Carolina</cp:lastModifiedBy>
  <cp:revision/>
  <dcterms:created xsi:type="dcterms:W3CDTF">2022-11-15T01:55:00Z</dcterms:created>
  <dcterms:modified xsi:type="dcterms:W3CDTF">2023-10-23T18:15:34Z</dcterms:modified>
  <cp:category/>
  <cp:contentStatus/>
</cp:coreProperties>
</file>