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9"/>
  <workbookPr hidePivotFieldList="1" defaultThemeVersion="166925"/>
  <mc:AlternateContent xmlns:mc="http://schemas.openxmlformats.org/markup-compatibility/2006">
    <mc:Choice Requires="x15">
      <x15ac:absPath xmlns:x15ac="http://schemas.microsoft.com/office/spreadsheetml/2010/11/ac" url="https://alcart-my.sharepoint.com/personal/gestorcalidad_cartagena_gov_co/Documents/DOCUMENTOS DEL PROCESO DE SEGURIDAD DE LA INFORMACION/Modelo de Seguridad y Privacidad de la Información - SPI/Doc que soportan - MSPI/Documentos normalizados/"/>
    </mc:Choice>
  </mc:AlternateContent>
  <xr:revisionPtr revIDLastSave="0" documentId="8_{57A8BE08-D78F-4ACE-ABD7-E66F69BFE62F}" xr6:coauthVersionLast="47" xr6:coauthVersionMax="47" xr10:uidLastSave="{00000000-0000-0000-0000-000000000000}"/>
  <bookViews>
    <workbookView xWindow="-120" yWindow="-120" windowWidth="20730" windowHeight="11310" tabRatio="788" firstSheet="4" activeTab="4" xr2:uid="{00000000-000D-0000-FFFF-FFFF00000000}"/>
  </bookViews>
  <sheets>
    <sheet name="PORTADA" sheetId="1" r:id="rId1"/>
    <sheet name="ESCALA DE EVALUACION" sheetId="2" r:id="rId2"/>
    <sheet name="LEVANTAMIENTO DE INFO." sheetId="3" r:id="rId3"/>
    <sheet name="AREAS INVOLUCRADAS" sheetId="4" r:id="rId4"/>
    <sheet name="ADMINISTRATIVAS" sheetId="5" r:id="rId5"/>
    <sheet name="TECNICAS" sheetId="6" r:id="rId6"/>
    <sheet name="PHVA" sheetId="10" r:id="rId7"/>
    <sheet name="CIBER" sheetId="9" r:id="rId8"/>
    <sheet name="MADUREZ" sheetId="8" r:id="rId9"/>
  </sheets>
  <calcPr calcId="191028"/>
  <pivotCaches>
    <pivotCache cacheId="10533" r:id="rId10"/>
    <pivotCache cacheId="10534"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10" l="1"/>
  <c r="K10" i="10"/>
  <c r="K20" i="6"/>
  <c r="K13" i="6"/>
  <c r="K10" i="6"/>
  <c r="L33" i="5"/>
  <c r="L29" i="5"/>
  <c r="L26" i="5"/>
  <c r="L15" i="5"/>
  <c r="L21" i="5"/>
  <c r="L10" i="5"/>
  <c r="F17" i="10"/>
  <c r="L25" i="5" l="1"/>
  <c r="L14" i="5"/>
  <c r="E38" i="1"/>
  <c r="E37" i="1"/>
  <c r="L56" i="5" l="1"/>
  <c r="L29" i="10" l="1"/>
  <c r="E17" i="10"/>
  <c r="D17" i="10"/>
  <c r="F14" i="10"/>
  <c r="E14" i="10"/>
  <c r="D14" i="10"/>
  <c r="E13" i="10"/>
  <c r="D13" i="10"/>
  <c r="F10" i="10"/>
  <c r="E10" i="10"/>
  <c r="C28" i="1" l="1"/>
  <c r="C27" i="1"/>
  <c r="C18" i="1"/>
  <c r="C17" i="1"/>
  <c r="C16" i="1"/>
  <c r="C15" i="1"/>
  <c r="F39" i="1" l="1"/>
  <c r="G180" i="9" l="1"/>
  <c r="G181" i="9"/>
  <c r="G182" i="9"/>
  <c r="G183" i="9"/>
  <c r="G184" i="9"/>
  <c r="G185" i="9"/>
  <c r="G186" i="9"/>
  <c r="G188" i="9"/>
  <c r="G189" i="9"/>
  <c r="G190" i="9"/>
  <c r="G191" i="9"/>
  <c r="G192" i="9"/>
  <c r="G193" i="9"/>
  <c r="G194" i="9"/>
  <c r="G195" i="9"/>
  <c r="G196" i="9"/>
  <c r="G179" i="9"/>
  <c r="G178"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70" i="9"/>
  <c r="G69"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22" i="9"/>
  <c r="G21" i="9"/>
  <c r="F71" i="8"/>
  <c r="F63" i="8"/>
  <c r="F62" i="8"/>
  <c r="F61" i="8"/>
  <c r="F60" i="8"/>
  <c r="F59" i="8"/>
  <c r="F57" i="8"/>
  <c r="F56" i="8"/>
  <c r="F55" i="8"/>
  <c r="F54" i="8"/>
  <c r="F51" i="8"/>
  <c r="F50" i="8"/>
  <c r="F49" i="8"/>
  <c r="F48" i="8"/>
  <c r="F47" i="8"/>
  <c r="F46" i="8"/>
  <c r="F45" i="8"/>
  <c r="F36" i="8"/>
  <c r="F35" i="8"/>
  <c r="F24" i="8"/>
  <c r="F22" i="8"/>
  <c r="F21" i="8"/>
  <c r="F17" i="8"/>
  <c r="F16" i="8"/>
  <c r="F15" i="8"/>
  <c r="F12" i="8"/>
  <c r="F11" i="8"/>
  <c r="F10" i="8"/>
  <c r="F9" i="8"/>
  <c r="F8" i="8"/>
  <c r="L11" i="10"/>
  <c r="L14" i="10"/>
  <c r="L13" i="10"/>
  <c r="K14" i="10"/>
  <c r="K13" i="10"/>
  <c r="F13" i="8" s="1"/>
  <c r="L10" i="10"/>
  <c r="K30" i="10"/>
  <c r="L30" i="10" s="1"/>
  <c r="K27" i="10"/>
  <c r="L27" i="10" s="1"/>
  <c r="K18" i="10" l="1"/>
  <c r="L18" i="10" l="1"/>
  <c r="E35" i="1"/>
  <c r="K61" i="6"/>
  <c r="F28" i="8" s="1"/>
  <c r="P28" i="8" s="1"/>
  <c r="K22" i="6"/>
  <c r="F65" i="8" s="1"/>
  <c r="P65" i="8" s="1"/>
  <c r="P71" i="8"/>
  <c r="P72" i="8" s="1"/>
  <c r="O70" i="8"/>
  <c r="O72" i="8" s="1"/>
  <c r="M70" i="8"/>
  <c r="K70" i="8"/>
  <c r="I70" i="8"/>
  <c r="G70" i="8"/>
  <c r="N63" i="8"/>
  <c r="P63" i="8"/>
  <c r="P62" i="8"/>
  <c r="P61" i="8"/>
  <c r="P60" i="8"/>
  <c r="N59" i="8"/>
  <c r="P59" i="8"/>
  <c r="P57" i="8"/>
  <c r="P56" i="8"/>
  <c r="P55" i="8"/>
  <c r="P54" i="8"/>
  <c r="P53" i="8"/>
  <c r="O52" i="8"/>
  <c r="M52" i="8"/>
  <c r="K52" i="8"/>
  <c r="I52" i="8"/>
  <c r="G52" i="8"/>
  <c r="P51" i="8"/>
  <c r="P50" i="8"/>
  <c r="P49" i="8"/>
  <c r="P48" i="8"/>
  <c r="N47" i="8"/>
  <c r="L47" i="8"/>
  <c r="P47" i="8"/>
  <c r="N46" i="8"/>
  <c r="L46" i="8"/>
  <c r="P46" i="8"/>
  <c r="L45" i="8"/>
  <c r="P45" i="8"/>
  <c r="L36" i="8"/>
  <c r="P36" i="8"/>
  <c r="L35" i="8"/>
  <c r="P35" i="8"/>
  <c r="O30" i="8"/>
  <c r="M30" i="8"/>
  <c r="K30" i="8"/>
  <c r="I30" i="8"/>
  <c r="G30" i="8"/>
  <c r="J24" i="8"/>
  <c r="P24" i="8"/>
  <c r="N22" i="8"/>
  <c r="L22" i="8"/>
  <c r="J22" i="8"/>
  <c r="N21" i="8"/>
  <c r="P20" i="8"/>
  <c r="N20" i="8"/>
  <c r="L20" i="8"/>
  <c r="J20" i="8"/>
  <c r="P19" i="8"/>
  <c r="P30" i="8" s="1"/>
  <c r="N19" i="8"/>
  <c r="N30" i="8" s="1"/>
  <c r="L19" i="8"/>
  <c r="L30" i="8" s="1"/>
  <c r="J19" i="8"/>
  <c r="J30" i="8" s="1"/>
  <c r="O18" i="8"/>
  <c r="M18" i="8"/>
  <c r="K18" i="8"/>
  <c r="I18" i="8"/>
  <c r="G18" i="8"/>
  <c r="N17" i="8"/>
  <c r="P16" i="8"/>
  <c r="N15" i="8"/>
  <c r="P14" i="8"/>
  <c r="N14" i="8"/>
  <c r="L14" i="8"/>
  <c r="J14" i="8"/>
  <c r="H14" i="8"/>
  <c r="L13" i="8"/>
  <c r="J12" i="8"/>
  <c r="H12" i="8"/>
  <c r="N12" i="8"/>
  <c r="L11" i="8"/>
  <c r="H10" i="8"/>
  <c r="N10" i="8"/>
  <c r="L9" i="8"/>
  <c r="J8" i="8"/>
  <c r="N8" i="8"/>
  <c r="K106" i="6"/>
  <c r="K105" i="6" s="1"/>
  <c r="F26" i="1" s="1"/>
  <c r="H26" i="1" s="1"/>
  <c r="K102" i="6"/>
  <c r="F44" i="8" s="1"/>
  <c r="P44" i="8" s="1"/>
  <c r="K92" i="6"/>
  <c r="F43" i="8" s="1"/>
  <c r="P43" i="8" s="1"/>
  <c r="K88" i="6"/>
  <c r="F42" i="8" s="1"/>
  <c r="L42" i="8" s="1"/>
  <c r="K81" i="6"/>
  <c r="F41" i="8" s="1"/>
  <c r="L41" i="8" s="1"/>
  <c r="K77" i="6"/>
  <c r="F40" i="8" s="1"/>
  <c r="L40" i="8" s="1"/>
  <c r="K73" i="6"/>
  <c r="F68" i="8" s="1"/>
  <c r="P68" i="8" s="1"/>
  <c r="K70" i="6"/>
  <c r="F29" i="8" s="1"/>
  <c r="N29" i="8" s="1"/>
  <c r="K68" i="6"/>
  <c r="F39" i="8" s="1"/>
  <c r="P39" i="8" s="1"/>
  <c r="K63" i="6"/>
  <c r="F67" i="8" s="1"/>
  <c r="N67" i="8" s="1"/>
  <c r="K59" i="6"/>
  <c r="F27" i="8" s="1"/>
  <c r="P27" i="8" s="1"/>
  <c r="K54" i="6"/>
  <c r="F38" i="8" s="1"/>
  <c r="P38" i="8" s="1"/>
  <c r="K42" i="6"/>
  <c r="F37" i="8" s="1"/>
  <c r="L37" i="8" s="1"/>
  <c r="K35" i="6"/>
  <c r="K30" i="6"/>
  <c r="F64" i="8"/>
  <c r="P64" i="8" s="1"/>
  <c r="F34" i="8"/>
  <c r="P34" i="8" s="1"/>
  <c r="L71" i="5"/>
  <c r="F25" i="1" s="1"/>
  <c r="H25" i="1" s="1"/>
  <c r="L66" i="5"/>
  <c r="F58" i="8" s="1"/>
  <c r="P58" i="8" s="1"/>
  <c r="L60" i="5"/>
  <c r="L52" i="5"/>
  <c r="L46" i="5"/>
  <c r="L42" i="5"/>
  <c r="L37" i="5"/>
  <c r="F23" i="8" s="1"/>
  <c r="P23" i="8" s="1"/>
  <c r="F33" i="8"/>
  <c r="P33" i="8" s="1"/>
  <c r="F32" i="8"/>
  <c r="P32" i="8" s="1"/>
  <c r="F31" i="8"/>
  <c r="P31" i="8" s="1"/>
  <c r="F26" i="8"/>
  <c r="J26" i="8" s="1"/>
  <c r="F25" i="8"/>
  <c r="N25" i="8" s="1"/>
  <c r="F15" i="1"/>
  <c r="H15" i="1" s="1"/>
  <c r="N66" i="3"/>
  <c r="O29" i="1"/>
  <c r="P70" i="8" l="1"/>
  <c r="L43" i="8"/>
  <c r="N43" i="8"/>
  <c r="K87" i="6"/>
  <c r="F24" i="1" s="1"/>
  <c r="H24" i="1" s="1"/>
  <c r="P42" i="8"/>
  <c r="P40" i="8"/>
  <c r="L39" i="8"/>
  <c r="P67" i="8"/>
  <c r="J27" i="8"/>
  <c r="L38" i="8"/>
  <c r="K29" i="6"/>
  <c r="F20" i="1" s="1"/>
  <c r="H20" i="1" s="1"/>
  <c r="F66" i="8"/>
  <c r="P66" i="8" s="1"/>
  <c r="J28" i="8"/>
  <c r="P37" i="8"/>
  <c r="F69" i="8"/>
  <c r="P69" i="8" s="1"/>
  <c r="G187" i="9"/>
  <c r="P52" i="8"/>
  <c r="L34" i="8"/>
  <c r="N26" i="8"/>
  <c r="L16" i="8"/>
  <c r="J16" i="8"/>
  <c r="L51" i="8"/>
  <c r="N55" i="8"/>
  <c r="L51" i="5"/>
  <c r="F27" i="1" s="1"/>
  <c r="H27" i="1" s="1"/>
  <c r="L8" i="8"/>
  <c r="L12" i="8"/>
  <c r="H17" i="8"/>
  <c r="J23" i="8"/>
  <c r="L27" i="8"/>
  <c r="L44" i="8"/>
  <c r="N45" i="8"/>
  <c r="N51" i="8"/>
  <c r="N54" i="8"/>
  <c r="N58" i="8"/>
  <c r="N62" i="8"/>
  <c r="P17" i="8"/>
  <c r="N27" i="8"/>
  <c r="N44" i="8"/>
  <c r="H8" i="8"/>
  <c r="K76" i="6"/>
  <c r="F23" i="1" s="1"/>
  <c r="H23" i="1" s="1"/>
  <c r="K53" i="6"/>
  <c r="F22" i="1" s="1"/>
  <c r="H22" i="1" s="1"/>
  <c r="K34" i="6"/>
  <c r="F21" i="1" s="1"/>
  <c r="H21" i="1" s="1"/>
  <c r="K9" i="6"/>
  <c r="F19" i="1" s="1"/>
  <c r="L10" i="8"/>
  <c r="P15" i="8"/>
  <c r="N23" i="8"/>
  <c r="F52" i="8"/>
  <c r="L48" i="8"/>
  <c r="N49" i="8"/>
  <c r="P10" i="8"/>
  <c r="L26" i="8"/>
  <c r="L31" i="8"/>
  <c r="L33" i="8"/>
  <c r="N48" i="8"/>
  <c r="L50" i="8"/>
  <c r="P8" i="8"/>
  <c r="J10" i="8"/>
  <c r="P12" i="8"/>
  <c r="H15" i="8"/>
  <c r="L23" i="8"/>
  <c r="L32" i="8"/>
  <c r="L49" i="8"/>
  <c r="N50" i="8"/>
  <c r="L36" i="5"/>
  <c r="F18" i="1" s="1"/>
  <c r="H18" i="1" s="1"/>
  <c r="L59" i="5"/>
  <c r="F28" i="1" s="1"/>
  <c r="H28" i="1" s="1"/>
  <c r="F17" i="1"/>
  <c r="H17" i="1" s="1"/>
  <c r="F16" i="1"/>
  <c r="H16" i="1" s="1"/>
  <c r="F18" i="8"/>
  <c r="P22" i="8"/>
  <c r="L24" i="8"/>
  <c r="J25" i="8"/>
  <c r="L28" i="8"/>
  <c r="F30" i="8"/>
  <c r="N31" i="8"/>
  <c r="N34" i="8"/>
  <c r="N36" i="8"/>
  <c r="N38" i="8"/>
  <c r="N57" i="8"/>
  <c r="N61" i="8"/>
  <c r="N65" i="8"/>
  <c r="H9" i="8"/>
  <c r="P9" i="8"/>
  <c r="H11" i="8"/>
  <c r="P11" i="8"/>
  <c r="H13" i="8"/>
  <c r="P13" i="8"/>
  <c r="J15" i="8"/>
  <c r="N16" i="8"/>
  <c r="J17" i="8"/>
  <c r="J21" i="8"/>
  <c r="P26" i="8"/>
  <c r="J29" i="8"/>
  <c r="N32" i="8"/>
  <c r="N33" i="8"/>
  <c r="N35" i="8"/>
  <c r="N37" i="8"/>
  <c r="N39" i="8"/>
  <c r="N40" i="8"/>
  <c r="N41" i="8"/>
  <c r="N42" i="8"/>
  <c r="N53" i="8"/>
  <c r="J9" i="8"/>
  <c r="J11" i="8"/>
  <c r="J13" i="8"/>
  <c r="L15" i="8"/>
  <c r="H16" i="8"/>
  <c r="L17" i="8"/>
  <c r="L21" i="8"/>
  <c r="N24" i="8"/>
  <c r="L25" i="8"/>
  <c r="N28" i="8"/>
  <c r="L29" i="8"/>
  <c r="P41" i="8"/>
  <c r="N56" i="8"/>
  <c r="N60" i="8"/>
  <c r="N64" i="8"/>
  <c r="N68" i="8"/>
  <c r="N9" i="8"/>
  <c r="N11" i="8"/>
  <c r="N13" i="8"/>
  <c r="P21" i="8"/>
  <c r="P25" i="8"/>
  <c r="P29" i="8"/>
  <c r="F29" i="1" l="1"/>
  <c r="K20" i="10" s="1"/>
  <c r="H19" i="1"/>
  <c r="N70" i="8"/>
  <c r="N66" i="8"/>
  <c r="N69" i="8"/>
  <c r="F53" i="1"/>
  <c r="E53" i="1" s="1"/>
  <c r="L18" i="8"/>
  <c r="S10" i="8" s="1"/>
  <c r="F70" i="8"/>
  <c r="F72" i="8" s="1"/>
  <c r="N18" i="8"/>
  <c r="S9" i="8" s="1"/>
  <c r="J18" i="8"/>
  <c r="S11" i="8" s="1"/>
  <c r="P18" i="8"/>
  <c r="S8" i="8" s="1"/>
  <c r="H18" i="8"/>
  <c r="S12" i="8" s="1"/>
  <c r="L52" i="8"/>
  <c r="N52" i="8"/>
  <c r="F59" i="1" l="1"/>
  <c r="F61" i="1"/>
  <c r="F55" i="1"/>
  <c r="E55" i="1" s="1"/>
  <c r="F57" i="1"/>
  <c r="S14" i="8"/>
  <c r="H29" i="1"/>
  <c r="K23" i="10"/>
  <c r="L23" i="10" l="1"/>
  <c r="E36" i="1"/>
  <c r="E39" i="1" s="1"/>
  <c r="E57" i="1"/>
  <c r="E59" i="1" l="1"/>
  <c r="E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Cesar Mancipe Caicedo</author>
    <author>Elizabeth Sanabria</author>
  </authors>
  <commentList>
    <comment ref="B7" authorId="0" shapeId="0" xr:uid="{00000000-0006-0000-0200-000001000000}">
      <text>
        <r>
          <rPr>
            <b/>
            <sz val="9"/>
            <color indexed="81"/>
            <rFont val="Tahoma"/>
            <family val="2"/>
          </rPr>
          <t>Julio Cesar Mancipe Caicedo:</t>
        </r>
        <r>
          <rPr>
            <sz val="9"/>
            <color indexed="81"/>
            <rFont val="Tahoma"/>
            <family val="2"/>
          </rPr>
          <t xml:space="preserve">
El tipo de entidad.</t>
        </r>
      </text>
    </comment>
    <comment ref="B8" authorId="0" shapeId="0" xr:uid="{00000000-0006-0000-0200-000002000000}">
      <text>
        <r>
          <rPr>
            <b/>
            <sz val="9"/>
            <color indexed="81"/>
            <rFont val="Tahoma"/>
            <family val="2"/>
          </rPr>
          <t>Julio Cesar Mancipe Caicedo:</t>
        </r>
        <r>
          <rPr>
            <sz val="9"/>
            <color indexed="81"/>
            <rFont val="Tahoma"/>
            <family val="2"/>
          </rPr>
          <t xml:space="preserve">
Mision de la entidad</t>
        </r>
      </text>
    </comment>
    <comment ref="B9" authorId="0" shapeId="0" xr:uid="{00000000-0006-0000-0200-000003000000}">
      <text>
        <r>
          <rPr>
            <b/>
            <sz val="9"/>
            <color indexed="81"/>
            <rFont val="Tahoma"/>
            <family val="2"/>
          </rPr>
          <t>Julio Cesar Mancipe Caicedo:</t>
        </r>
        <r>
          <rPr>
            <sz val="9"/>
            <color indexed="81"/>
            <rFont val="Tahoma"/>
            <family val="2"/>
          </rPr>
          <t xml:space="preserve">
resumen de la organización (mision, vision, objetivos estrategicos</t>
        </r>
      </text>
    </comment>
    <comment ref="B15" authorId="1" shapeId="0" xr:uid="{00000000-0006-0000-0200-000004000000}">
      <text>
        <r>
          <rPr>
            <b/>
            <sz val="9"/>
            <color indexed="81"/>
            <rFont val="Tahoma"/>
            <family val="2"/>
          </rPr>
          <t>Elizabeth Sanabria:</t>
        </r>
        <r>
          <rPr>
            <sz val="9"/>
            <color indexed="81"/>
            <rFont val="Tahoma"/>
            <family val="2"/>
          </rPr>
          <t xml:space="preserve">
Los niveles de madurez son Inicial, Gestionado, Definido, Egestionado cuantitativamente, Optimizado, ver mayor detalle en el capitulo II del modelo de seguirdad y privacidad de MinTic
</t>
        </r>
      </text>
    </comment>
    <comment ref="B16" authorId="1" shapeId="0" xr:uid="{00000000-0006-0000-0200-000005000000}">
      <text>
        <r>
          <rPr>
            <b/>
            <sz val="9"/>
            <color indexed="81"/>
            <rFont val="Tahoma"/>
            <family val="2"/>
          </rPr>
          <t>Elizabeth Sanabria:</t>
        </r>
        <r>
          <rPr>
            <sz val="9"/>
            <color indexed="81"/>
            <rFont val="Tahoma"/>
            <family val="2"/>
          </rPr>
          <t xml:space="preserve">
Los componentes del ciclo son Planificación, Implementación, Gestión y Mejora Continua</t>
        </r>
      </text>
    </comment>
    <comment ref="O50" authorId="1" shapeId="0" xr:uid="{564E6C9D-146F-48FF-9158-9D8F1C3C7ACA}">
      <text>
        <r>
          <rPr>
            <b/>
            <sz val="9"/>
            <color indexed="81"/>
            <rFont val="Tahoma"/>
            <family val="2"/>
          </rPr>
          <t>Digiware:</t>
        </r>
        <r>
          <rPr>
            <sz val="9"/>
            <color indexed="81"/>
            <rFont val="Tahoma"/>
            <family val="2"/>
          </rPr>
          <t xml:space="preserve">
en nombre del documento coloque un nombre que identifique de que se trata por ejemplo "Poliitca de borrado de información"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D8" authorId="0" shapeId="0" xr:uid="{00000000-0006-0000-0400-00000100000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F8" authorId="0" shapeId="0" xr:uid="{00000000-0006-0000-0400-000002000000}">
      <text>
        <r>
          <rPr>
            <b/>
            <sz val="9"/>
            <color indexed="81"/>
            <rFont val="Tahoma"/>
            <family val="2"/>
          </rPr>
          <t>Elizabeth Sanabria:</t>
        </r>
        <r>
          <rPr>
            <sz val="9"/>
            <color indexed="81"/>
            <rFont val="Tahoma"/>
            <family val="2"/>
          </rPr>
          <t xml:space="preserve">
1) Especificaciones Técnicas, Objetivo</t>
        </r>
      </text>
    </comment>
    <comment ref="J8" authorId="0" shapeId="0" xr:uid="{00000000-0006-0000-0400-00000300000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L8" authorId="0" shapeId="0" xr:uid="{00000000-0006-0000-0400-00000400000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B10" authorId="0" shapeId="0" xr:uid="{00000000-0006-0000-0400-000005000000}">
      <text>
        <r>
          <rPr>
            <b/>
            <sz val="9"/>
            <color indexed="81"/>
            <rFont val="Tahoma"/>
            <family val="2"/>
          </rPr>
          <t>Elizabeth Sanabria:</t>
        </r>
        <r>
          <rPr>
            <sz val="9"/>
            <color indexed="81"/>
            <rFont val="Tahoma"/>
            <family val="2"/>
          </rPr>
          <t xml:space="preserve">
Administrativas 1
</t>
        </r>
      </text>
    </comment>
    <comment ref="D11" authorId="0" shapeId="0" xr:uid="{00000000-0006-0000-0400-000006000000}">
      <text>
        <r>
          <rPr>
            <b/>
            <sz val="9"/>
            <color indexed="81"/>
            <rFont val="Tahoma"/>
            <family val="2"/>
          </rPr>
          <t>Elizabeth Sanabria:</t>
        </r>
        <r>
          <rPr>
            <sz val="9"/>
            <color indexed="81"/>
            <rFont val="Tahoma"/>
            <family val="2"/>
          </rPr>
          <t xml:space="preserve">
Identificar y evaluar el nivel de implementación en políticas de seguridad de la información en la entidad.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C7" authorId="0" shapeId="0" xr:uid="{00000000-0006-0000-0500-00000100000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E7" authorId="0" shapeId="0" xr:uid="{00000000-0006-0000-0500-000002000000}">
      <text>
        <r>
          <rPr>
            <b/>
            <sz val="9"/>
            <color indexed="81"/>
            <rFont val="Tahoma"/>
            <family val="2"/>
          </rPr>
          <t>Elizabeth Sanabria:</t>
        </r>
        <r>
          <rPr>
            <sz val="9"/>
            <color indexed="81"/>
            <rFont val="Tahoma"/>
            <family val="2"/>
          </rPr>
          <t xml:space="preserve">
1) Especificaciones Técnicas, Objetivo</t>
        </r>
      </text>
    </comment>
    <comment ref="I7" authorId="0" shapeId="0" xr:uid="{00000000-0006-0000-0500-00000300000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K7" authorId="0" shapeId="0" xr:uid="{00000000-0006-0000-0500-000004000000}">
      <text>
        <r>
          <rPr>
            <b/>
            <sz val="9"/>
            <color indexed="81"/>
            <rFont val="Tahoma"/>
            <family val="2"/>
          </rPr>
          <t>Elizabeth Sanabria:</t>
        </r>
        <r>
          <rPr>
            <sz val="9"/>
            <color indexed="81"/>
            <rFont val="Tahoma"/>
            <family val="2"/>
          </rPr>
          <t xml:space="preserve">
Instrumento de evaluación 3.1 Frebte al Anexo A
6. OBLIGACIONES ESPECÍFICAS DEL CONTRATISTA</t>
        </r>
      </text>
    </comment>
    <comment ref="A9" authorId="0" shapeId="0" xr:uid="{00000000-0006-0000-0500-000005000000}">
      <text>
        <r>
          <rPr>
            <b/>
            <sz val="9"/>
            <color indexed="81"/>
            <rFont val="Tahoma"/>
            <family val="2"/>
          </rPr>
          <t>Elizabeth Sanabria:</t>
        </r>
        <r>
          <rPr>
            <sz val="9"/>
            <color indexed="81"/>
            <rFont val="Tahoma"/>
            <family val="2"/>
          </rPr>
          <t xml:space="preserve">
Administrativas 1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D8" authorId="0" shapeId="0" xr:uid="{00000000-0006-0000-0600-000001000000}">
      <text>
        <r>
          <rPr>
            <b/>
            <sz val="9"/>
            <color indexed="81"/>
            <rFont val="Tahoma"/>
            <family val="2"/>
          </rPr>
          <t>Elizabeth Sanabria:</t>
        </r>
        <r>
          <rPr>
            <sz val="9"/>
            <color indexed="81"/>
            <rFont val="Tahoma"/>
            <family val="2"/>
          </rPr>
          <t xml:space="preserve">
Instrumento de evaluación 3.1 Item de seguridad técnico y administrativo a evaluar</t>
        </r>
      </text>
    </comment>
    <comment ref="I8" authorId="0" shapeId="0" xr:uid="{00000000-0006-0000-0600-000002000000}">
      <text>
        <r>
          <rPr>
            <b/>
            <sz val="9"/>
            <color indexed="81"/>
            <rFont val="Tahoma"/>
            <family val="2"/>
          </rPr>
          <t>Elizabeth Sanabria:</t>
        </r>
      </text>
    </comment>
    <comment ref="K8" authorId="0" shapeId="0" xr:uid="{00000000-0006-0000-0600-000003000000}">
      <text>
        <r>
          <rPr>
            <b/>
            <sz val="9"/>
            <color indexed="81"/>
            <rFont val="Tahoma"/>
            <family val="2"/>
          </rPr>
          <t>Elizabeth Sanabria:</t>
        </r>
        <r>
          <rPr>
            <sz val="9"/>
            <color indexed="81"/>
            <rFont val="Tahoma"/>
            <family val="2"/>
          </rPr>
          <t xml:space="preserve">
Instrumento de evaluación 3.1 Frebte al Anexo A
6. OBLIGACIONES ESPECÍFICAS DEL CONTRATISTA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Elizabeth Sanabria</author>
  </authors>
  <commentList>
    <comment ref="H7" authorId="0" shapeId="0" xr:uid="{00000000-0006-0000-0700-000001000000}">
      <text>
        <r>
          <rPr>
            <b/>
            <sz val="9"/>
            <color indexed="81"/>
            <rFont val="Tahoma"/>
            <family val="2"/>
          </rPr>
          <t>Elizabeth Sanabria:</t>
        </r>
        <r>
          <rPr>
            <sz val="9"/>
            <color indexed="81"/>
            <rFont val="Tahoma"/>
            <family val="2"/>
          </rPr>
          <t xml:space="preserve">
MENOR
CUMPLE
MAYOR
</t>
        </r>
      </text>
    </comment>
    <comment ref="J7" authorId="0" shapeId="0" xr:uid="{00000000-0006-0000-0700-000002000000}">
      <text>
        <r>
          <rPr>
            <b/>
            <sz val="9"/>
            <color indexed="81"/>
            <rFont val="Tahoma"/>
            <family val="2"/>
          </rPr>
          <t>Elizabeth Sanabria:</t>
        </r>
        <r>
          <rPr>
            <sz val="9"/>
            <color indexed="81"/>
            <rFont val="Tahoma"/>
            <family val="2"/>
          </rPr>
          <t xml:space="preserve">
MENOR
CUMPLE
MAYOR
</t>
        </r>
      </text>
    </comment>
    <comment ref="L7" authorId="0" shapeId="0" xr:uid="{00000000-0006-0000-0700-000003000000}">
      <text>
        <r>
          <rPr>
            <b/>
            <sz val="9"/>
            <color indexed="81"/>
            <rFont val="Tahoma"/>
            <family val="2"/>
          </rPr>
          <t>Elizabeth Sanabria:</t>
        </r>
        <r>
          <rPr>
            <sz val="9"/>
            <color indexed="81"/>
            <rFont val="Tahoma"/>
            <family val="2"/>
          </rPr>
          <t xml:space="preserve">
MENOR
CUMPLE
MAYOR
</t>
        </r>
      </text>
    </comment>
    <comment ref="N7" authorId="0" shapeId="0" xr:uid="{00000000-0006-0000-0700-000004000000}">
      <text>
        <r>
          <rPr>
            <b/>
            <sz val="9"/>
            <color indexed="81"/>
            <rFont val="Tahoma"/>
            <family val="2"/>
          </rPr>
          <t>Elizabeth Sanabria:</t>
        </r>
        <r>
          <rPr>
            <sz val="9"/>
            <color indexed="81"/>
            <rFont val="Tahoma"/>
            <family val="2"/>
          </rPr>
          <t xml:space="preserve">
MENOR
CUMPLE
MAYOR
</t>
        </r>
      </text>
    </comment>
    <comment ref="P7" authorId="0" shapeId="0" xr:uid="{00000000-0006-0000-0700-000005000000}">
      <text>
        <r>
          <rPr>
            <b/>
            <sz val="9"/>
            <color indexed="81"/>
            <rFont val="Tahoma"/>
            <family val="2"/>
          </rPr>
          <t>Elizabeth Sanabria:</t>
        </r>
        <r>
          <rPr>
            <sz val="9"/>
            <color indexed="81"/>
            <rFont val="Tahoma"/>
            <family val="2"/>
          </rPr>
          <t xml:space="preserve">
MENOR
CUMPLE
MAYOR
</t>
        </r>
      </text>
    </comment>
    <comment ref="F14" authorId="0" shapeId="0" xr:uid="{00000000-0006-0000-0700-000006000000}">
      <text>
        <r>
          <rPr>
            <b/>
            <sz val="9"/>
            <color indexed="81"/>
            <rFont val="Tahoma"/>
            <family val="2"/>
          </rPr>
          <t>Elizabeth Sanabria:</t>
        </r>
        <r>
          <rPr>
            <sz val="9"/>
            <color indexed="81"/>
            <rFont val="Tahoma"/>
            <family val="2"/>
          </rPr>
          <t xml:space="preserve">
Elizabeth Sanabria:
Coloque 20 o 40 de acuerdo al requisito
</t>
        </r>
      </text>
    </comment>
    <comment ref="F19" authorId="0" shapeId="0" xr:uid="{00000000-0006-0000-0700-000007000000}">
      <text>
        <r>
          <rPr>
            <b/>
            <sz val="9"/>
            <color indexed="81"/>
            <rFont val="Tahoma"/>
            <family val="2"/>
          </rPr>
          <t>Elizabeth Sanabria:</t>
        </r>
        <r>
          <rPr>
            <sz val="9"/>
            <color indexed="81"/>
            <rFont val="Tahoma"/>
            <family val="2"/>
          </rPr>
          <t xml:space="preserve">
Elizabeth Sanabria:
Coloque 20 o 40 de acuerdo al requisito
</t>
        </r>
      </text>
    </comment>
    <comment ref="F20" authorId="0" shapeId="0" xr:uid="{00000000-0006-0000-0700-000008000000}">
      <text>
        <r>
          <rPr>
            <b/>
            <sz val="9"/>
            <color indexed="81"/>
            <rFont val="Tahoma"/>
            <family val="2"/>
          </rPr>
          <t>Elizabeth Sanabria:</t>
        </r>
        <r>
          <rPr>
            <sz val="9"/>
            <color indexed="81"/>
            <rFont val="Tahoma"/>
            <family val="2"/>
          </rPr>
          <t xml:space="preserve">
Elizabeth Sanabria:
Coloque 20 o 40 de acuerdo al requisito
</t>
        </r>
      </text>
    </comment>
  </commentList>
</comments>
</file>

<file path=xl/sharedStrings.xml><?xml version="1.0" encoding="utf-8"?>
<sst xmlns="http://schemas.openxmlformats.org/spreadsheetml/2006/main" count="3774" uniqueCount="1372">
  <si>
    <t> </t>
  </si>
  <si>
    <t>ALCALDÍA DISTRITAL DE CARTAGENA DE INDIAS</t>
  </si>
  <si>
    <t>Código: GTIGPS01-F003</t>
  </si>
  <si>
    <t>MACROPROCESO: GESTIÓN DE TECNOLÓGIA E INFORMÁTICA</t>
  </si>
  <si>
    <t>Versión:1,0</t>
  </si>
  <si>
    <t>PROCESO/ SUBPROCESO: GESTION DE SEGURIDAD Y LA PRIVACIDAD DE LA INFORMACION</t>
  </si>
  <si>
    <t>Fecha: 13/04/23</t>
  </si>
  <si>
    <t>FORMATO DE IDENTIFICACIÓN DE LA LINEA BASE DE SEGURIDAD ADMINISTRATIVA Y TÉCNICA</t>
  </si>
  <si>
    <t>Página: 1</t>
  </si>
  <si>
    <t>ENTIDAD EVALUADA</t>
  </si>
  <si>
    <t>FECHAS DE EVALUACIÓN</t>
  </si>
  <si>
    <t>CONTACTO</t>
  </si>
  <si>
    <t xml:space="preserve">oficina asesora de informatica </t>
  </si>
  <si>
    <t>ELABORADO POR</t>
  </si>
  <si>
    <t>Oficina Asesora de Informatica / subproceso gestion de seguridad estrategica y tactica</t>
  </si>
  <si>
    <t>EVALUACIÓN DE EFECTIVIDAD DE CONTROLES -  ISO 27001:2013 ANEXO A</t>
  </si>
  <si>
    <t>No.</t>
  </si>
  <si>
    <t>Evaluación de Efectividad de controles</t>
  </si>
  <si>
    <t>DOMINIO</t>
  </si>
  <si>
    <t>Calificación Actual</t>
  </si>
  <si>
    <t>Calificación Objetivo</t>
  </si>
  <si>
    <t>EVALUACIÓN DE EFECTIVIDAD DE CONTROL</t>
  </si>
  <si>
    <t>A.5</t>
  </si>
  <si>
    <t>A.6</t>
  </si>
  <si>
    <t>A.7</t>
  </si>
  <si>
    <t>A.8</t>
  </si>
  <si>
    <t>A.9</t>
  </si>
  <si>
    <t>CONTROL DE ACCESO</t>
  </si>
  <si>
    <t>A.10</t>
  </si>
  <si>
    <t>CRIPTOGRAFÍA</t>
  </si>
  <si>
    <t>A.11</t>
  </si>
  <si>
    <t>SEGURIDAD FÍSICA Y DEL ENTORNO</t>
  </si>
  <si>
    <t>A.12</t>
  </si>
  <si>
    <t>SEGURIDAD DE LAS OPERACIONES</t>
  </si>
  <si>
    <t>A.13</t>
  </si>
  <si>
    <t>SEGURIDAD DE LAS COMUNICACIONES</t>
  </si>
  <si>
    <t>A.14</t>
  </si>
  <si>
    <t>ADQUISICIÓN, DESARROLLO Y MANTENIMIENTO DE SISTEMAS</t>
  </si>
  <si>
    <t>A.15</t>
  </si>
  <si>
    <t>RELACIONES CON LOS PROVEEDORES</t>
  </si>
  <si>
    <t>A.16</t>
  </si>
  <si>
    <t>GESTIÓN DE INCIDENTES DE SEGURIDAD DE LA INFORMACIÓN</t>
  </si>
  <si>
    <t>A.17</t>
  </si>
  <si>
    <t>A.18</t>
  </si>
  <si>
    <t>PROMEDIO EVALUACIÓN DE CONTROLES</t>
  </si>
  <si>
    <t>AVANCE CICLO DE FUNCIONAMIENTO DEL MODELO DE OPERACIÓN (PHVA)</t>
  </si>
  <si>
    <t>Año</t>
  </si>
  <si>
    <t>AVANCE PHVA</t>
  </si>
  <si>
    <t>COMPONENTE</t>
  </si>
  <si>
    <t>% de Avance Actual Entidad</t>
  </si>
  <si>
    <t>% Avance Esperado</t>
  </si>
  <si>
    <t>Planificación</t>
  </si>
  <si>
    <t>Implementación</t>
  </si>
  <si>
    <t>Evaluación de desempeño</t>
  </si>
  <si>
    <t>Mejora continua</t>
  </si>
  <si>
    <t>TOTAL</t>
  </si>
  <si>
    <t>NIVEL DE MADUREZ MODELO SEGURIDAD Y PRIVACIDAD DE LA INFORMACIÓN</t>
  </si>
  <si>
    <t>NIVEL DE CUMPLIMIENTO</t>
  </si>
  <si>
    <t>CONTEO DE VALORES IGUAL A MENOR</t>
  </si>
  <si>
    <t>TOTAL DE CALIFICACIONES DE CUMPLIMIENTO</t>
  </si>
  <si>
    <t>TOTAL DE REQUISITOS CON CALIFICACIONES DE CUMPLIMIENTO</t>
  </si>
  <si>
    <t>NIVELES DE MADUREZ DEL MODELO DE SEGURIDAD Y PRIVACIDAD DE LA INFORMACIÓN</t>
  </si>
  <si>
    <t>Inicial</t>
  </si>
  <si>
    <t>CRÍTICO</t>
  </si>
  <si>
    <t>0% a 35%</t>
  </si>
  <si>
    <t>INTERMEDIO</t>
  </si>
  <si>
    <t>36% a 70%</t>
  </si>
  <si>
    <t>Repetible</t>
  </si>
  <si>
    <t>SUFICIENTE</t>
  </si>
  <si>
    <t>71% a 100%</t>
  </si>
  <si>
    <t>Definido</t>
  </si>
  <si>
    <t>Administrado</t>
  </si>
  <si>
    <t>Optimizado</t>
  </si>
  <si>
    <t>CALIFICACIÓN FRENTE A MEJORES PRÁCTICAS EN CIBERSEGURIDAD (NIST)</t>
  </si>
  <si>
    <t>FUNCION CIBERSEGURIDAD</t>
  </si>
  <si>
    <t>META</t>
  </si>
  <si>
    <t>DETECTAR</t>
  </si>
  <si>
    <t>IDENTIFICAR</t>
  </si>
  <si>
    <t>PROTEJER</t>
  </si>
  <si>
    <t>RECUPERAR</t>
  </si>
  <si>
    <t>RESPONDER</t>
  </si>
  <si>
    <t>Total general</t>
  </si>
  <si>
    <t>MODELO FRAMEWORK CIBERSEGURIDAD NIST</t>
  </si>
  <si>
    <t>Etiquetas de fila</t>
  </si>
  <si>
    <t>CALIFICACIÓN ENTIDAD</t>
  </si>
  <si>
    <t>NIVEL IDEAL CSF</t>
  </si>
  <si>
    <t>PROTEGER</t>
  </si>
  <si>
    <t>CONTROL DE CAMBIOS</t>
  </si>
  <si>
    <t>FECHA</t>
  </si>
  <si>
    <t>DESCRIPCIÓN DEL CAMBIO</t>
  </si>
  <si>
    <t>VERSIÓN</t>
  </si>
  <si>
    <t>13/04/2023</t>
  </si>
  <si>
    <t xml:space="preserve">Elaboracion del Documento </t>
  </si>
  <si>
    <t>CARGO</t>
  </si>
  <si>
    <t>NOMBRE</t>
  </si>
  <si>
    <t>FIRMA</t>
  </si>
  <si>
    <t>ELABORÓ</t>
  </si>
  <si>
    <t>Asesor externo</t>
  </si>
  <si>
    <t>Carlos Gomez</t>
  </si>
  <si>
    <t>REVISÓ</t>
  </si>
  <si>
    <t xml:space="preserve">Jasmin Herrera </t>
  </si>
  <si>
    <t>APROBÓ</t>
  </si>
  <si>
    <t>Jefe OAI</t>
  </si>
  <si>
    <t>Ingrid Solano</t>
  </si>
  <si>
    <t>Tabla de Escala  de Valoración de Controles
ISO 27001:2013 ANEXO A</t>
  </si>
  <si>
    <t>Descripción</t>
  </si>
  <si>
    <t>Calificación</t>
  </si>
  <si>
    <t>Criterio</t>
  </si>
  <si>
    <t>No Aplica</t>
  </si>
  <si>
    <t>N/A</t>
  </si>
  <si>
    <t>No aplica.</t>
  </si>
  <si>
    <t>Inexistente</t>
  </si>
  <si>
    <r>
      <rPr>
        <sz val="10"/>
        <color indexed="10"/>
        <rFont val="Calibri"/>
        <family val="2"/>
        <scheme val="minor"/>
      </rPr>
      <t>Total falta de cualquier proceso reconocible</t>
    </r>
    <r>
      <rPr>
        <sz val="10"/>
        <rFont val="Calibri"/>
        <family val="2"/>
        <scheme val="minor"/>
      </rPr>
      <t>. La Organización ni siquiera ha reconocido que hay un problema a tratar. No se aplican controles.</t>
    </r>
  </si>
  <si>
    <r>
      <t xml:space="preserve">1) Hay una evidencia de que la Organización ha reconocido que existe un problema y que hay que tratarlo. </t>
    </r>
    <r>
      <rPr>
        <sz val="10"/>
        <color indexed="10"/>
        <rFont val="Calibri"/>
        <family val="2"/>
        <scheme val="minor"/>
      </rPr>
      <t>No hay procesos estandarizados.</t>
    </r>
    <r>
      <rPr>
        <sz val="10"/>
        <rFont val="Calibri"/>
        <family val="2"/>
        <scheme val="minor"/>
      </rPr>
      <t xml:space="preserve"> La implementación de un control depende de cada individuo y es principalmente </t>
    </r>
    <r>
      <rPr>
        <sz val="10"/>
        <color indexed="10"/>
        <rFont val="Calibri"/>
        <family val="2"/>
        <scheme val="minor"/>
      </rPr>
      <t>reactiva. 
2) Se cuenta con procedimientos documentados pero no son conocidos y/o no se aplican.</t>
    </r>
  </si>
  <si>
    <r>
      <rPr>
        <sz val="10"/>
        <color indexed="10"/>
        <rFont val="Calibri"/>
        <family val="2"/>
        <scheme val="minor"/>
      </rPr>
      <t xml:space="preserve">Los procesos y los controles siguen un patrón regular. </t>
    </r>
    <r>
      <rPr>
        <sz val="10"/>
        <rFont val="Calibri"/>
        <family val="2"/>
        <scheme val="minor"/>
      </rPr>
      <t>Los procesos se han desarrollado hasta el punto en que diferentes procedimientos son seguidos por diferentes personas.</t>
    </r>
    <r>
      <rPr>
        <sz val="10"/>
        <color indexed="10"/>
        <rFont val="Calibri"/>
        <family val="2"/>
        <scheme val="minor"/>
      </rPr>
      <t xml:space="preserve"> No hay formación ni comunicación formal</t>
    </r>
    <r>
      <rPr>
        <sz val="10"/>
        <rFont val="Calibri"/>
        <family val="2"/>
        <scheme val="minor"/>
      </rPr>
      <t xml:space="preserve"> sobre los procedimientos y estándares. Hay un alto grado de confianza en los conocimientos de cada persona, por eso hay probabilidad de errores.</t>
    </r>
  </si>
  <si>
    <t>Efectivo</t>
  </si>
  <si>
    <r>
      <rPr>
        <sz val="10"/>
        <color indexed="10"/>
        <rFont val="Calibri"/>
        <family val="2"/>
        <scheme val="minor"/>
      </rPr>
      <t>Los procesos y los controles se documentan y se comunican</t>
    </r>
    <r>
      <rPr>
        <sz val="10"/>
        <rFont val="Calibri"/>
        <family val="2"/>
        <scheme val="minor"/>
      </rPr>
      <t xml:space="preserve">. Los controles </t>
    </r>
    <r>
      <rPr>
        <sz val="10"/>
        <color rgb="FFFF0000"/>
        <rFont val="Calibri"/>
        <family val="2"/>
        <scheme val="minor"/>
      </rPr>
      <t xml:space="preserve">son efectivos </t>
    </r>
    <r>
      <rPr>
        <sz val="10"/>
        <rFont val="Calibri"/>
        <family val="2"/>
        <scheme val="minor"/>
      </rPr>
      <t xml:space="preserve">y se aplican </t>
    </r>
    <r>
      <rPr>
        <sz val="10"/>
        <color rgb="FFFF0000"/>
        <rFont val="Calibri"/>
        <family val="2"/>
        <scheme val="minor"/>
      </rPr>
      <t>casi siempre</t>
    </r>
    <r>
      <rPr>
        <sz val="10"/>
        <rFont val="Calibri"/>
        <family val="2"/>
        <scheme val="minor"/>
      </rPr>
      <t>. Sin embargo es poco probable la detección de desviaciones, cuando el control no se aplica oportunamente o la forma de aplicarlo no es la indicada.</t>
    </r>
  </si>
  <si>
    <t>Gestionado</t>
  </si>
  <si>
    <r>
      <t xml:space="preserve">Los controles se monitorean y se miden. Es posible </t>
    </r>
    <r>
      <rPr>
        <sz val="10"/>
        <color indexed="10"/>
        <rFont val="Calibri"/>
        <family val="2"/>
        <scheme val="minor"/>
      </rPr>
      <t>monitorear y medir el cumplimiento de los procedimientos</t>
    </r>
    <r>
      <rPr>
        <sz val="10"/>
        <rFont val="Calibri"/>
        <family val="2"/>
        <scheme val="minor"/>
      </rPr>
      <t xml:space="preserve"> y tomar medidas de acción donde los procesos no estén funcionando eficientemente.</t>
    </r>
  </si>
  <si>
    <r>
      <t>Las buenas prácticas se siguen y</t>
    </r>
    <r>
      <rPr>
        <sz val="10"/>
        <color rgb="FFFF0000"/>
        <rFont val="Calibri"/>
        <family val="2"/>
        <scheme val="minor"/>
      </rPr>
      <t xml:space="preserve"> automatizan</t>
    </r>
    <r>
      <rPr>
        <sz val="10"/>
        <rFont val="Calibri"/>
        <family val="2"/>
        <scheme val="minor"/>
      </rPr>
      <t xml:space="preserve">. Los procesos han sido redefinidos hasta el nivel de </t>
    </r>
    <r>
      <rPr>
        <sz val="10"/>
        <color indexed="10"/>
        <rFont val="Calibri"/>
        <family val="2"/>
        <scheme val="minor"/>
      </rPr>
      <t>mejores prácticas</t>
    </r>
    <r>
      <rPr>
        <sz val="10"/>
        <rFont val="Calibri"/>
        <family val="2"/>
        <scheme val="minor"/>
      </rPr>
      <t xml:space="preserve">, basándose en los resultados de una </t>
    </r>
    <r>
      <rPr>
        <sz val="10"/>
        <color indexed="10"/>
        <rFont val="Calibri"/>
        <family val="2"/>
        <scheme val="minor"/>
      </rPr>
      <t>mejora continua</t>
    </r>
    <r>
      <rPr>
        <sz val="10"/>
        <rFont val="Calibri"/>
        <family val="2"/>
        <scheme val="minor"/>
      </rPr>
      <t>.</t>
    </r>
  </si>
  <si>
    <t>Página: 3</t>
  </si>
  <si>
    <t>DATOS BASICOS</t>
  </si>
  <si>
    <t>Tipo Entidad</t>
  </si>
  <si>
    <t>De orden nacional</t>
  </si>
  <si>
    <t>Misión</t>
  </si>
  <si>
    <t>Orden Territorial; MISION: Construida colectivamente con igualdad para todos y todas, incluidos niñas, niños, adolescentes y jóvenes. La Cartagena que se propone es una ciudad para soñar, que potencie su riqueza geográfica, ecológica, cultural, histórica, turística y portuaria, y la proyecte hacia el futuro con un desarrollo urbanístico incluyente, que privilegia infraestructuras urbanas para fortalecer la vocación natural de la ciudad, que faciliten la movilidad con base en transporte colectivo multimodal y medios ambientalmente sostenibles como las ciclorutas, las alamedas y las vías peatonales.
Una ciudad con dotación de parques y espacios públicos reservados para el encuentro, el disfrute y la apropiación colectiva. Una ciudad en la que las ciudadanas y los ciudadanos conviven pacíficamente, están tranquilas y tranquilos, respetan las normas, protegen su medio ambiente, reconocen y respetan la diversidad, cumplen los acuerdos y autorregulan sus comportamientos para garantizar el pleno ejercicio de las libertades y los derechos de todas y todos.</t>
  </si>
  <si>
    <t>Analisis de Contexto</t>
  </si>
  <si>
    <t>Princiaples aliados estategisos, normas leagles que nos regulan, nuestro usuario final = el ciudadano</t>
  </si>
  <si>
    <t>Mapa de Procesos</t>
  </si>
  <si>
    <t>colcoar la url</t>
  </si>
  <si>
    <t>Organigrama</t>
  </si>
  <si>
    <t>url</t>
  </si>
  <si>
    <t>PREGUNTAS</t>
  </si>
  <si>
    <t>Que le preocupa a la Entidad en temas de seguridad de la información?</t>
  </si>
  <si>
    <t>La protección de la información de los beneficiarios desde el punto de vista de la confidencialidad y la integridad.</t>
  </si>
  <si>
    <t>En que nivel de madurez considera que está?</t>
  </si>
  <si>
    <t>En que componente del ciclo PHVA considera que va?</t>
  </si>
  <si>
    <t>NO.</t>
  </si>
  <si>
    <t>DATOS E INFORMACIÓN A RECOLECTAR PARA LA EVALUACIÓN</t>
  </si>
  <si>
    <t>NOMBRE DEL DOCUMENTO ENTREGADO</t>
  </si>
  <si>
    <t>OBSERVACIONES</t>
  </si>
  <si>
    <t>Lista de información BASICA a solicitar</t>
  </si>
  <si>
    <t>Tipo de entidad (Nacional, Territorial A, Territorial B o C)</t>
  </si>
  <si>
    <t>Doc-01</t>
  </si>
  <si>
    <t>ENTIDAD DE ORDEN NACIONAL</t>
  </si>
  <si>
    <t>MISION</t>
  </si>
  <si>
    <t>.</t>
  </si>
  <si>
    <t>Análisis de contexto: La entidad debe determinar los aspectos externos e internos que son necesarios para cumplir su propósito y que afectan su capacidad para lograr los resultados previstos en el MSPI.</t>
  </si>
  <si>
    <t>Doc-03</t>
  </si>
  <si>
    <t>Mapa de proceso Alcaldia de Cartagena de Indias</t>
  </si>
  <si>
    <t>Organigrama de la entidad, detallando el área de seguridad de la información o quien haga sus veces</t>
  </si>
  <si>
    <t>Políticas de seguridad de la información formalizada y firmada</t>
  </si>
  <si>
    <t>Manual de politica de seguridad digital</t>
  </si>
  <si>
    <t>Organigrama, roles y responsabilidades de seguridad de la información, asignación del recurso humano y comunicación de roles y responsabilidades.</t>
  </si>
  <si>
    <t>Documento con el resultado de la autoevaluación realizada a la Entidad, de la gestión de la seguridad y privacidad de la información e infraestructura de red de comunicaciones (IPv4/IPv6), revisado y aprobado por la alta dirección</t>
  </si>
  <si>
    <t xml:space="preserve"> </t>
  </si>
  <si>
    <t>Documento con el resultado de la herramienta de la encuesta de diagnóstico de seguridad y privacidad de la información, revisado, aprobado y aceptado por la alta dirección</t>
  </si>
  <si>
    <t>Documento con el resultado de la estratificación de la entidad, aceptado y aprobado por la alta dirección</t>
  </si>
  <si>
    <t>Objetivo, alcance y límites del MSPI (Modelo de Seguridad y Privacidad de la Información)</t>
  </si>
  <si>
    <t>Modelo de Seguridad y Privacidad de la Informacion Alcaldia Distrital de Cartagena de Indias</t>
  </si>
  <si>
    <t>Procedimientos de control documental del MSPI</t>
  </si>
  <si>
    <t>Metodología de Gestión de riesgos</t>
  </si>
  <si>
    <t>https://www.cartagena.gov.co/Documentos/2020/Transparencia/TyALaIP/Planeacion/Plym/PAAC/Mod270820/PlanAACMod.docx</t>
  </si>
  <si>
    <t>Riesgos identificados y valorados de acuerdo a la metodología</t>
  </si>
  <si>
    <t>RIESGOS IDENTIFICADOS Y VALORIZADOS</t>
  </si>
  <si>
    <t>Planes de tratamiento de los riesgos</t>
  </si>
  <si>
    <t>PLANES DE TRATAMIENTO DE RIESGOS</t>
  </si>
  <si>
    <t xml:space="preserve">Formatos de acuerdos contractuales con empleados y contratistas para establecer responsabilidades de las partes en seguridad de la información </t>
  </si>
  <si>
    <t>FORMATO DE AUTORIZACION PARA EL TRATAMIENTO Y PROTECCION DE DATOS PERSONALES</t>
  </si>
  <si>
    <t>Procedimiento de verificación de antecedentes para candidatos a un empleo en la entidad</t>
  </si>
  <si>
    <t>SECOP, SIGEP, debe esta de libre acceso</t>
  </si>
  <si>
    <t>Documento con el plan de comunicación, sensibilización y capacitación en seguridad de la información, revisado y aprobado por la alta Dirección, con sus respectivos soportes.</t>
  </si>
  <si>
    <t>https://www.cartagena.gov.co/Documentos/2020/Transparencia/TyALaIP/PlanesdeAccion/PCPETI.pdf</t>
  </si>
  <si>
    <t>Documento que haga claridad sobre el proceso disciplinario en caso de incumplimiento de las políticas de seguridad de la información</t>
  </si>
  <si>
    <t>POLITICA DE SEGURIDAD DIGITAL</t>
  </si>
  <si>
    <t>Inventario de activos de información clasificados, de la entidad, revisado y aprobado por la alta dirección</t>
  </si>
  <si>
    <t>inventario sin aprobación</t>
  </si>
  <si>
    <t>Inventario de áreas de procesamiento de información y telecomunicaciones</t>
  </si>
  <si>
    <t>Diagrama de red de alto nivel o arquitectura de TI</t>
  </si>
  <si>
    <t>diagrama de red</t>
  </si>
  <si>
    <t>Inclusión de la seguridad de la información en la gestión de proyectos</t>
  </si>
  <si>
    <t>Inventario de partes externas o terceros a los que se transfiere información de la entidad</t>
  </si>
  <si>
    <t>Formato de acuerdo de transferencia de información</t>
  </si>
  <si>
    <t>en cada contrato que se neesite, clausula</t>
  </si>
  <si>
    <t>Inventario de proveedores que tengan acceso a los activos de información, indicando el servicio que prestan o bienes que venden</t>
  </si>
  <si>
    <t>Reporte de eventos e incidentes de seguridad de la información de los últimos 12 meses.</t>
  </si>
  <si>
    <t>Plan de continuidad de  la Entidad aprobado</t>
  </si>
  <si>
    <t>Inventario de obligaciones legales, estatutarias, reglamentarias, normativas relacionadas con seguridad de la información</t>
  </si>
  <si>
    <t>normograma de seguridad y privacidad</t>
  </si>
  <si>
    <t>Listado de auditorias relacionadas con seguridad de la información realizadas en la entidad</t>
  </si>
  <si>
    <t>Procedimientos, manuales, guías, directrices, lineamientos, estándares, instructivos relacionados con seguridad de la información, el modelo de seguridad y privacidad de la información de MinTic y Gobierno en Línea.</t>
  </si>
  <si>
    <t>Indicadores y métricas de seguridad de la información definidos.</t>
  </si>
  <si>
    <t>Declaración de aplicabilidad</t>
  </si>
  <si>
    <t>Aceptación de los riesgos residuales por parte de los dueños de los riesgos</t>
  </si>
  <si>
    <t>Lista de información para aquellas entidades que hayan avanzado en la fase de IMPLEMENTACIÓN</t>
  </si>
  <si>
    <t>Documento con la estrategia de planificación y control operacional, revisado y aprobado por la alta Dirección.</t>
  </si>
  <si>
    <t xml:space="preserve">Avance en la ejecución del  plan de tratamiento de riesgos </t>
  </si>
  <si>
    <t>Indicadores de gestión del MSPI definidos, revisados y aprobados por la alta Dirección.</t>
  </si>
  <si>
    <t>Lista de información para aquellas entidades que hayan avanzado en la fase de EVALUACIÓN DE DESEMPEÑO</t>
  </si>
  <si>
    <t>Documento con el plan de seguimiento, evaluación, análisis y resultados del MSPI, revisado y aprobado por la alta Dirección.</t>
  </si>
  <si>
    <t>Solicite y evalue el documento con el plan de seguimiento, evaluación, análisis y resultadosdel MSPI, revisado y aprobado por la alta Dirección.</t>
  </si>
  <si>
    <t>Documento con el plan de auditorías internas y resultados, de acuerdo a lo establecido en el plan de auditorías, revisado y aprobado por la alta Dirección.</t>
  </si>
  <si>
    <t>Resultado del seguimiento, evaluación y análisis del plan de tratamiento de riesgos, revisado y aprobado por la alta Dirección.</t>
  </si>
  <si>
    <t>Lista de información para aquellas entidades que hayan avanzado en la fase de MEJORA CONTINUA</t>
  </si>
  <si>
    <t xml:space="preserve">Documento con el plan de seguimiento, evaluación y análisis para el  MSPI, revisado y aprobado por la alta Dirección. </t>
  </si>
  <si>
    <t>Documento con el consolidado de las auditorías realizadas de acuerdo con el plan de auditorías,  revisado y aprobado por la alta dirección y verifique como se asegura que los hallazgos, brechas, debilidades y oportunidaes de mejora se subsanen, para asegurar la mejora continua.</t>
  </si>
  <si>
    <t>Porcentaje de cumplimiento del MSPI en los procesos de la entidad</t>
  </si>
  <si>
    <t># total de procesos</t>
  </si>
  <si>
    <t># de procesos definidos en el alcance</t>
  </si>
  <si>
    <t>Total avance por procesos</t>
  </si>
  <si>
    <t>Con base al alcance definido en la política de seguridad y el total de procesos de la entidad, indicar los siguientes datos</t>
  </si>
  <si>
    <t>Página: 4</t>
  </si>
  <si>
    <t>RESPONSABLE / AREA</t>
  </si>
  <si>
    <t xml:space="preserve">TEMA </t>
  </si>
  <si>
    <t>FUNCIONARIO</t>
  </si>
  <si>
    <t>Control interno</t>
  </si>
  <si>
    <t>Revisiones de seguridad de la información</t>
  </si>
  <si>
    <t>Revisión independiente de la seguridad de la información</t>
  </si>
  <si>
    <t>Cumplimiento con las políticas y normas de seguridad.</t>
  </si>
  <si>
    <t>CUMPLIMIENTO</t>
  </si>
  <si>
    <t>Auditoría Interna Plan</t>
  </si>
  <si>
    <t>Auditoría Interna Ejecución y Subsanación de hallazgos y brechas</t>
  </si>
  <si>
    <t>Gestión humana</t>
  </si>
  <si>
    <t>Selección e investigación de antecedentes</t>
  </si>
  <si>
    <t>Talento Humano y Dependencias</t>
  </si>
  <si>
    <t>Términos y condiciones del empleo</t>
  </si>
  <si>
    <t>Líder de Proceso 1</t>
  </si>
  <si>
    <t>PROCESO</t>
  </si>
  <si>
    <t>Michael Cohen</t>
  </si>
  <si>
    <t>DESCRIPCIÓN DEL PROCESO</t>
  </si>
  <si>
    <t>Líder de Proceso 2</t>
  </si>
  <si>
    <t>Andreson Pechene</t>
  </si>
  <si>
    <t>Líder de Proceso 3</t>
  </si>
  <si>
    <t>Jasmin Herrera</t>
  </si>
  <si>
    <t>Responsable de compras y adquisiciones</t>
  </si>
  <si>
    <t>Silvia Baldiris</t>
  </si>
  <si>
    <t>Seguridad de la información en las relaciones con los proveedores</t>
  </si>
  <si>
    <t>Gestión de la prestación de servicios de proveedores</t>
  </si>
  <si>
    <t>Responsable de la continuidad</t>
  </si>
  <si>
    <t>ASPECTOS DE SEGURIDAD DE LA INFORMACIÓN DE LA GESTIÓN DE LA CONTINUIDAD DEL NEGOCIO</t>
  </si>
  <si>
    <t>Continuidad de la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</si>
  <si>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</si>
  <si>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</si>
  <si>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</si>
  <si>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</si>
  <si>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</si>
  <si>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Responsable de la seguridad física</t>
  </si>
  <si>
    <t>Sec general y OAI</t>
  </si>
  <si>
    <t>ÁREAS SEGURAS</t>
  </si>
  <si>
    <t>Perímetro de seguridad física</t>
  </si>
  <si>
    <t>Áreas de despacho y carga</t>
  </si>
  <si>
    <t>Visita al Centro de Computo</t>
  </si>
  <si>
    <t>Responsable de SI</t>
  </si>
  <si>
    <t>POLITICAS DE SEGURIDAD DE LA INFORMACIÓN</t>
  </si>
  <si>
    <t>ORGANIZACIÓN DE LA SEGURIDAD DE LA INFORMACIÓN</t>
  </si>
  <si>
    <t>SEGURIDAD DE LOS RECURSOS HUMANOS</t>
  </si>
  <si>
    <t>Antes de asumir el empleo</t>
  </si>
  <si>
    <t xml:space="preserve"> Durante la ejecución del empleo</t>
  </si>
  <si>
    <t>Terminación y cambio de empleo</t>
  </si>
  <si>
    <t>GESTIÓN DE ACTIVOS</t>
  </si>
  <si>
    <t>Cumplimiento de requisitos legales y contractuales</t>
  </si>
  <si>
    <t>PROCEDIMIENTOS OPERACIONALES Y RESPONSABILIDADES</t>
  </si>
  <si>
    <t>Procedimientos de operación documentados</t>
  </si>
  <si>
    <t>Gestión de cambios</t>
  </si>
  <si>
    <t>Gestión de capacidad</t>
  </si>
  <si>
    <t>Separación de los ambientes de desarrollo, pruebas y operación</t>
  </si>
  <si>
    <t>PROTECCIÓN CONTRA CÓDIGOS MALICIOSOS</t>
  </si>
  <si>
    <t>COPIAS DE RESPALDO</t>
  </si>
  <si>
    <t>REGISTRO Y SEGUIMIENTO</t>
  </si>
  <si>
    <t>Registro de eventos</t>
  </si>
  <si>
    <t>Protección de la información de registro</t>
  </si>
  <si>
    <t>Registros del administrador y del operador</t>
  </si>
  <si>
    <t>Sincronización de relojes</t>
  </si>
  <si>
    <t>CONTROL DE SOFTWARE OPERACIONAL</t>
  </si>
  <si>
    <t>Instalación de software en sistemas operativos</t>
  </si>
  <si>
    <t>GESTIÓN DE LA VULNERABILIDAD TÉCNICA</t>
  </si>
  <si>
    <t>Gestión de las vulnerabilidades técnicas</t>
  </si>
  <si>
    <t>Restricciones sobre la instalación de software</t>
  </si>
  <si>
    <t>CONSIDERACIONES SOBRE AUDITORÍAS DE SISTEMAS DE INFORMACIÓN</t>
  </si>
  <si>
    <t>Controles sobre auditorías de sistemas de información</t>
  </si>
  <si>
    <t>GESTIÓN DE LA SEGURIDAD DE LAS REDES</t>
  </si>
  <si>
    <t>TRANSFERENCIA DE INFORMACIÓN</t>
  </si>
  <si>
    <t>REQUISITOS DE SEGURIDAD DE LOS SISTEMAS DE INFORMACIÓN</t>
  </si>
  <si>
    <t>SEGURIDAD EN LOS PROCESOS DE DESARROLLO Y DE SOPORTE</t>
  </si>
  <si>
    <t>DATOS DE PRUEBA</t>
  </si>
  <si>
    <t>Alcande MSPI (Modelo de Seguridad y Privacidad de la Información)</t>
  </si>
  <si>
    <t>Identificación y valoración de riesgos</t>
  </si>
  <si>
    <t>Tratamiento de riesgos de seguridad de la información</t>
  </si>
  <si>
    <t>Toma de conciencia, educación y formación en la seguridad de la información</t>
  </si>
  <si>
    <t>Planificación y control operacional</t>
  </si>
  <si>
    <t>Implementación del plan de tratamiento de riesgos</t>
  </si>
  <si>
    <t>Indicadores de gestión del MSPI</t>
  </si>
  <si>
    <t>Plan de seguimiento, evaluación y análisis del MSPI</t>
  </si>
  <si>
    <t>Evaluación del plan de tratamiento de riesgos</t>
  </si>
  <si>
    <t>Tratamiento de  temas de seguridad y privacidad de la información en los comités del modelo integrado de gestión, o en los comités directivos interdisciplinarios de la Entidad</t>
  </si>
  <si>
    <t>Con base en el inventario de activos de información clasificado, se establece la caracterización de cada uno de los sistemas de información.</t>
  </si>
  <si>
    <t>La entidad conoce su papel dentro del estado Colombiano, identifica y comunica a las partes interesadas la infraestructura crítica.</t>
  </si>
  <si>
    <t>Las prioridades relaciondadas con la misión, objetivos y actividades de la Entidad son establecidas y comunicadas.</t>
  </si>
  <si>
    <t>La gestión de riesgos tiene en cuenta los riesgos de ciberseguridad</t>
  </si>
  <si>
    <t xml:space="preserve">Detección de actividades anómalas </t>
  </si>
  <si>
    <t>Respuesta a incidentes de ciberseguridad, planes de recuperación y restauración</t>
  </si>
  <si>
    <t>Responsable de TICs</t>
  </si>
  <si>
    <t>Teletrabajo</t>
  </si>
  <si>
    <t>Manejo de medios</t>
  </si>
  <si>
    <t>Derechos de propiedad intelectual.</t>
  </si>
  <si>
    <t>Plan y Estrategia de transisicón de IPv4 a IPv6</t>
  </si>
  <si>
    <t>Implementación del plan de estrategia de transición de IPv4 a IPv6</t>
  </si>
  <si>
    <t>Calidad</t>
  </si>
  <si>
    <t xml:space="preserve">Procedimientos de control documental del MSPI </t>
  </si>
  <si>
    <t>Página: 5</t>
  </si>
  <si>
    <t>n/a</t>
  </si>
  <si>
    <t>ID. ITEM</t>
  </si>
  <si>
    <t>ITEM</t>
  </si>
  <si>
    <t>DESCRIPCIÓN</t>
  </si>
  <si>
    <t xml:space="preserve">ISO </t>
  </si>
  <si>
    <t>MSPI</t>
  </si>
  <si>
    <t>CIBERSEGURIDAD</t>
  </si>
  <si>
    <t>PRUEBA</t>
  </si>
  <si>
    <t>EVIDENCIA</t>
  </si>
  <si>
    <t>BRECHA</t>
  </si>
  <si>
    <t>NIVEL DE CUMPLIMIENTO ANEXO A ISO 27001</t>
  </si>
  <si>
    <t>RECOMENDACIÓN</t>
  </si>
  <si>
    <t>POLÍTICA DE SEGURIDAD DE LA INFORMACIÓN</t>
  </si>
  <si>
    <t>AD.1</t>
  </si>
  <si>
    <t>Orientación de la dirección para gestión de la seguridad de la información</t>
  </si>
  <si>
    <t>Componente planificación y modelo de madurez nivel gestionado</t>
  </si>
  <si>
    <t>AD.1.1</t>
  </si>
  <si>
    <t>Responsable  de SI</t>
  </si>
  <si>
    <t>Documento de la política de seguridad y privacidad de la Información</t>
  </si>
  <si>
    <t>Se debe definir un conjunto de políticas para la seguridad de la información aprobada por la dirección, publicada y comunicada a los empleados y a la partes externas pertinentes</t>
  </si>
  <si>
    <t>A.5.1.1</t>
  </si>
  <si>
    <t>Componente planificación y modelo de madurez inicial</t>
  </si>
  <si>
    <t>ID.GV-1</t>
  </si>
  <si>
    <r>
      <rPr>
        <sz val="9"/>
        <color rgb="FF000000"/>
        <rFont val="Calibri"/>
        <scheme val="minor"/>
      </rPr>
      <t xml:space="preserve">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t>
    </r>
    <r>
      <rPr>
        <b/>
        <sz val="9"/>
        <color rgb="FF000000"/>
        <rFont val="Calibri"/>
        <scheme val="minor"/>
      </rPr>
      <t xml:space="preserve">Para la calificación tenga en cuenta que:
</t>
    </r>
    <r>
      <rPr>
        <sz val="9"/>
        <color rgb="FF000000"/>
        <rFont val="Calibri"/>
        <scheme val="minor"/>
      </rPr>
      <t>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r>
  </si>
  <si>
    <t>Politica para seguridad de la informacion</t>
  </si>
  <si>
    <t>AD.1.2</t>
  </si>
  <si>
    <t>Revisión y evaluación</t>
  </si>
  <si>
    <t>Las políticas para seguridad de la información se deberían revisar a intervalos planificados o si ocurren cambios significativos, para asegurar su conveniencia, adecuación y eficacia continuas.</t>
  </si>
  <si>
    <t>A.5.1.2</t>
  </si>
  <si>
    <t>componente planificación</t>
  </si>
  <si>
    <t>RESPONSABILIDADES Y ORGANIZACIÓN SEGURIDAD INFORMACIÓN</t>
  </si>
  <si>
    <t>A2</t>
  </si>
  <si>
    <t>Marco de referencia de gestión para iniciar y controlar la implementación y la operación de la seguridad de la información dentro de la organización
Garantizar la seguridad del teletrabajo y el uso de los dispositivos móviles</t>
  </si>
  <si>
    <t>AD.2.1</t>
  </si>
  <si>
    <t>Organización Interna</t>
  </si>
  <si>
    <t>Marco de referencia de gestión para iniciar y controlar la implementación y la operación de la seguridad de la información dentro de la organización</t>
  </si>
  <si>
    <t>A.6.1</t>
  </si>
  <si>
    <t>Componente planificación y modelo de madurez gestionado</t>
  </si>
  <si>
    <t>AD.2.1.1</t>
  </si>
  <si>
    <t>Roles y responsabilidades para la seguridad de la información</t>
  </si>
  <si>
    <t>Se deben definir y asignar todas las responsabilidades de la seguridad de la información</t>
  </si>
  <si>
    <t>A.6.1.1</t>
  </si>
  <si>
    <t>Componente planificación</t>
  </si>
  <si>
    <t>ID.AM-6
ID.GV-2
PR.AT-2
PR.AT-3
PR.AT-4
PR.AT-5
DE.DP-1
RS.CO-1</t>
  </si>
  <si>
    <t xml:space="preserve">Para revisarlo frente a la NIST verifique si 1) los roles y responsabilidades frente a la ciberseguridad han sido establecidos 2) los roles y responsabilidades de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4)Están definidas las responsabilidades para la gestión del riesgo de SI y la aceptación de los riesgos residuales?
5) Están definidos y documentados los niveles de autorización?
6) Se cuenta con un presupuesto formalmente asignado a las actividades del SGSI (por ejemplo campañas de sensibilización en seguridad de la información) 
</t>
  </si>
  <si>
    <t>GTIGPS01-I002 Instructivo para roles y responsabilidades.docx</t>
  </si>
  <si>
    <t>AD.2.1.2</t>
  </si>
  <si>
    <t>Separación de deberes / tareas</t>
  </si>
  <si>
    <t>Los deberes y áreas de responsabilidad en conflicto se debe separar para reducir las posibilidades de modificación no autorizada o no intencional, o el uso indebido de los activos de la organización.</t>
  </si>
  <si>
    <t>A.6.1.2</t>
  </si>
  <si>
    <t>PR.AC-4
PR.DS-5
RS.CO-3</t>
  </si>
  <si>
    <t xml:space="preserve">Indague como evitan que una  persona pueda acceder, modificar o usar activos sin autorización ni detección. La mejor práctica dicta que el inicio de un evento deber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t>
  </si>
  <si>
    <t>AD.2.1.3</t>
  </si>
  <si>
    <t>Contacto con las autoridades.</t>
  </si>
  <si>
    <t>Las organizaciones deben tener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</si>
  <si>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A.6.1.3</t>
  </si>
  <si>
    <t>RS.CO-2</t>
  </si>
  <si>
    <t>Solicite los procedimientos  establecidos que especifiquen cuándo y a través de que autoridades se debería contactar a las autoridades, verifique si de acuerdo a estos procedimientos se han  reportado eventos o incidentes de SI de forma consistente.</t>
  </si>
  <si>
    <t>GTIGPS02-P002 Procedimiento de gestión de incidentes de seguridad de la información.docx</t>
  </si>
  <si>
    <t>AD.2.1.4</t>
  </si>
  <si>
    <t>Contacto con grupos de interés especiales</t>
  </si>
  <si>
    <t>Se deben mantener contactos apropiados con grupos de interés especial u otros foros y asociaciones profesionales especializadas en seguridad. Por ejemplo a través de una membresía</t>
  </si>
  <si>
    <t>A.6.1.4</t>
  </si>
  <si>
    <t>ID.RA-2</t>
  </si>
  <si>
    <t>Pregunte sobre las  membrecías en grupos o foros de interés especial en seguridad de la información en los que se encuentran inscritos las personas responsables de la SI.</t>
  </si>
  <si>
    <t>No existe afiliaciones ni menbresias con grupos y focos d einteres en la seguridad y privbacidad de la información</t>
  </si>
  <si>
    <t>AD.2.1.5</t>
  </si>
  <si>
    <t>Seguridad de la información en la gestión de proyectos</t>
  </si>
  <si>
    <t>La seguridad de la información se debe integrar al(los) método(s) de gestión de proyectos de la organización, para asegurar que los riesgos de seguridad de la información se identifiquen y traten como parte de un proyecto. Esto se aplica generalmente a cualquier proyecto, independientemente de su naturaleza, por ejemplo, un proyecto para un proceso del negocio principal, TI, gestión de instalaciones y otros procesos de soporte.</t>
  </si>
  <si>
    <t>A.6.1.5</t>
  </si>
  <si>
    <t xml:space="preserve">PR.IP-2
</t>
  </si>
  <si>
    <t xml:space="preserve">
Pregunte como la Entidad integra la seguridad de la información en el ciclo de vida de los proyectos para asegurar que para asegurar que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</si>
  <si>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t xml:space="preserve">manual para la estructuración del modelo de gestión de proyectos TI código GTIGP01-M001 </t>
  </si>
  <si>
    <t>AD.2.2</t>
  </si>
  <si>
    <t>Dispositivos Móviles y Teletrabajo</t>
  </si>
  <si>
    <t>Garantizar la seguridad del teletrabajo y uso de dispositivos móviles</t>
  </si>
  <si>
    <t>A.6.2</t>
  </si>
  <si>
    <t>Modelo de Madurez Gestionado</t>
  </si>
  <si>
    <t>AD.2.2.1</t>
  </si>
  <si>
    <t>Política para dispositivos móviles</t>
  </si>
  <si>
    <t>Se deberían adoptar una política y unas medidas de seguridad de soporte, para gestionar los riesgos introducidos por el uso de dispositivos móviles.</t>
  </si>
  <si>
    <t>A.6.2.1</t>
  </si>
  <si>
    <t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b) los requisitos de la protección física; 
c) las restricciones para la instalación de software;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t>
  </si>
  <si>
    <t>No se tiene evidencia d ela implementación de esta politica</t>
  </si>
  <si>
    <t>AD.2.2.2</t>
  </si>
  <si>
    <t>Se deberían implementar una política y unas medidas de seguridad de soporte, para proteger la información a la que se tiene acceso, que es procesada o almacenada en los lugares en los que se realiza teletrabajo.</t>
  </si>
  <si>
    <t>A.6.2.2</t>
  </si>
  <si>
    <t>PR.AC-3</t>
  </si>
  <si>
    <t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e) acuerdos de licenciamiento de software de tal forma que las organizaciones puedan llegar a ser responsables por el licenciamiento de software de los clientes en estaciones de trabajo de propiedad de los empleados o de usuarios externos; 
f) requisitos de firewall y de protección contra software malicioso. 
Las directrices y acuerdos que se consideren deberían incluir: 
g) el suministro de equipo adecuado y de muebles de almacenamiento para las actividades de teletrabajo, cuando no se permite el uso del equipo de propiedad privada que no está bajo el control de la organización; 
h) una definición del trabajo permitido, las horas de trabajo, la clasificación de la información que se puede mantener, y los sistemas y servicios internos a los que el tele trabajador está autorizado a acceder; 
i) el suministro de equipos de comunicación adecuados, incluidos los métodos para asegurar el acceso remoto; 
j) la revocación de la autoridad y de los derechos de acceso, y la devolución de los equipos cuando las actividades del teletrabajo finalicen. 
</t>
  </si>
  <si>
    <t>No aplica, teniendo en cuenta la modalidad de la contratación</t>
  </si>
  <si>
    <t>AD.3</t>
  </si>
  <si>
    <t xml:space="preserve">Responsable de SI/Gestión Humana/Líderes de los procesos
</t>
  </si>
  <si>
    <t>AD.3.1</t>
  </si>
  <si>
    <t>Asegurar que el personal y contratistas comprenden sus responsabilidades y son idóneos en los roles para los que son considerados.</t>
  </si>
  <si>
    <t>A.7.1</t>
  </si>
  <si>
    <t>Modelo de Madurez Definido</t>
  </si>
  <si>
    <t>AD.3.1.1</t>
  </si>
  <si>
    <t>Gestión Humana</t>
  </si>
  <si>
    <t xml:space="preserve">
Las verificaciones de los antecedentes de todos los candidatos a un empleo se deben llevar a cabo de acuerdo con las leyes, reglamentos y ética pertinentes, y deberían ser proporcionales a los requisitos de negocio, a la clasificación de la información a que se va a tener acceso, y a los riesgos percibidos.</t>
  </si>
  <si>
    <t>A.7.1.1</t>
  </si>
  <si>
    <t>PR.DS-5
PR.IP-11</t>
  </si>
  <si>
    <t xml:space="preserve">Revise el proceso de selección de los funcionarios y contratistas, verifique que se lleva a cabo una revisión de: 
a) Referencias satisfactorias
b) Verificación de la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t>
  </si>
  <si>
    <t xml:space="preserve">PROCEDIMIENTO VINCULACIÓN  ENCARGO GADAT02-P002 
PROCEDIMIENTO DE VINCULACIÓN NOMBRAMIENTO PROVISIONAL  GADAT02-P001 </t>
  </si>
  <si>
    <t>AD.3.1.2</t>
  </si>
  <si>
    <t>Los acuerdos contractuales con empleados y contratistas, deben establecer sus responsabilidades y las de la organización en cuanto a la seguridad de la información.</t>
  </si>
  <si>
    <t>A.7.1.2</t>
  </si>
  <si>
    <t>PR.DS-5</t>
  </si>
  <si>
    <t>AD.3.2</t>
  </si>
  <si>
    <t>Responsable de SI/Líderes de los procesos</t>
  </si>
  <si>
    <t>Asegurar que los funcionarios y contratistas tomen consciencia de sus responsabilidades sobre la seguridad de la información y las cumplan.</t>
  </si>
  <si>
    <t>AD.3.2.1</t>
  </si>
  <si>
    <t>Responsabilidades de la dirección</t>
  </si>
  <si>
    <t>La dirección debe exigir a todos los empleados y contratistas la aplicación de la seguridad de la información de acuerdo con las políticas y procedimientos establecidos por la organización.</t>
  </si>
  <si>
    <t>A.7.2.1</t>
  </si>
  <si>
    <t>ID.GV-2</t>
  </si>
  <si>
    <t xml:space="preserve">De acuerdo a la NIST los contratistas deben estar coordinados y alineados con los roles y responsabilidades de seguridad de la información.
Indague y solicite evidencia del como la dirección se asegura de que los empleados y contratistas: 
a) Estén debidamente informados sobre sus roles y responsabilidades de seguridad de la información, antes de que se les otorgue el acceso a información o sistemas de información confidenciales.
b) Se les suministren las directrices que establecen las expectativas de seguridad de la información de sus roles dentro de la Entidad.
c) Logren un nivel de toma de conciencia sobre seguridad de la información pertinente a sus roles y responsabilidades dentro de la organización  y estén motivados para cumplir con las políticas.
d) Tengan continuamente las habilidades y calificaciones apropiadas y reciban capacitación en forma regular.
e) Cuenten con un canal para reporte anónimo de incumplimiento de las políticas o procedimientos de seguridad de la información (“denuncias internas”). </t>
  </si>
  <si>
    <t>Manual de funciones del Distrito de Cartagena 
(Solicitar a talento Humano procedimientos)</t>
  </si>
  <si>
    <t>AD.3.2.2</t>
  </si>
  <si>
    <t xml:space="preserve">Responsable de SI/Líderes de los procesos
</t>
  </si>
  <si>
    <t>Todos los empleados de la Entidad, y en donde sea pertinente, los contratistas, deben recibir la educación y la formación en toma de conciencia apropiada, y actualizaciones regulares sobre las políticas y procedimientos pertinentes para su cargo.</t>
  </si>
  <si>
    <t>A.7.2.2</t>
  </si>
  <si>
    <t>Componente planeación
Modelo de Madurez Inicial</t>
  </si>
  <si>
    <t>PR.AT-1
PR.AT-2
PR.AT-3
PR.AT-4
PR.AT-5</t>
  </si>
  <si>
    <r>
      <rPr>
        <sz val="9"/>
        <color rgb="FF000000"/>
        <rFont val="Calibri"/>
        <scheme val="minor"/>
      </rPr>
      <t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t>
    </r>
    <r>
      <rPr>
        <b/>
        <sz val="9"/>
        <color rgb="FF000000"/>
        <rFont val="Calibri"/>
        <scheme val="minor"/>
      </rPr>
      <t xml:space="preserve">Para la calificación tenga en cuenta que:
</t>
    </r>
    <r>
      <rPr>
        <sz val="9"/>
        <color rgb="FF000000"/>
        <rFont val="Calibri"/>
        <scheme val="minor"/>
      </rPr>
      <t xml:space="preserve">Si Los funcionarios de la Entidad no tienen conciencia de la seguridad y privacidad de la información.
Diseñar programas para los conciencia y comunicación, de las políticas de seguridad y privacidad de la información, </t>
    </r>
    <r>
      <rPr>
        <b/>
        <sz val="9"/>
        <color rgb="FF000000"/>
        <rFont val="Calibri"/>
        <scheme val="minor"/>
      </rPr>
      <t xml:space="preserve">están en 20.
</t>
    </r>
    <r>
      <rPr>
        <sz val="9"/>
        <color rgb="FF000000"/>
        <rFont val="Calibri"/>
        <scheme val="minor"/>
      </rPr>
      <t xml:space="preserve">Si se observa en los funcionarios una conciencia de seguridad y privacidad de la información y los planes de toma de conciencia y comunicación, de las políticas de seguridad y privacidad de la información, deben estar aprobados y documentados, por la alta Dirección, </t>
    </r>
    <r>
      <rPr>
        <b/>
        <sz val="9"/>
        <color rgb="FF000000"/>
        <rFont val="Calibri"/>
        <scheme val="minor"/>
      </rPr>
      <t xml:space="preserve">están en 40.
</t>
    </r>
    <r>
      <rPr>
        <sz val="9"/>
        <color rgb="FF000000"/>
        <rFont val="Calibri"/>
        <scheme val="minor"/>
      </rPr>
      <t>Si se han ejecutado los planes de toma de conciencia, comunicación y divulgación, de las políticas de
seguridad y privacidad de la información, aprobados por la alta Dirección,</t>
    </r>
    <r>
      <rPr>
        <b/>
        <sz val="9"/>
        <color rgb="FF000000"/>
        <rFont val="Calibri"/>
        <scheme val="minor"/>
      </rPr>
      <t xml:space="preserve"> están en 60.
</t>
    </r>
  </si>
  <si>
    <t>Programa de capacitaciones en seguridad y privacidad de la información: Diapositivas, actas, fotos.
Plan de Capacitación,
Sensibilización Y Comunicación
De Seguridad De La Información(LUISA)</t>
  </si>
  <si>
    <t>AD.3.2.3</t>
  </si>
  <si>
    <t>Proceso disciplinario</t>
  </si>
  <si>
    <t>Se debe contar con un proceso disciplinario formal el cual debería ser comunicado, para emprender acciones contra empleados que hayan cometido una violación a la seguridad de la información.</t>
  </si>
  <si>
    <t>A.7.2.3</t>
  </si>
  <si>
    <t>Pregunte cual es el proceso disciplinario que se sigue cuando se verifica que ha ocurrido una violación a la seguridad de la información, quien y como se determina la sanción al infractor?</t>
  </si>
  <si>
    <t>Pendiente reunión con control disciplinario</t>
  </si>
  <si>
    <t>AD.3.3</t>
  </si>
  <si>
    <t>Proteger los intereses de la Entidad como parte del proceso de cambio o terminación de empleo.</t>
  </si>
  <si>
    <t xml:space="preserve">A.7.3 </t>
  </si>
  <si>
    <t>AD.5.1.3</t>
  </si>
  <si>
    <t>Terminación o cambio de responsabilidades de empleo</t>
  </si>
  <si>
    <t>Las responsabilidades y los deberes de seguridad de la información que permanecen válidos después de la terminación o cambio de contrato se deberían definir, comunicar al empleado o contratista y se deberían hacer cumplir.</t>
  </si>
  <si>
    <t>A.7.3.1</t>
  </si>
  <si>
    <t xml:space="preserve">
Revisar los acuerdos de confidencialidad, verificando que deben acordar que después de terminada la relación laboral o contrato seguirán vigentes por un periodo de tiempo.
</t>
  </si>
  <si>
    <t>Preguntar a Talento Humano</t>
  </si>
  <si>
    <t>AD.4</t>
  </si>
  <si>
    <t>AD.4.1</t>
  </si>
  <si>
    <t>Responsabilidad de los activos</t>
  </si>
  <si>
    <t>Identificar los activos organizacionales y definir las responsabilidades de protección apropiadas.</t>
  </si>
  <si>
    <t>A.8.1</t>
  </si>
  <si>
    <t xml:space="preserve">
</t>
  </si>
  <si>
    <t>AD.4.1.1</t>
  </si>
  <si>
    <t>Inventario de activos</t>
  </si>
  <si>
    <t>Se deben identificar los activos asociados con la información y las instalaciones de procesamiento de información, y se debe elaborar y mantener un inventario de estos activos.</t>
  </si>
  <si>
    <t>A.8.1.1</t>
  </si>
  <si>
    <t>Componente Planificación
Modelo de madurez inicial</t>
  </si>
  <si>
    <t>ID AM-1
ID AM-2
ID.AM-5</t>
  </si>
  <si>
    <r>
      <rPr>
        <sz val="10"/>
        <color rgb="FF000000"/>
        <rFont val="Calibri"/>
        <scheme val="minor"/>
      </rPr>
      <t xml:space="preserve">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
    </r>
    <r>
      <rPr>
        <b/>
        <sz val="10"/>
        <color rgb="FF000000"/>
        <rFont val="Calibri"/>
        <scheme val="minor"/>
      </rPr>
      <t xml:space="preserve">Tenga en cuenta para la calificación:
</t>
    </r>
    <r>
      <rPr>
        <sz val="10"/>
        <color rgb="FF000000"/>
        <rFont val="Calibri"/>
        <scheme val="minor"/>
      </rPr>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r>
  </si>
  <si>
    <t>Instructivo para la clasificaciòn de los activos de informaciòn.docx</t>
  </si>
  <si>
    <t>AD.4.1.2</t>
  </si>
  <si>
    <t>Propiedad de los activos</t>
  </si>
  <si>
    <t>Los activos mantenidos en el inventario deben tener un propietario.</t>
  </si>
  <si>
    <t>A.8.1.2</t>
  </si>
  <si>
    <t>ID AM-1
ID AM-2</t>
  </si>
  <si>
    <t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t>
  </si>
  <si>
    <t>Reunión apoyo logistico</t>
  </si>
  <si>
    <t>AD.4.1.3</t>
  </si>
  <si>
    <t>Uso aceptable de los activos</t>
  </si>
  <si>
    <t>Se deben identificar, documentar e implementar reglas para el uso aceptable de información y de activos asociados con información e instalaciones de procesamiento de información.</t>
  </si>
  <si>
    <t>A.8.1.3</t>
  </si>
  <si>
    <t xml:space="preserve">Pregunte por la política, procedimiento, directriz o lineamiento que defina el uso aceptable de los activos, verifique que es conocida por los empleados y usuarios de partes externas que usan activos de la Entidad o tienen acceso a ellos. </t>
  </si>
  <si>
    <t>AD.4.1.4</t>
  </si>
  <si>
    <t>Devolución de activos</t>
  </si>
  <si>
    <t>Todos los empleados y usuarios de partes externas deben devolver todos los activos de la organización que se encuentren a su cargo, al terminar su empleo, contrato o acuerdo.</t>
  </si>
  <si>
    <t>A.8.1.4</t>
  </si>
  <si>
    <t>PR.IP-11</t>
  </si>
  <si>
    <t xml:space="preserve">Revisar las políticas , normas , procedimientos y directrices relativas a los controles de seguridad de la información durante la terminación de la relación laboral por ejemplo, la devolución de los activos de información (equipos, llaves, documentos , datos, sistemas) ,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
</t>
  </si>
  <si>
    <t>Procedimiento para la entrega y devolucion de los activos de informacion.docx</t>
  </si>
  <si>
    <t>AD.4.2</t>
  </si>
  <si>
    <t>Clasificación de información</t>
  </si>
  <si>
    <t>Asegurar que la información recibe un nivel apropiado de protección, de acuerdo con su importancia para la Entidad.</t>
  </si>
  <si>
    <t>A.8.2</t>
  </si>
  <si>
    <t>AD.4.2.1</t>
  </si>
  <si>
    <t>Clasificación de la información</t>
  </si>
  <si>
    <t>La información se debería clasificar en función de los requisitos legales, valor, criticidad y susceptibilidad a divulgación o a modificación no autorizada.</t>
  </si>
  <si>
    <t>A.8.2.1</t>
  </si>
  <si>
    <t>Modelo de Madurez Inicial</t>
  </si>
  <si>
    <t xml:space="preserve">Solicite el procedimiento mediante el cual se clasifican los activos de información y evalué: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t>
  </si>
  <si>
    <t>AD.4.2.2</t>
  </si>
  <si>
    <t>Etiquetado de la información</t>
  </si>
  <si>
    <t>A.8.2.2</t>
  </si>
  <si>
    <t>PR.DS-5
PR.PT-2</t>
  </si>
  <si>
    <t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Revise en  una muestra de activos el correcto etiquetado
</t>
  </si>
  <si>
    <t>AD.4.2.3</t>
  </si>
  <si>
    <t>Manejo de activos</t>
  </si>
  <si>
    <t>A.8.2.3</t>
  </si>
  <si>
    <t>PR.DS-1
PR.DS-2
PR.DS-3
PR.DS-5
PR.IP-6
PR.PT-2</t>
  </si>
  <si>
    <t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t>
  </si>
  <si>
    <t>GTIGI03-P001 Procedimiento Copias de Repaldo y Restauracion.docx</t>
  </si>
  <si>
    <t>AD.4.3</t>
  </si>
  <si>
    <t>Evitar la divulgación, la modificación, el retiro o la destrucción no autorizados de la información almacenada en los medios.</t>
  </si>
  <si>
    <t xml:space="preserve">A.8.3 </t>
  </si>
  <si>
    <t>AD.4.3.1</t>
  </si>
  <si>
    <t xml:space="preserve">Gestión de medios removibles </t>
  </si>
  <si>
    <t>A.8.3.1</t>
  </si>
  <si>
    <t>PR.DS-3
PR.IP-6
PR.PT-2</t>
  </si>
  <si>
    <t>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de valida asociada a los procesos la Entidad para hacerlo; 
i) En donde hay necesidad de usar medios removibles, se debería hacer seguimiento a la transferencia de información a estos medios (Por ejemplo DLP)</t>
  </si>
  <si>
    <t>AD.4.3.2</t>
  </si>
  <si>
    <t>Disposición de los medios</t>
  </si>
  <si>
    <t>A.8.3.2</t>
  </si>
  <si>
    <t>PR.DS-3
PR.IP-6</t>
  </si>
  <si>
    <t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t>
  </si>
  <si>
    <t>AD.4.3.3</t>
  </si>
  <si>
    <t>Transferencia de medios físicos</t>
  </si>
  <si>
    <t>A.8.3.3</t>
  </si>
  <si>
    <t>PR.DS-3
PR.PT-2</t>
  </si>
  <si>
    <t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t>
  </si>
  <si>
    <t>AD.5</t>
  </si>
  <si>
    <t>Responsable de la Continuidad</t>
  </si>
  <si>
    <t>AD.5.1</t>
  </si>
  <si>
    <t xml:space="preserve"> La continuidad de la seguridad de la información debe incluir en los sistemas de gestión de la continuidad del negocio de la Entidad.</t>
  </si>
  <si>
    <t>A.17.1</t>
  </si>
  <si>
    <t>AD.5.1.1</t>
  </si>
  <si>
    <t>A.17.1.1</t>
  </si>
  <si>
    <t>ID.BE-5
PR.IP-9</t>
  </si>
  <si>
    <r>
      <t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
    </r>
    <r>
      <rPr>
        <b/>
        <sz val="9"/>
        <color theme="1"/>
        <rFont val="Calibri"/>
        <family val="2"/>
        <scheme val="minor"/>
      </rPr>
      <t>Tenga en cuenta para la calificación:</t>
    </r>
    <r>
      <rPr>
        <sz val="9"/>
        <color theme="1"/>
        <rFont val="Calibri"/>
        <family val="2"/>
        <scheme val="minor"/>
      </rPr>
      <t xml:space="preserve">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t>
    </r>
    <r>
      <rPr>
        <b/>
        <sz val="9"/>
        <color theme="1"/>
        <rFont val="Calibri"/>
        <family val="2"/>
        <scheme val="minor"/>
      </rPr>
      <t>, están en 40.</t>
    </r>
    <r>
      <rPr>
        <sz val="9"/>
        <color theme="1"/>
        <rFont val="Calibri"/>
        <family val="2"/>
        <scheme val="minor"/>
      </rPr>
      <t xml:space="preserve">
2) Si se reconoce la importancia de ampliar los planes de continuidad de del negocio a otros procesos, pero aun no se pueden incluir ni trabajar con ellos, </t>
    </r>
    <r>
      <rPr>
        <b/>
        <sz val="9"/>
        <color theme="1"/>
        <rFont val="Calibri"/>
        <family val="2"/>
        <scheme val="minor"/>
      </rPr>
      <t>están en 60.</t>
    </r>
    <r>
      <rPr>
        <sz val="9"/>
        <color theme="1"/>
        <rFont val="Calibri"/>
        <family val="2"/>
        <scheme val="minor"/>
      </rPr>
      <t xml:space="preserve">
</t>
    </r>
  </si>
  <si>
    <t>AD.5.1.2</t>
  </si>
  <si>
    <t>La organización debe establecer, documentar, implementar y mantener procesos, procedimientos y controles para garantizar el nivel necesario de continuidad para la seguridad de la información durante una situación adversa,</t>
  </si>
  <si>
    <t>A.17.1.2</t>
  </si>
  <si>
    <t>ID.BE-5
PR.IP-4
PR.IP-9
PR.IP-9</t>
  </si>
  <si>
    <t xml:space="preserve">Verifique si la entidad cuenta con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Revise si los controles de seguridad de la información que se han implementado continúan operando durante un evento contingente. Si los controles de seguridad no están en capacidad de seguir brindando seguridad a la información, se la Entidad debe establecer, implementar y mantener otros controles para mantener un nivel aceptable de seguridad de la información.
</t>
  </si>
  <si>
    <t>A.17.1.3</t>
  </si>
  <si>
    <t>Modelo de Madurez Optimizado</t>
  </si>
  <si>
    <t>PR.IP-4
PR.IP-10</t>
  </si>
  <si>
    <t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t>
  </si>
  <si>
    <t>AD.5.2</t>
  </si>
  <si>
    <t xml:space="preserve"> Asegurar la disponibilidad de las instalaciones de procesamiento de la información.</t>
  </si>
  <si>
    <t xml:space="preserve">A.17.2 </t>
  </si>
  <si>
    <t>AD.5.2.1</t>
  </si>
  <si>
    <t>A.17.2.1</t>
  </si>
  <si>
    <t>ID.BE-5</t>
  </si>
  <si>
    <t xml:space="preserve">Verifique si la Entidad cuenta con arquitecturas redundantes, ya sea un centro de cómputo principal y otro alterno o componentes redundantes en el único centro de cómputo.
Indague como se han definido las necesidades de los procesos para seleccionar que elementos deben ser redundantes.
Solicite si aplica las pruebas aplicadas para asegurar que un componente redundante funciona de la forma prevista durante una emergencia o falla.
</t>
  </si>
  <si>
    <t>AD.6</t>
  </si>
  <si>
    <t>Responsable de SI/Responsable de TICs/Control Interno</t>
  </si>
  <si>
    <t>AD.6.1</t>
  </si>
  <si>
    <t>Evitar el incumplimiento de las obligaciones legales, estatutarias, de reglamentación o contractuales relacionadas con seguridad de la información y de cualquier requisito de seguridad.</t>
  </si>
  <si>
    <t xml:space="preserve">A.18.1 </t>
  </si>
  <si>
    <t>ID.GV-3</t>
  </si>
  <si>
    <t>De acuerdo a la NIST:  Los requerimientos legales y regulatorios respecto de la ciberseguridad, incluyendo la privacidad y las libertades y obligaciones civiles, son entendidos y gestionados.</t>
  </si>
  <si>
    <t>AD.6.1.1</t>
  </si>
  <si>
    <t>Identificación de la legislación aplicable y de los requisitos contractuales.</t>
  </si>
  <si>
    <t>A.18.1.1</t>
  </si>
  <si>
    <t>Modelo de Madurez Gestionado Cuantitativamente</t>
  </si>
  <si>
    <t xml:space="preserve">Solicite la relación de requisitos legales, reglamentarios, estatutarios, que le aplican a la Entidad (Normograma). 
Indague si existe un responsable de identificarlos y se definen los responsables para su cumplimiento.
</t>
  </si>
  <si>
    <t>AD.6.1.2</t>
  </si>
  <si>
    <t>A.18.1.2</t>
  </si>
  <si>
    <t xml:space="preserve">1) Solicite los procedimientos para el cumplimiento de los requisitos y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 no también a documentos gráficos, libros, etc.
3) Indague como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t>
  </si>
  <si>
    <t>AD.6.1.3</t>
  </si>
  <si>
    <t>Protección de registros.</t>
  </si>
  <si>
    <t>Se deben proteger los registros importantes de una organización de pérdida, destrucción y falsificación, en concordancia con los requerimientos estatutarios, reguladores, contractuales y comerciales</t>
  </si>
  <si>
    <t>A.18.1.3</t>
  </si>
  <si>
    <t>PR.IP-4</t>
  </si>
  <si>
    <t>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t>
  </si>
  <si>
    <t>AD.6.1.4</t>
  </si>
  <si>
    <t>Protección de los datos y privacidad de la información relacionada con los datos personales.</t>
  </si>
  <si>
    <t>Se deben asegurar la protección y privacidad de la información personal tal como se requiere en la legislación relevante, las regulaciones y, si fuese aplicable, las cláusulas contractuales.</t>
  </si>
  <si>
    <t>A.18.1.4</t>
  </si>
  <si>
    <t>DE.DP-2</t>
  </si>
  <si>
    <t xml:space="preserve">Indague sobre las disposiciones que ha definido la Entidad para cumplir con la legislación de privacidad de los datos personales, ley estatutaria 1581 de 2012 y decreto 1377 que reglamenta la ley de 2013.
1) Revise si existe una política para cumplir con la ley
2) Si están definidos los responsables
3) Si se tienen identificados los repositorios de datos personales
4) Si se ha solicitado consentimiento al titular para tratar los datos personales y se guarda registro de este hecho.
5) Si se adoptan las medidas técnicas necesarias para proteger las bases de datos donde reposan estos datos.
</t>
  </si>
  <si>
    <t>AD.6.1.5</t>
  </si>
  <si>
    <t>Reglamentación de controles criptográficos.</t>
  </si>
  <si>
    <t>A.18.1.5</t>
  </si>
  <si>
    <t>AD.6.2</t>
  </si>
  <si>
    <t xml:space="preserve">A.18.2 </t>
  </si>
  <si>
    <t>AD.6.2.1</t>
  </si>
  <si>
    <t>A.18.2.1</t>
  </si>
  <si>
    <t xml:space="preserve">Investigue la forma como se realizan revisiones independientes (por personas diferentes o no vinculadas a un proceso o área que se revisa), de la conveniencia, la adecuación y la eficacia continuas de la  gestionar la seguridad de la información. 
Para esto solicite:
1) El plan de auditorías del año 2015
2) El resultado de las auditorías del año 2015
3) Las oportunidades de mejora o cambios en la seguridad de la información identificados.
</t>
  </si>
  <si>
    <t>AD.6.2.2</t>
  </si>
  <si>
    <t>Asegurar el cumplimiento de los sistemas con las políticas y estándares de seguridad organizacional.</t>
  </si>
  <si>
    <t>A.18.2.2</t>
  </si>
  <si>
    <t>PR.IP-12</t>
  </si>
  <si>
    <t xml:space="preserve">1) Verifique si los gerentes aseguran que todos los procedimientos de seguridad dentro de su área de responsabilidad se llevan a cabo correctamente para lograr el cumplimiento de las políticas y estándares de seguridad. 
2) Verifique la revisión periódica del cumplimiento del centro de cómputo con  las políticas y normas de seguridad establecidas. 
3) Verifique si los sistemas de información son revisados regularmente para asegurar el cumplimiento de las normas de seguridad de la información 
</t>
  </si>
  <si>
    <t>AD.6.2.3</t>
  </si>
  <si>
    <t>Revisión de cumplimiento técnico.</t>
  </si>
  <si>
    <t>Los sistemas de información deben chequearse regularmente para el cumplimiento con los estándares de implementación de la seguridad.</t>
  </si>
  <si>
    <t>A.18.2.3</t>
  </si>
  <si>
    <t>ID.RA-1</t>
  </si>
  <si>
    <t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t>
  </si>
  <si>
    <t>AD.7</t>
  </si>
  <si>
    <t>AD.7.1</t>
  </si>
  <si>
    <t>Asegurar la protección de los activos de la entidad que sean accesibles para los proveedores</t>
  </si>
  <si>
    <t>A.15.1</t>
  </si>
  <si>
    <t>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nomina en outsourcing), se hayan suscrito acuerdos (ANS) formales donde se establezcan y acuerden todos los requisitos de seguridad de la información pertinentes con cada proveedor.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t>
  </si>
  <si>
    <t>AD.7.2</t>
  </si>
  <si>
    <t>Mantener el nivel acordado de seguridad de la información y de prestación del servicio en línea con los acuerdos con los proveedores</t>
  </si>
  <si>
    <t>A.15.2</t>
  </si>
  <si>
    <t xml:space="preserve">1) Indague y solicite evidencia en una muestra de proveedores seleccionada, como la entidad hace seguimiento, revisa y audita con regularidad de acuerdo a la política la prestación de servicios de los proveedores y el cumplimiento de los compromisos respecto a la seguridad de la información.
2) Indague y evidencie como se gestionan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los incidentes de seguridad de la información y la revaloración de los riesgos.
2) </t>
  </si>
  <si>
    <t>Página: 6</t>
  </si>
  <si>
    <t>ID/ITEM</t>
  </si>
  <si>
    <t>T.1</t>
  </si>
  <si>
    <t>Responsable de SI/Responsable de TICs</t>
  </si>
  <si>
    <t>T.1.1</t>
  </si>
  <si>
    <t>REQUISITOS DEL NEGOCIO PARA CONTROL DE ACCESO</t>
  </si>
  <si>
    <t>Se debe limitar el acceso a información y a instalaciones de procesamiento de información.</t>
  </si>
  <si>
    <t>A.9.1</t>
  </si>
  <si>
    <t>Modelo de madurez definido</t>
  </si>
  <si>
    <t>T.1.1.1</t>
  </si>
  <si>
    <t>Política de control de acceso</t>
  </si>
  <si>
    <t>Se debe establecer, documentar y revisar una política de control de acceso con base en los requisitos del negocio y de seguridad de la información.</t>
  </si>
  <si>
    <t>A.9.1.1</t>
  </si>
  <si>
    <t>Revisar que la 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t>
  </si>
  <si>
    <t>GTIGPS02-P001 PROCEDIMIENTO PARA LA SOLICITUD DE ACCESO (ACTUALIZADO).docx
FORMATO DE CONTROL DE ACCESO</t>
  </si>
  <si>
    <t>T.1.1.2</t>
  </si>
  <si>
    <t>Acceso a redes y a servicios en red</t>
  </si>
  <si>
    <t>Se debe permitir acceso de los usuarios a la red y a los servicios de red para los que hayan sido autorizados específicamente.</t>
  </si>
  <si>
    <t>A.9.1.2</t>
  </si>
  <si>
    <t>PR.AC-4
PR.DS-5
PR.PT-3</t>
  </si>
  <si>
    <t>Revisar la política relacionada con el uso de redes y de servicios de red y verificar que incluya:
a) las redes y servicios de red a los que se permite el acceso;
b) los procedimientos de autorización para determinar a quién se permite el acceso a qué redes y servicios de red;
c) los controles y procedimientos de gestión para proteger el acceso a las conexiones de red y a los servicios de red;
d) los medios usados para acceder a las redes y servicios de red ( uso de VPN o redes inalámbricas);
e) los requisitos de autenticación de usuarios para acceder a diversos servicios de red;
f) el seguimiento del uso de servicios de red.</t>
  </si>
  <si>
    <t>G3 - 6.7 Seguridad de las comunicaciones - Aseguramiento de los Servicios de la Red.docx</t>
  </si>
  <si>
    <t>T.1.2</t>
  </si>
  <si>
    <t>GESTIÓN DE ACCESO DE USUARIOS</t>
  </si>
  <si>
    <t>Se debe asegurar el acceso de los usuarios autorizados y evitar el acceso no autorizado a sistemas y servicios.</t>
  </si>
  <si>
    <t xml:space="preserve">A.9.2 </t>
  </si>
  <si>
    <t>Modelo de madurez gestionado cuantitativamente</t>
  </si>
  <si>
    <t>T.1.2.1</t>
  </si>
  <si>
    <t>Registro y cancelación del registro de usuarios</t>
  </si>
  <si>
    <t>Se debe implementar un proceso formal de registro y de cancelación de registro de usuarios, para posibilitar la asignación de los derechos de acceso.</t>
  </si>
  <si>
    <t xml:space="preserve">A.9.2.1 </t>
  </si>
  <si>
    <t>PR.AC-1</t>
  </si>
  <si>
    <t>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
b) deshabilitar o retirar inmediatamente las identificaciones de los usuarios que han dejado la organización;
c) identificar y eliminar o deshabilitar periódicamente las identificaciones de usuario redundantes;
d) asegurar que las identificaciones de usuario redundantes no se asignen a otros usuarios.</t>
  </si>
  <si>
    <t>GTIGPS02-I001 Instructivo para la gestión de usuario y contraseña (NOR).docx</t>
  </si>
  <si>
    <t>T.1.2.2</t>
  </si>
  <si>
    <t xml:space="preserve"> Suministro de acceso de usuarios</t>
  </si>
  <si>
    <t>Se debe implementar un proceso de suministro de acceso formal de usuarios para asignar o revocar los derechos de acceso a todo tipo de usuarios para todos los sistemas y servicios.</t>
  </si>
  <si>
    <t>A.9.2.2</t>
  </si>
  <si>
    <t>Revisar el proceso para asignar o revocar los derechos de acceso otorgados a las identificaciones de usuario que incluya:
a) obtener la autorización del propietario del sistema de información o del servicio para el uso del sistema de información o servicio;
b) verificar que el nivel de acceso otorgado es apropiado a las políticas de acceso y es coherente con otros requisitos, tales como separación de deberes;
c) asegurar que los derechos de acceso no estén activados antes de que los procedimientos de autorización estén completos;
d) mantener un registro central de los derechos de acceso suministrados a una identificación de usuario para acceder a sistemas de información y servicios;
e) adaptar los derechos de acceso de usuarios que han cambiado de roles o de empleo, y retirar o bloquear inmediatamente los derechos de acceso de los usuarios que han dejado la organización;
f) revisar periódicamente los derechos de acceso con los propietarios de los sistemas de información o servicios.</t>
  </si>
  <si>
    <t>T.1.2.3</t>
  </si>
  <si>
    <t>Gestión de derechos de acceso privilegiado</t>
  </si>
  <si>
    <t>Se debe restringir y controlar la asignación y uso de derechos de acceso privilegiado.</t>
  </si>
  <si>
    <t>A.9.2.3</t>
  </si>
  <si>
    <t>PR.AC-4
PR.DS-5</t>
  </si>
  <si>
    <t>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
b) definir o establecer los derechos de acceso privilegiado a usuarios con base en la necesidad de uso y caso por caso, alineada con la política de control de acceso;
c) mantener un proceso de autorización y un registro de todos los privilegios asignados. Sólo se debe suministrar derechos de acceso cuando el proceso de autorización esté completo;
d) definir los requisitos para la expiración de los derechos de acceso privilegiado;
e) establecer los derechos de acceso privilegiado a través de una identificación de usuario diferente de la usada para las actividades regulares del negocio. Las actividades regulares del negocio no se  ejecutan desde una identificación privilegiada;
f) tener las competencias de los usuarios con derechos de acceso privilegiado y su revisión periódica para verificar si están en línea con sus deberes;
g) establecer y mantener procedimientos genéricos para evitar el uso no autorizado de identificaciones de usuario de administración genérica, de acuerdo con las capacidades de configuración del sistema;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t>
  </si>
  <si>
    <t>GTIGPS02-P001 PROCEDIMIENTO PARA LA SOLICITUD DE ACCESO (ACTUALIZADO).docx</t>
  </si>
  <si>
    <t>T.1.2.4</t>
  </si>
  <si>
    <t>Gestión de información de autenticación secreta de usuarios</t>
  </si>
  <si>
    <t>La asignación de información de autenticación secreta se debe controlar por medio de un proceso de gestión formal.</t>
  </si>
  <si>
    <t>A.9.2.4</t>
  </si>
  <si>
    <t>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que los usuarios ;
b) estipular que todos los usuarios deben mantener su propia información de autenticación secreta, y se les suministra una autentificación secreta temporal segura, que se obligue a cambiar al usarla por primera vez;
c) establecer procedimientos para verificar la identidad de un usuario antes de proporcionarle la nueva información de autenticación secreta de reemplazo o temporal;
d) definir que la información de autenticación secreta temporal se  suministra a los usuarios de una manera segura; y se evitar utilizar  partes externas o de mensajes de correo electrónico no protegidos (texto claro);
e) establecer que la información de autenticación secreta temporal es única para un individuo y no es fácil de adivinar;
f) definir que los usuarios deben acusar recibo de la información de autenticación secreta;
g) establecer que la información de autenticación secreta por defecto, del fabricante, se modifica después de la instalación de los sistemas o software.</t>
  </si>
  <si>
    <t>Pendiente hacer procedimiento</t>
  </si>
  <si>
    <t>Se debe implementar un sistema de doble autenticación para esta fase</t>
  </si>
  <si>
    <t>T.1.2.5</t>
  </si>
  <si>
    <t>Revisión de los derechos de acceso de usuarios</t>
  </si>
  <si>
    <t>Los propietarios de los activos deben revisar los derechos de acceso de los usuarios, a intervalos regulares.</t>
  </si>
  <si>
    <t>A.9.2.5</t>
  </si>
  <si>
    <t>Revisar los derechos de acceso que incluya:
a) examinar los derechos de acceso de los usuarios periódicamente y después de cualquier cambio, promoción, cambio a un cargo a un nivel inferior, o terminación del empleo;
b) establecer que los derechos de acceso de usuario se revisan y reasignan cuando pasan de un rol a otro dentro de la misma organización;
c) definir las autorizaciones para los derechos de acceso privilegiado y revisar periódicamente;
d) verificar las asignaciones de privilegios periódicamente, para asegurar que no se hayan obtenido privilegios no autorizados;
e) revisar y registrar los cambios a las cuentas privilegiadas periódicamente.</t>
  </si>
  <si>
    <t>T.1.2.6</t>
  </si>
  <si>
    <t>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</si>
  <si>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</si>
  <si>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A.9.2.6</t>
  </si>
  <si>
    <t>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t>
  </si>
  <si>
    <t>T.1.3</t>
  </si>
  <si>
    <t>RESPONSABILIDADES DE LOS USUARIOS</t>
  </si>
  <si>
    <t>Hacer que los usuarios rindan cuentas por la salvaguarda de su información de autenticación.</t>
  </si>
  <si>
    <t xml:space="preserve">A.9.3 </t>
  </si>
  <si>
    <t>T.1.3.1</t>
  </si>
  <si>
    <t>Uso de información de autenticación secreta</t>
  </si>
  <si>
    <t>Se debe exigir a los usuarios que cumplan las prácticas de la organización para el uso de información de autenticación secreta.</t>
  </si>
  <si>
    <t xml:space="preserve">A.9.3.1 </t>
  </si>
  <si>
    <t>T.1.4</t>
  </si>
  <si>
    <t>CONTROL DE ACCESO A SISTEMAS Y APLICACIONES</t>
  </si>
  <si>
    <t>Se debe evitar el acceso no autorizado a sistemas y aplicaciones.</t>
  </si>
  <si>
    <t xml:space="preserve">A.9.4 </t>
  </si>
  <si>
    <t>T.1.4.1</t>
  </si>
  <si>
    <t>Restricción de acceso a la información</t>
  </si>
  <si>
    <t>El acceso a la información y a las funciones de los sistemas de las aplicaciones se debería restringir de acuerdo con la política de control de acceso.</t>
  </si>
  <si>
    <t xml:space="preserve">A.9.4.1 </t>
  </si>
  <si>
    <t>Revisar las restricciones de acceso a través de la aplicación individual del negocio y de acuerdo con la política de control de acceso definida; que incluya:
a) suministrar menús para controlar el acceso a las funciones de sistemas de aplicaciones;
b) controlar a qué datos puede tener acceso un usuario particular;
c) controlar los derechos de acceso de los usuarios, (a leer, escribir, borrar y ejecutar);
d) controlar los derechos de acceso de otras aplicaciones;
e) limitar la información contenida en los elementos de salida;
f) proveer controles de acceso físico o lógico para el aislamiento de aplicaciones, datos de aplicaciones o sistemas críticos.</t>
  </si>
  <si>
    <t>Hace falta aprobar los documentos de evidencia mencionados</t>
  </si>
  <si>
    <t>T.1.4.2</t>
  </si>
  <si>
    <t>Procedimiento de ingreso seguro</t>
  </si>
  <si>
    <t>Cuando lo requiere la política de control de acceso, el acceso a sistemas y aplicaciones se debe controlar mediante un proceso de ingreso seguro.</t>
  </si>
  <si>
    <t>A.9.4.2</t>
  </si>
  <si>
    <t>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e) proteger contra intentos de ingreso mediante fuerza bruta;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
i) no visualizar una contraseña que se esté ingresando;
j) no transmitir contraseñas en un texto claro en una red;
k) terminar sesiones inactivas después de un período de inactividad definido, especialmente en lugares de alto riesgo tales como áreas públicas o externas por fuera de la gestión de seguridad de la organización o en dispositivos móviles;
l) restringir los tiempos de conexión para brindar seguridad adicional para aplicaciones de alto riesgo y para reducir la ventana de oportunidad para acceso no autorizado.</t>
  </si>
  <si>
    <t>Instructivo para el ingreso seguro a los sistemas de informacion</t>
  </si>
  <si>
    <t>T.1.4.3</t>
  </si>
  <si>
    <t>Sistema de gestión de contraseñas</t>
  </si>
  <si>
    <t>Los sistemas de gestión de contraseñas deben ser interactivos y deben asegurar la calidad de las contraseñas.</t>
  </si>
  <si>
    <t>A.9.4.3</t>
  </si>
  <si>
    <t>Revisar el sistema de gestión de contraseñas que incluya:
a) cumplir el uso de identificaciones y contraseñas de usuarios individuales para mantener la rendición de cuentas;
b) permitir que los usuarios seleccionen y cambien sus propias contraseñas e incluyan un procedimiento de confirmación para permitir los errores de entrada;
c) Exigir por que se escojan contraseñas de calidad;
d) Forzar a los usuarios cambiar sus contraseñas cuando ingresan por primera vez;
e) Exigir por que se cambien las contraseñas en forma regular, según sea necesario:
f) llevar un registro de las contraseñas usadas previamente, e impedir su reusó;
g) no visualizar contraseñas en la pantalla cuando se está ingresando;
h) almacenar los archivos de las contraseñas separadamente de los datos del sistema de aplicaciones;
i) almacenar y transmitir las contraseñas en forma protegida.</t>
  </si>
  <si>
    <t>T.1.4.4</t>
  </si>
  <si>
    <t>Uso de programas utilitarios privilegiados</t>
  </si>
  <si>
    <t>Se debe restringir y controlar estrictamente el uso de programas utilitarios que pudieran tener capacidad de anular el sistema y los controles de las aplicaciones.</t>
  </si>
  <si>
    <t>A.9.4.4</t>
  </si>
  <si>
    <t>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t>
  </si>
  <si>
    <t>Controles atraves del Enpoint Antivius para el uso de programas y atraves del directorio activo con perfiles de usuario limitado para instalar programas</t>
  </si>
  <si>
    <t>T.1.4.5</t>
  </si>
  <si>
    <t>Control de acceso a códigos fuente de programas</t>
  </si>
  <si>
    <t>Se debe restringir el acceso a los códigos fuente de los programas.</t>
  </si>
  <si>
    <t xml:space="preserve">A.9.4.5 </t>
  </si>
  <si>
    <t>Revisar el procedimiento para la gestión de códigos fuente de los programas, que incluya:
a) definir en donde sea posible, las librerías de fuentes de programas no se deben mantener en los sistemas operativos;
b) gestionar los códigos fuente de los programas y las librerías de las fuentes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t>
  </si>
  <si>
    <t>T.2</t>
  </si>
  <si>
    <t>T.2.1</t>
  </si>
  <si>
    <t>CONTROLES CRIPTOGRÁFICOS</t>
  </si>
  <si>
    <t>Asegurar el uso apropiado y eficaz de la criptografía para proteger la confidencialidad, la autenticidad y/o la integridad de la información.</t>
  </si>
  <si>
    <t xml:space="preserve">A.10.1 </t>
  </si>
  <si>
    <t>T.2.1.1</t>
  </si>
  <si>
    <t>Política sobre el uso de controles criptográficos</t>
  </si>
  <si>
    <t>Se debe desarrollar e implementar una política sobre el uso de controles criptográficos para la protección de la información.</t>
  </si>
  <si>
    <t xml:space="preserve">A.10.1.1 </t>
  </si>
  <si>
    <t>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de encriptación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t>
  </si>
  <si>
    <t>G3-6.4 Criptografia.docx</t>
  </si>
  <si>
    <t>T.2.1.2</t>
  </si>
  <si>
    <t>Gestión de llaves</t>
  </si>
  <si>
    <t>Se debe desarrollar e implementar una política sobre el uso, protección y tiempo de vida de las llaves criptográficas durante todo su ciclo de vida.</t>
  </si>
  <si>
    <t>A.10.1.2</t>
  </si>
  <si>
    <t>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t>
  </si>
  <si>
    <t>T.3</t>
  </si>
  <si>
    <t>Responsable de la seguridad física/Responsable de SI/Líderes de los procesos</t>
  </si>
  <si>
    <t>T.3.1</t>
  </si>
  <si>
    <t>Prevenir el acceso físico no autorizado, el daño y la interferencia a la información y a las instalaciones de procesamiento de información de la organización.</t>
  </si>
  <si>
    <t>A.11.1</t>
  </si>
  <si>
    <t>T.3.1.1</t>
  </si>
  <si>
    <t>Se debe definir y usar perímetros de seguridad, y usarlos para proteger áreas que contengan información sensible o crítica, e instalaciones de manejo de información.</t>
  </si>
  <si>
    <t xml:space="preserve">A.11.1.1 </t>
  </si>
  <si>
    <t>PR.AC-2</t>
  </si>
  <si>
    <t>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t>
  </si>
  <si>
    <t>Documento en construcción</t>
  </si>
  <si>
    <t>T.3.1.2</t>
  </si>
  <si>
    <t xml:space="preserve">Responsable de SI </t>
  </si>
  <si>
    <t>Controles físicos de entrada</t>
  </si>
  <si>
    <t>Las áreas seguras se deben proteger mediante controles de entrada apropiados para asegurar que solamente se permite el acceso a personal autorizado.</t>
  </si>
  <si>
    <t xml:space="preserve">A.11.1.2 </t>
  </si>
  <si>
    <t>PR.AC-2
PR.MA-1</t>
  </si>
  <si>
    <t xml:space="preserve">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c) mantener y hacer seguimiento de un libro de registro (physical log book) físico o un rastro de auditoría electrónica de todos los accesos;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f) definir los derechos de acceso a áreas seguras se deben revisar y actualizar regularmente, y revocar cuando sea necesario. </t>
  </si>
  <si>
    <t>T.3.1.3</t>
  </si>
  <si>
    <t>Líderes de los procesos</t>
  </si>
  <si>
    <t>Seguridad de oficinas, recintos e instalaciones</t>
  </si>
  <si>
    <t>Se debe diseñar y aplicar seguridad física a oficinas, recintos e instalaciones.</t>
  </si>
  <si>
    <t>A.11.1.3</t>
  </si>
  <si>
    <t xml:space="preserve">Revisar las siguientes directrices relacionadas con la seguridad a oficinas, recintos e instalaciones: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c) establecer que las instalaciones deben estar configuradas para evitar que las actividades o información confidenciales sean visibles y audibles desde el exterior. El blindaje electromagnético también se debe ser el apropiado; 
d) definir los directorios y guías telefónicas internas que identifican los lugares de las instalaciones de procesamiento de información confidencial no deben ser accesibles a ninguna persona no autorizada. </t>
  </si>
  <si>
    <t>T.3.1.4</t>
  </si>
  <si>
    <t>Protección contra amenazas externas y ambientales</t>
  </si>
  <si>
    <t>Se debe diseñar y aplicar protección física contra desastres naturales, ataques maliciosos o accidentes.</t>
  </si>
  <si>
    <t>A.11.1.4</t>
  </si>
  <si>
    <t>ID.BE-5
PR.AC-2
PR.IP-5</t>
  </si>
  <si>
    <t>De acuerdo a la NIST deben identificarse los elementos de resiliencia para soportar la entrega de los servicios críticos de la entidad.</t>
  </si>
  <si>
    <t>T.3.1.5</t>
  </si>
  <si>
    <t>Trabajo en áreas seguras</t>
  </si>
  <si>
    <t>Se debe diseñar y aplicar procedimientos para trabajo en áreas seguras.</t>
  </si>
  <si>
    <t xml:space="preserve">A.11.1.5 </t>
  </si>
  <si>
    <t>Componente planeación</t>
  </si>
  <si>
    <t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t>
  </si>
  <si>
    <t>T.3.1.6</t>
  </si>
  <si>
    <t>Se debe controlar los puntos de acceso tales como áreas de despacho y de carga, y otros puntos en donde pueden entrar personas no autorizadas, y si es posible, aislarlos de las instalaciones de procesamiento de información para evitar el acceso no autorizado.</t>
  </si>
  <si>
    <t>A.11.1.6</t>
  </si>
  <si>
    <t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t>
  </si>
  <si>
    <t>T.3.2</t>
  </si>
  <si>
    <t>EQUIPOS</t>
  </si>
  <si>
    <t>Prevenir la pérdida, daño, robo o compromiso de activos, y la interrupción de las operaciones de la organización.</t>
  </si>
  <si>
    <t xml:space="preserve">A.11.2 </t>
  </si>
  <si>
    <t>T.3.2.1</t>
  </si>
  <si>
    <t>Ubicación y protección de los equipos</t>
  </si>
  <si>
    <t>Los equipos deben estar ubicados y protegidos para reducir los riesgos de amenazas y peligros del entorno, y las oportunidades para acceso no autorizado.</t>
  </si>
  <si>
    <t xml:space="preserve">A.11.2.1 </t>
  </si>
  <si>
    <t>PR.IP-5</t>
  </si>
  <si>
    <t xml:space="preserve">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g) hacer seguimiento de las condiciones ambientales tales como temperatura y humedad, para determinar las condiciones que puedan afectar adversamente las instalaciones de procesamiento de información;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 
j) proteger los equipos para procesamiento de información confidencial para minimizar el riesgo de fuga de información debido a emanaciones electromagnéticas. </t>
  </si>
  <si>
    <t>Procedimiento baja de activos informáticos GTIGI04-P004 y el formato para el acta de baja de quipos y periféricos GTIGI04-F002</t>
  </si>
  <si>
    <t>T.3.2.2</t>
  </si>
  <si>
    <t>Servicios de suministro</t>
  </si>
  <si>
    <t>Los equipos se deben proteger contra fallas de energía y otras interrupciones causadas por fallas en los servicios de suministro.</t>
  </si>
  <si>
    <t>A.11.2.2</t>
  </si>
  <si>
    <t>ID.BE-4
PR.IP-5</t>
  </si>
  <si>
    <t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d) si es necesario, contar con alarmas para detectar mal funcionamiento; 
e) si es necesario, tener múltiples alimentaciones con diverso enrutado físico. </t>
  </si>
  <si>
    <t>T.3.2.3</t>
  </si>
  <si>
    <t>Seguridad del cableado</t>
  </si>
  <si>
    <t>El cableado de potencia y de telecomunicaciones que porta datos o soporta servicios de información deben estar protegido contra interceptación, interferencia o daño.</t>
  </si>
  <si>
    <t xml:space="preserve">A.11.2.3 </t>
  </si>
  <si>
    <t>ID.BE-4
PR.AC-2
PR.IP-5</t>
  </si>
  <si>
    <t>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 
b) establecer que los cables de potencia están separados de los cables de comunicaciones para evitar interferencia;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t>
  </si>
  <si>
    <t>T.3.2.4</t>
  </si>
  <si>
    <t>Mantenimiento de equipos</t>
  </si>
  <si>
    <t>Los equipos se deben mantener correctamente para asegurar su disponibilidad e integridad continuas.</t>
  </si>
  <si>
    <t xml:space="preserve">A.11.2.4 </t>
  </si>
  <si>
    <t>PR.MA-1
PR.MA-2</t>
  </si>
  <si>
    <t xml:space="preserve">Revisar las siguientes directrices para mantenimiento de equipos: 
a) mantener los equipos de acuerdo con los intervalos y especificaciones de servicio recomendados por el proveedor; 
b) establecer que solo el personal de mantenimiento autorizado debería llevar a cabo las reparaciones y el servicio a los equipos; 
c) llevar registros de todas las fallas reales o sospechadas, y de todo el mantenimiento preventivo y correctivo;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e) cumplir todos los requisitos de mantenimiento impuestos por las políticas de seguros; 
f) establecer que antes de volver a poner el equipo en operación después de mantenimiento, se debería inspeccionar para asegurarse de que no ha sido alterado y que su funcionamiento es adecuado. </t>
  </si>
  <si>
    <t>Instructivo para la elaboración de mantenimiento preventivo GTIGI04-I001</t>
  </si>
  <si>
    <t>T.3.2.5</t>
  </si>
  <si>
    <t>Retiro de activos</t>
  </si>
  <si>
    <t>Los equipos, información o software no se deben retirar de su sitio sin autorización previa.</t>
  </si>
  <si>
    <t>A.11.2.5</t>
  </si>
  <si>
    <t>PR.MA-1</t>
  </si>
  <si>
    <t xml:space="preserve">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 
d) documentar la identidad, el rol y la filiación de cualquiera que maneje o use activos, y devolver esta documentación con el equipo, la información y el software. 
Información adicional </t>
  </si>
  <si>
    <t>Procedimiento baja de activos informáticos GTIGI04-P004 y el formato para el acta de baja de quipos y periféricos GTIGI04-F002.</t>
  </si>
  <si>
    <t>T.3.2.6</t>
  </si>
  <si>
    <t>Seguridad de equipos y activos fuera de las instalaciones</t>
  </si>
  <si>
    <t>Se debe aplicar medidas de seguridad a los activos que se encuentran fuera de las instalaciones de la organización, teniendo en cuenta los diferentes riesgos de trabajar fuera de dichas instalaciones.</t>
  </si>
  <si>
    <t>A.11.2.6</t>
  </si>
  <si>
    <t>ID.AM-4</t>
  </si>
  <si>
    <t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b) seguir en todo momento las instrucciones del fabricante para proteger los equipos, (contra exposición a campos electromagnéticos fuertes);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t>
  </si>
  <si>
    <t>Formato acta de entrega de equipos de cómputo y periféricos GTIGI04-F003</t>
  </si>
  <si>
    <t>T.3.2.7</t>
  </si>
  <si>
    <t>Disposición segura o reutilización de equipos</t>
  </si>
  <si>
    <t>Se debe verificar todos los elementos de equipos que contengan medios de almacenamiento, para asegurar que cualquier dato sensible o software con licencia haya sido retirado o sobrescrito en forma segura antes de su disposición o reusó.</t>
  </si>
  <si>
    <t>A.11.2.7</t>
  </si>
  <si>
    <t xml:space="preserve">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 
b) definir que las llaves de encriptación sean lo suficientemente largas para resistir ataques de fuerza bruta; 
c) establecer que las llaves de encriptación se mantengan confidenciales. </t>
  </si>
  <si>
    <t>Procedimiento baja de activos informáticos GTIGI04-P004 y el formato para el acta de baja de quipos y periféricos GTIGI04-F002
Procedimiento de copias de respaldo y restauración GTIGI03-P001</t>
  </si>
  <si>
    <t>T.3.2.8</t>
  </si>
  <si>
    <t>Equipos de usuario desatendidos</t>
  </si>
  <si>
    <t>Los usuarios deben asegurarse de que a los equipos desatendidos se les dé protección apropiada.</t>
  </si>
  <si>
    <t xml:space="preserve">A.11.2.8 </t>
  </si>
  <si>
    <t xml:space="preserve">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 </t>
  </si>
  <si>
    <t>T.3.2.9</t>
  </si>
  <si>
    <t>Política de escritorio limpio y pantalla limpia</t>
  </si>
  <si>
    <t>Se debe adoptar una política de escritorio limpio para los papeles y medios de almacenamiento removibles, y una política de pantalla limpia en las instalaciones de procesamiento de información.</t>
  </si>
  <si>
    <t>A.11.2.9</t>
  </si>
  <si>
    <t>PR.PT-2</t>
  </si>
  <si>
    <t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t>
  </si>
  <si>
    <t>T.4</t>
  </si>
  <si>
    <t>Responsable de TICs/Responsable de SI</t>
  </si>
  <si>
    <t>T.4.1</t>
  </si>
  <si>
    <t>Asegurar las operaciones correctas y seguras de las instalaciones de procesamiento de información.</t>
  </si>
  <si>
    <t xml:space="preserve">A.12.1 </t>
  </si>
  <si>
    <t>T.4.1.1</t>
  </si>
  <si>
    <t>Los procedimientos de operación se deben documentar y poner a disposición de todos los usuarios que los necesiten.</t>
  </si>
  <si>
    <t xml:space="preserve">A.12.1.1 </t>
  </si>
  <si>
    <t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t>
  </si>
  <si>
    <t>https://mipg.cartagena.gov.co/gestion-tecnologia-informatica</t>
  </si>
  <si>
    <t>T.4.1.2</t>
  </si>
  <si>
    <t>Se debe controlar los cambios en la organización, en los procesos de negocio, en las instalaciones y en los sistemas de procesamiento de información que afectan la seguridad de la información.</t>
  </si>
  <si>
    <t>A.12.1.2</t>
  </si>
  <si>
    <t>PR.IP-1
PR.IP-3</t>
  </si>
  <si>
    <t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t>
  </si>
  <si>
    <t>T.4.1.3</t>
  </si>
  <si>
    <t>Para asegurar el desempeño requerido del sistema se debe hacer seguimiento al uso de los recursos, hacer los ajustes, y hacer proyecciones de los requisitos sobre la capacidad futura.</t>
  </si>
  <si>
    <t xml:space="preserve">A.12.1.3 </t>
  </si>
  <si>
    <t>ID.BE-4</t>
  </si>
  <si>
    <t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t>
  </si>
  <si>
    <t>T.4.1.4</t>
  </si>
  <si>
    <t>Se debe separar los ambientes de desarrollo, prueba y operación, para reducir los riesgos de acceso o cambios no autorizados al ambiente de operación.</t>
  </si>
  <si>
    <t xml:space="preserve">A.12.1.4 </t>
  </si>
  <si>
    <t>PR.DS-7</t>
  </si>
  <si>
    <t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 copiar en el ambiente del sistema de pruebas, a menos que se suministren controles equivalentes para el sistema de pruebas </t>
  </si>
  <si>
    <t>G2-9.7-Politica General-Separacion de ambientes de desarrollo</t>
  </si>
  <si>
    <t>T.4.2</t>
  </si>
  <si>
    <t>Asegurarse de que la información y las instalaciones de procesamiento de información estén protegidas contra códigos maliciosos.</t>
  </si>
  <si>
    <t xml:space="preserve">A.12.2 </t>
  </si>
  <si>
    <t>T.4.2.1</t>
  </si>
  <si>
    <t>Controles contra códigos maliciosos</t>
  </si>
  <si>
    <t>Se debe implementar controles de detección, de prevención y de recuperación, combinados con la toma de conciencia apropiada de los usuarios, para proteger contra códigos maliciosos.</t>
  </si>
  <si>
    <t xml:space="preserve">A.12.2.1 </t>
  </si>
  <si>
    <t>Modelo de madurez gestionado</t>
  </si>
  <si>
    <t>PR.DS-6
DE.CM-4
RS.MI-2</t>
  </si>
  <si>
    <t xml:space="preserve">Revisar las siguientes directrices: 
a) establecer una política formal que prohíba el uso de software no autorizado; 
b) implementar controles para evitar o detectar el uso de software no autorizado (listas blancas de aplicaciones); 
b)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t>
  </si>
  <si>
    <t>PROCEDIMIENTO DE PROTECCION CONTRA CODIGOS MALICIOSOS</t>
  </si>
  <si>
    <t>T.4.3</t>
  </si>
  <si>
    <t>Proteger contra la pérdida de datos.</t>
  </si>
  <si>
    <t xml:space="preserve">A.12.3 </t>
  </si>
  <si>
    <t>T.4.3.1</t>
  </si>
  <si>
    <t>Respaldo de la información</t>
  </si>
  <si>
    <t>Se debe hacer copias de respaldo de la información, del software e imágenes de los sistemas, y ponerlas a prueba regularmente de acuerdo con una política de copias de respaldo aceptada.</t>
  </si>
  <si>
    <t xml:space="preserve">A.12.3.1 </t>
  </si>
  <si>
    <t>PR.DS-4
PR.IP-4</t>
  </si>
  <si>
    <t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las copias de respaldo se debe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los medios de respaldo se debe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t>
  </si>
  <si>
    <t>PROCEDIMIENTO COPIAS DE RESPALDO Y RESTAURACION</t>
  </si>
  <si>
    <t>T.4.4</t>
  </si>
  <si>
    <t>Registrar eventos y generar evidencia.</t>
  </si>
  <si>
    <t xml:space="preserve">A.12.4 </t>
  </si>
  <si>
    <t>T.4.4.1</t>
  </si>
  <si>
    <t>Se debe elaborar, conservar y revisar regularmente los registros acerca de actividades del usuario, excepciones, fallas y eventos de seguridad de la información.</t>
  </si>
  <si>
    <t xml:space="preserve">A.12.4.1 </t>
  </si>
  <si>
    <t>PR.PT-1
DE.CM-3
RS.AN-1</t>
  </si>
  <si>
    <t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e)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t>
  </si>
  <si>
    <t>FortiAnalyzer - sistema de logs para redes</t>
  </si>
  <si>
    <t>T.4.4.2</t>
  </si>
  <si>
    <t>Las instalaciones y la información de registro se deben proteger contra alteración y acceso no autorizado.</t>
  </si>
  <si>
    <t xml:space="preserve">A.12.4.2 </t>
  </si>
  <si>
    <t>PR.PT-1</t>
  </si>
  <si>
    <t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t>
  </si>
  <si>
    <t>T.4.4.3</t>
  </si>
  <si>
    <t>Las actividades del administrador y del operador del sistema se debe registrar, y los registros se deben proteger y revisar con regularidad.</t>
  </si>
  <si>
    <t xml:space="preserve">A.12.4.3 </t>
  </si>
  <si>
    <t>PR.PT-1
RS.AN-1</t>
  </si>
  <si>
    <t>Revisar los registros de las actividades del administrador y del operador del sistema, los registros se deben proteger y revisar con regularidad.</t>
  </si>
  <si>
    <t>T.4.4.4</t>
  </si>
  <si>
    <t>Los relojes de todos los sistemas de procesamiento de información pertinentes dentro de una organización o ámbito de seguridad se deben sincronizar con una única fuente de referencia de tiempo.</t>
  </si>
  <si>
    <t xml:space="preserve">A.12.4.4 </t>
  </si>
  <si>
    <t>Revisar se deberían sincronizar con una única fuente de referencia de tiempo Los relojes de todos los sistemas de procesamiento de información pertinentes dentro de una organización o ámbito de seguridad se deberían sincronizar con una única fuente de referencia de tiempo.</t>
  </si>
  <si>
    <t>Directorio Activo</t>
  </si>
  <si>
    <t>T.4.5</t>
  </si>
  <si>
    <t>Asegurar la integridad de los sistemas operacionales.</t>
  </si>
  <si>
    <t>A.12.5</t>
  </si>
  <si>
    <t>T.4.5.1</t>
  </si>
  <si>
    <t>Se debe implementar procedimientos para controlar la instalación de software en sistemas operativos.</t>
  </si>
  <si>
    <t xml:space="preserve">A.12.5.1 </t>
  </si>
  <si>
    <t>PR.DS-6
PR.IP-1
PR.IP-3
DE.CM-5</t>
  </si>
  <si>
    <t xml:space="preserve">Revisar las siguientes directrices para control de software operacional: 
a) actualizar el software operacional, aplicaciones y bibliotecas de programas solo la debe llevar a cabo administradores entrenados, con autorización apropiada de la dirección; 
b) definir que los sistemas operacionales sólo debe contener códigos ejecutables aprobados, no el código de desarrollo o compiladores; 
c) establecer que las aplicaciones y el software del sistema operativo solo se debe implementar después de pruebas extensas y exitosas; los ensayos deben abarcar la usabilidad, la seguridad, los efectos sobre otros sistemas y la facilidad de uso, y se debe llevar a cabo en sistemas separados; se debe asegurar que todas las bibliotecas de fuentes de programas correspondientes hayan sido actualizadas; 
d) usar un sistema de control de la configuración para mantener el control de todo el software implementado, al igual que la documentación del sistema; 
e) establecer una estrategia de retroceso (rollback) antes de implementar los cambios; 
f) mantener un log de auditoría de todas las actualizaciones de las bibliotecas de programas operacionales; 
g) definir las versiones anteriores del software de aplicación se deben conservar como una medida de contingencia; 
h) establecer que las versiones de software anteriores se deben llevar al archivo permanente, junto con toda la información y parámetros, procedimientos, detalles de configuración y software de soporte anteriores, en tanto los datos permanezcan en el archivo permanente. </t>
  </si>
  <si>
    <t>PROCEDIMIENTO DESARROLLO DE SOFTWARE</t>
  </si>
  <si>
    <t>DIRECTORIO ACTIVO</t>
  </si>
  <si>
    <t>T.4.6</t>
  </si>
  <si>
    <t>Prevenir el aprovechamiento de las vulnerabilidades técnicas.</t>
  </si>
  <si>
    <t xml:space="preserve">A.12.6 </t>
  </si>
  <si>
    <t>T.4.6.1</t>
  </si>
  <si>
    <t>Se debe obtener oportunamente información acerca de las vulnerabilidades técnicas de los sistemas de información que se usen; evaluar la exposición de la organización a estas vulnerabilidades, y tomar las medidas apropiadas para tratar el riesgo asociado.</t>
  </si>
  <si>
    <t xml:space="preserve">A.12.6.1 </t>
  </si>
  <si>
    <t>ID.RA-1
ID.RA-5
PR.IP-12
DE.CM-8
RS.MI-3</t>
  </si>
  <si>
    <t xml:space="preserve">Revisar las siguientes directrices para vulnerabilidades técnicas: 
a)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b) definir los recursos de información que se usarán para identificar las vulnerabilidades técnicas pertinentes y para mantener la toma de conciencia acerca de ellos se debe identificar para el software y otra tecnología; 
c) una línea de tiempo para reaccionar a las notificaciones de vulnerabilidades técnicas pertinentes potencialmente; 
d)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
e) 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f) establecer, si está disponible un parche de una fuente legítima, se debe valorar los riesgos asociados con la instalación del parche (los riesgos que acarrea la vulnerabilidad se debe comparar con el riesgo de instalar el parche); 
g) establecer que los parches se deben probar y evaluar antes de su instalación, para asegurarse de que son eficaces y no producen efectos secundarios que no se puedan tolerar; si no hay parches disponibles, se debe considerar otros controles como: 
1) dejar de operar los servicios o capacidades relacionados con la vulnerabilidad; 
2) adaptar o adicionar controles de acceso, (cortafuegos, en los límites de la red); 
3) incrementar el seguimiento para detectar ataques reales; 
4) tomar conciencia sobre la vulnerabilidad; 
h) llevar un log de auditoría para todos los procedimientos realizados; 
i) hacer seguimiento y evaluación regulares del proceso de gestión de vulnerabilidad técnica, con el fin de asegurar su eficacia y eficiencia;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t>
  </si>
  <si>
    <t>Nessus y Top OWAPS</t>
  </si>
  <si>
    <t>T.4.6.2</t>
  </si>
  <si>
    <t>Se debe establecer e implementar las reglas para la instalación de software por parte de los usuarios.</t>
  </si>
  <si>
    <t xml:space="preserve">A.12.6.2 </t>
  </si>
  <si>
    <t>Revisar las restricciones y las reglas para la instalación de software por parte de los usuarios.</t>
  </si>
  <si>
    <t>Directorio Activo, Enpoint Antivirus</t>
  </si>
  <si>
    <t>T.4.7</t>
  </si>
  <si>
    <t>Minimizar el impacto de las actividades de auditoría sobre los sistemas operacionales.</t>
  </si>
  <si>
    <t xml:space="preserve">A.12.7 </t>
  </si>
  <si>
    <t>T.4.7.1</t>
  </si>
  <si>
    <t>Los requisitos y actividades de auditoría que involucran la verificación de los sistemas operativos se debe planificar y acordar cuidadosamente para minimizar las interrupciones en los procesos del negocio.</t>
  </si>
  <si>
    <t xml:space="preserve">A.12.7.1 </t>
  </si>
  <si>
    <t>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t>
  </si>
  <si>
    <t>T.5</t>
  </si>
  <si>
    <t>T.5.1</t>
  </si>
  <si>
    <t>Asegurar la protección de la información en las redes, y sus instalaciones de procesamiento de información de soporte.</t>
  </si>
  <si>
    <t xml:space="preserve">A.13.1 </t>
  </si>
  <si>
    <t>T.5.1.1</t>
  </si>
  <si>
    <t>Controles de redes</t>
  </si>
  <si>
    <t>Las redes se deben gestionar y controlar para proteger la información en sistemas y aplicaciones.</t>
  </si>
  <si>
    <t xml:space="preserve">A.13.1.1 </t>
  </si>
  <si>
    <t>PR.AC-3
PR.AC-5
PR.DS-2
PR.PT-4</t>
  </si>
  <si>
    <t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d) aplicar logging y seguimiento adecuados para posibilitar el registro y detección de acciones que pueden afectar, o son pertinentes a la seguridad de la información; 
e) definir las actividades de gestión a coordinar estrechamente tanto para optimizar el servicio de la organización, como para asegurar que los controles se apliquen en forma coherente a través de la infraestructura de procesamiento de información; 
f) establecer los sistemas en la red que se autenticar; 
g) restringir la conexión de los sistemas a la red. </t>
  </si>
  <si>
    <t>ASEGURAMIENTO DE LOS SERVICIOS DE LA RED</t>
  </si>
  <si>
    <t>T.5.1.2</t>
  </si>
  <si>
    <t>Seguridad de los servicios de red</t>
  </si>
  <si>
    <t>Se debe identificar los mecanismos de seguridad, los niveles de servicio y los requisitos de gestión de todos los servicios de red, e incluirlos en los acuerdos de servicios de red, ya sea que los servicios se presten internamente o se contraten externamente.</t>
  </si>
  <si>
    <t xml:space="preserve">A.13.1.2 </t>
  </si>
  <si>
    <t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t>
  </si>
  <si>
    <t>T.5.1.3</t>
  </si>
  <si>
    <t>Separación en las redes</t>
  </si>
  <si>
    <t>Los grupos de servicios de información, usuarios y sistemas de información se deben separar en las redes.</t>
  </si>
  <si>
    <t xml:space="preserve">A.13.1.3 </t>
  </si>
  <si>
    <t>PR.AC-5
PR.DS-5</t>
  </si>
  <si>
    <t>De acuerdo a NIST se debe proteger la integridad de las redes incorporando segregación donde se requiera.</t>
  </si>
  <si>
    <t>T.5.2</t>
  </si>
  <si>
    <t>Mantener la seguridad de la información transferida dentro de una organización y con cualquier entidad externa.</t>
  </si>
  <si>
    <t>A.13.2</t>
  </si>
  <si>
    <t>T.5.2.1</t>
  </si>
  <si>
    <t>Políticas y procedimientos de transferencia de información</t>
  </si>
  <si>
    <t>Se debe contar con políticas, procedimientos y controles de transferencia formales para proteger la transferencia de información mediante el uso de todo tipo de instalaciones de comunicación.</t>
  </si>
  <si>
    <t xml:space="preserve">A.13.2.1 </t>
  </si>
  <si>
    <t>ID.AM-3
PR.AC-5
PR.AC-3
PR.DS-2
PR.DS-5
PR.PT-4</t>
  </si>
  <si>
    <t xml:space="preserve">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t>
  </si>
  <si>
    <t>T.5.2.2</t>
  </si>
  <si>
    <t>Acuerdos sobre transferencia de información</t>
  </si>
  <si>
    <t>Los acuerdos deben tener en cuenta la transferencia segura de información del negocio entre la organización y las partes externas.</t>
  </si>
  <si>
    <t xml:space="preserve">A.13.2.2 </t>
  </si>
  <si>
    <t xml:space="preserve">Revisar las siguientes directrices para transferencia segura de la información: 
a) establecer las responsabilidades de la dirección para controlar y notificar la transmisión, despacho y recibo; 
b) definir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t>
  </si>
  <si>
    <t>T.5.2.3</t>
  </si>
  <si>
    <t>Mensajería electrónica</t>
  </si>
  <si>
    <t>Se debe proteger adecuadamente la información incluida en la mensajería electrónica.</t>
  </si>
  <si>
    <t xml:space="preserve">A.13.2.3 </t>
  </si>
  <si>
    <t>PR.DS-2
PR.DS-5</t>
  </si>
  <si>
    <t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t>
  </si>
  <si>
    <t>T.5.2.4</t>
  </si>
  <si>
    <t>Acuerdos de confidencialidad o de no divulgación</t>
  </si>
  <si>
    <t>Se debe identificar, revisar regularmente y documentar los requisitos para los acuerdos de confidencialidad o no divulgación que reflejen las necesidades de la organización para la protección de la información.</t>
  </si>
  <si>
    <t xml:space="preserve">A.13.2.4 </t>
  </si>
  <si>
    <t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t>
  </si>
  <si>
    <t>T.6</t>
  </si>
  <si>
    <t>T.6.1</t>
  </si>
  <si>
    <t>Asegurar que la seguridad de la información sea una parte integral de los sistemas de información durante todo el ciclo de vida. Esto incluye también los requisitos para sistemas de información que prestan servicios en redes públicas.</t>
  </si>
  <si>
    <t xml:space="preserve">A.14.1 </t>
  </si>
  <si>
    <t>T.6.1.1</t>
  </si>
  <si>
    <t>Análisis y especificación de requisitos de seguridad de la información</t>
  </si>
  <si>
    <t>Los requisitos relacionados con seguridad de la información se debe incluir en los requisitos para nuevos sistemas de información o para mejoras a los sistemas de información existentes.</t>
  </si>
  <si>
    <t xml:space="preserve">A.14.1.1 </t>
  </si>
  <si>
    <t>PR.IP-2</t>
  </si>
  <si>
    <t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d) definir las necesidades de protección de activos involucrados, en particular acerca de disponibilidad, confidencialidad, integridad;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t>
  </si>
  <si>
    <t>T.6.1.2</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</si>
  <si>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</si>
  <si>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</si>
  <si>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 xml:space="preserve">A.14.1.2 </t>
  </si>
  <si>
    <t>PR.DS-2
PR.DS-5
PR.DS-6</t>
  </si>
  <si>
    <t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t>
  </si>
  <si>
    <t>T.6.1.3</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</si>
  <si>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</si>
  <si>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</si>
  <si>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 xml:space="preserve">A.14.1.3 </t>
  </si>
  <si>
    <t>PR.DS-2
PR.DS-5
PR.DS-6</t>
  </si>
  <si>
    <t xml:space="preserve">Revisar las siguientes directrices protección de transacciones de los servicios de las aplicaciones:
a) definir el uso de firmas electrónicas por cada una de las partes involucradas en la transacción; 
b) establecer todos los aspectos de la transacción, es decir, asegurar que: 
1) definir la información de autenticación secreta de usuario, de todas las partes, se valide y verifique; 
2) definir a transacción permanezca confidencial; 
3) mantener la privacidad asociada con todas las partes involucradas; 
c) definir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t>
  </si>
  <si>
    <t>T.6.2</t>
  </si>
  <si>
    <t>Asegurar de que la seguridad de la información esté diseñada e implementada dentro del ciclo de vida de desarrollo de los sistemas de información.</t>
  </si>
  <si>
    <t xml:space="preserve">A.14.2 </t>
  </si>
  <si>
    <t>T.6.2.1</t>
  </si>
  <si>
    <t>Política de desarrollo seguro</t>
  </si>
  <si>
    <t>Se debe establecer y aplicar reglas para el desarrollo de software y de sistemas, a los desarrollos que se dan dentro de la organización.</t>
  </si>
  <si>
    <t>A.14.2.1</t>
  </si>
  <si>
    <t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t>
  </si>
  <si>
    <t>T.6.2.2</t>
  </si>
  <si>
    <t>Procedimientos de control de cambios en sistemas</t>
  </si>
  <si>
    <t>Los cambios a los sistemas dentro del ciclo de vida de desarrollo se debe controlar mediante el uso de procedimientos formales de control de cambios.</t>
  </si>
  <si>
    <t xml:space="preserve">A.14.2.2 </t>
  </si>
  <si>
    <t xml:space="preserve">Revisar las siguientes directrices procedimientos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t>
  </si>
  <si>
    <t>T.6.2.3</t>
  </si>
  <si>
    <t>Revisión técnica de las aplicaciones después de cambios en la plataforma de operación</t>
  </si>
  <si>
    <t>Cuando se cambian las plataformas de operación, se deben revisar las aplicaciones críticas del negocio, y ponerlas a prueba para asegurar que no haya impacto adverso en las operaciones o seguridad de la organización.</t>
  </si>
  <si>
    <t xml:space="preserve">A.14.2.3 </t>
  </si>
  <si>
    <t>PR.IP-1</t>
  </si>
  <si>
    <t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t>
  </si>
  <si>
    <t>T.6.2.4</t>
  </si>
  <si>
    <t>Restricciones en los cambios a los paquetes de software</t>
  </si>
  <si>
    <t>Se deben desalentar las modificaciones a los paquetes de software, que se deben limitar a los cambios necesarios, y todos los cambios se deben controlar estrictamente.</t>
  </si>
  <si>
    <t xml:space="preserve">A.14.2.4 </t>
  </si>
  <si>
    <t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t>
  </si>
  <si>
    <t>T.6.2.5</t>
  </si>
  <si>
    <t>Principios de construcción de sistemas seguros</t>
  </si>
  <si>
    <t>Se deben establecer, documentar y mantener principios para la construcción de sistemas seguros, y aplicarlos a cualquier actividad de implementación de sistemas de información.</t>
  </si>
  <si>
    <t xml:space="preserve">A.14.2.5 </t>
  </si>
  <si>
    <t>Revisar la documentación y los principios para la construcción de sistemas seguros, y aplicarlos a cualquier actividad de implementación de sistemas de información.</t>
  </si>
  <si>
    <t>T.6.2.6</t>
  </si>
  <si>
    <t>Ambiente de desarrollo seguro</t>
  </si>
  <si>
    <t>Las organizaciones deben establecer y proteger adecuadamente los ambientes de desarrollo seguros para las tareas de desarrollo e integración de sistemas que comprendan todo el ciclo de vida de desarrollo de sistemas.</t>
  </si>
  <si>
    <t>A.14.2.6</t>
  </si>
  <si>
    <t xml:space="preserve">Revisar las siguientes directrices para ambiente de desarrollo seguro: 
a) carácter sensible de los datos que el sistema va a procesar, almacenar y transmitir; 
b) definir los requisitos externos e internos aplicables, (reglamentaciones o políticas); 
c) definir los controles de seguridad ya implementados por la organización, que brindan soportar al desarrollo del sistema;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t>
  </si>
  <si>
    <t>T.6.2.7</t>
  </si>
  <si>
    <t>Desarrollo contratado externamente</t>
  </si>
  <si>
    <t>La organización debe supervisar y hacer seguimiento de la actividad de desarrollo de sistemas contratados externamente.</t>
  </si>
  <si>
    <t xml:space="preserve">A.14.2.7 </t>
  </si>
  <si>
    <t>DE.CM-6</t>
  </si>
  <si>
    <t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t>
  </si>
  <si>
    <t>T.6.2.8</t>
  </si>
  <si>
    <t>Pruebas de seguridad de sistemas</t>
  </si>
  <si>
    <t>Durante el desarrollo se debe llevar a cabo pruebas de funcionalidad de la seguridad.</t>
  </si>
  <si>
    <t>A.14.2.8</t>
  </si>
  <si>
    <t>DE.DP-3</t>
  </si>
  <si>
    <t>Verifique en una muestra que para pasar a producción los desarrollos se realizan pruebas de seguridad. También verifique que los procesos de detección de incidentes son probados periódicamente.</t>
  </si>
  <si>
    <t>T.6.2.9</t>
  </si>
  <si>
    <t>Prueba de aceptación de sistemas</t>
  </si>
  <si>
    <t>Para los sistemas de información nuevos, actualizaciones y nuevas versiones, se debe establecer programas de prueba para aceptación y criterios de aceptación relacionados.</t>
  </si>
  <si>
    <t xml:space="preserve">A.14.2.9 </t>
  </si>
  <si>
    <t>Revisar las pruebas de aceptación de sistemas, para los sistemas de información nuevos, actualizaciones y nuevas versiones, se deberían establecer programas de prueba para aceptación y criterios de aceptación relacionados.</t>
  </si>
  <si>
    <t>T.6.3</t>
  </si>
  <si>
    <t>Asegurar la protección de los datos usados para pruebas.</t>
  </si>
  <si>
    <t xml:space="preserve">A.14.3 </t>
  </si>
  <si>
    <t>T.6.3.1</t>
  </si>
  <si>
    <t>Protección de datos de prueba</t>
  </si>
  <si>
    <t>Los datos de ensayo se deben seleccionar, proteger y controlar cuidadosamente.</t>
  </si>
  <si>
    <t xml:space="preserve">A.14.3.1 </t>
  </si>
  <si>
    <t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t>
  </si>
  <si>
    <t>T.7.</t>
  </si>
  <si>
    <t>T.7.1</t>
  </si>
  <si>
    <t>GESTIÓN DE INCIDENTES Y MEJORAS EN LA SEGURIDAD DE LA INFORMACIÓN</t>
  </si>
  <si>
    <t>Asegurar un enfoque coherente y eficaz para la gestión de incidentes de seguridad de la información, incluida la comunicación sobre eventos de seguridad y debilidades.</t>
  </si>
  <si>
    <t xml:space="preserve">A.16.1 </t>
  </si>
  <si>
    <t>T.7.1.1</t>
  </si>
  <si>
    <t>Responsabilidades y procedimientos</t>
  </si>
  <si>
    <t>Se debe establecer las responsabilidades y procedimientos de gestión para asegurar una respuesta rápida, eficaz y ordenada a los incidentes de seguridad de la información.</t>
  </si>
  <si>
    <t xml:space="preserve">A.16.1.1 </t>
  </si>
  <si>
    <t>PR.IP-9
DE.AE-2
RS.CO-1</t>
  </si>
  <si>
    <t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t>
  </si>
  <si>
    <t>T.7.1.2</t>
  </si>
  <si>
    <t>Reporte de eventos de seguridad de la información</t>
  </si>
  <si>
    <t>Los eventos de seguridad de la información se debe informar a través de los canales de gestión apropiados, tan pronto como sea posible.</t>
  </si>
  <si>
    <t xml:space="preserve">A.16.1.2 </t>
  </si>
  <si>
    <t>DE.DP-4</t>
  </si>
  <si>
    <r>
      <rPr>
        <sz val="11"/>
        <color rgb="FF000000"/>
        <rFont val="Calibri"/>
        <scheme val="minor"/>
      </rPr>
      <t xml:space="preserve">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
    </r>
    <r>
      <rPr>
        <b/>
        <sz val="11"/>
        <color rgb="FF000000"/>
        <rFont val="Calibri"/>
        <scheme val="minor"/>
      </rPr>
      <t xml:space="preserve">Tenga en cuenta para la calificación:
</t>
    </r>
    <r>
      <rPr>
        <sz val="11"/>
        <color rgb="FF000000"/>
        <rFont val="Calibri"/>
        <scheme val="minor"/>
      </rPr>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r>
  </si>
  <si>
    <t>T.7.1.3</t>
  </si>
  <si>
    <t>Reporte de debilidades de seguridad de la información</t>
  </si>
  <si>
    <t>Se debe exigir a todos los empleados y contratistas que usan los servicios y sistemas de información de la organización, que observen e informen cualquier debilidad de seguridad de la información observada o sospechada en los sistemas o servicios.</t>
  </si>
  <si>
    <t xml:space="preserve">A.16.1.3 </t>
  </si>
  <si>
    <t>Observe si los eventos son reportados de forma consistente en toda la entidad de acuerdo a los criterios establecidos.</t>
  </si>
  <si>
    <t>T.7.1.4</t>
  </si>
  <si>
    <t>Evaluación de eventos de seguridad de la información y decisiones sobre ellos</t>
  </si>
  <si>
    <t>Los eventos de seguridad de la información se debe evaluar y se debe decidir si se van a clasificar como incidentes de seguridad de la información.</t>
  </si>
  <si>
    <t xml:space="preserve">A.16.1.4 </t>
  </si>
  <si>
    <t>Madurez Inicial</t>
  </si>
  <si>
    <t>DE.AE-2
RS.AN-4</t>
  </si>
  <si>
    <t>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t>
  </si>
  <si>
    <t>T.7.1.5</t>
  </si>
  <si>
    <t>Respuesta a incidentes de seguridad de la información</t>
  </si>
  <si>
    <t>Se debe dar respuesta a los incidentes de seguridad de la información de acuerdo con procedimientos documentados.</t>
  </si>
  <si>
    <t xml:space="preserve">A.16.1.5 </t>
  </si>
  <si>
    <t>RS.RP-1
RS.AN-1
RS.MI-2
RC.RP-1
RC.RP-1</t>
  </si>
  <si>
    <r>
      <t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
    </r>
    <r>
      <rPr>
        <b/>
        <sz val="11"/>
        <color theme="1"/>
        <rFont val="Calibri"/>
        <family val="2"/>
        <scheme val="minor"/>
      </rPr>
      <t>Tenga en cuenta para la calificación:</t>
    </r>
    <r>
      <rPr>
        <sz val="11"/>
        <color theme="1"/>
        <rFont val="Calibri"/>
        <family val="2"/>
        <scheme val="minor"/>
      </rPr>
      <t xml:space="preserve">
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
</t>
    </r>
  </si>
  <si>
    <t>T.7.1.6</t>
  </si>
  <si>
    <t>Aprendizaje obtenido de los incidentes de seguridad de la información</t>
  </si>
  <si>
    <t>El conocimiento adquirido al analizar y resolver incidentes de seguridad de la información se debe usar para reducir la posibilidad o el impacto de incidentes futuros.</t>
  </si>
  <si>
    <t xml:space="preserve">A.16.1.6 </t>
  </si>
  <si>
    <t>DE.DP-5
RS.AN-2
RS.IM-1</t>
  </si>
  <si>
    <r>
      <t xml:space="preserve">De acuerdo a la NIST se debe entender cual fue el impacto del incidente. Las lecciones aprendidas deben ser usadas para actualizar los planes de respuesta a los incidentes de SI. 
</t>
    </r>
    <r>
      <rPr>
        <b/>
        <sz val="11"/>
        <color theme="1"/>
        <rFont val="Calibri"/>
        <family val="2"/>
        <scheme val="minor"/>
      </rPr>
      <t xml:space="preserve">
Tenga en cuenta para la calificación:</t>
    </r>
    <r>
      <rPr>
        <sz val="11"/>
        <color theme="1"/>
        <rFont val="Calibri"/>
        <family val="2"/>
        <scheme val="minor"/>
      </rPr>
      <t xml:space="preserve">
La Entidad aprende continuamente sobre
los incidentes de seguridad presentados.
</t>
    </r>
    <r>
      <rPr>
        <b/>
        <sz val="11"/>
        <color theme="1"/>
        <rFont val="Calibri"/>
        <family val="2"/>
        <scheme val="minor"/>
      </rPr>
      <t/>
    </r>
  </si>
  <si>
    <t>T.7.1.7</t>
  </si>
  <si>
    <t>Recolección de evidencia</t>
  </si>
  <si>
    <t>La organización debe definir y aplicar procedimientos para la identificación, recolección, adquisición y preservación de información que pueda servir como evidencia.</t>
  </si>
  <si>
    <t xml:space="preserve">A.16.1.7 </t>
  </si>
  <si>
    <t>Modelo de madurez gestionado
Modelo de madurez definido</t>
  </si>
  <si>
    <t>RS.AN-3</t>
  </si>
  <si>
    <t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t>
  </si>
  <si>
    <t>Página: 7</t>
  </si>
  <si>
    <t>ID</t>
  </si>
  <si>
    <t>NIVEL DE CUMPLIMIENTO PHVA</t>
  </si>
  <si>
    <t>PLANIFICACIÓN</t>
  </si>
  <si>
    <t>P.1</t>
  </si>
  <si>
    <t>Responsable SI</t>
  </si>
  <si>
    <t>Se debe determinar los límites y la aplicabilidad del SGSI para establecer su alcance.</t>
  </si>
  <si>
    <t xml:space="preserve">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
</t>
  </si>
  <si>
    <t>P.2</t>
  </si>
  <si>
    <t>Políticas de seguridad y privacidad de la información</t>
  </si>
  <si>
    <t>P.3</t>
  </si>
  <si>
    <t>La información documentada se debe controlar para asegurar que:
a. Esté disponible y adecuado para su uso, cuando y donde se requiere
b. Esté protegida adecuadamente.</t>
  </si>
  <si>
    <t xml:space="preserve">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</si>
  <si>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t>
  </si>
  <si>
    <t xml:space="preserve">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
6) Se cuenta con un presupuesto formalmente asignado a las actividades del SGSI (por ejemplo campañas de sensibilización en seguridad de la información) </t>
  </si>
  <si>
    <t>P.5</t>
  </si>
  <si>
    <t>P.6</t>
  </si>
  <si>
    <t>Metodología de análisis y valoración de riesgos e informe de análisis de riesgos</t>
  </si>
  <si>
    <t xml:space="preserve">1) Solicite a la entidad la metodología y criterios de riesgo de seguridad, aprobado por la alta Dirección que incluya: 
1. Criterios de Aceptación de Riesgos o tolerancia al riesgo que han sido informados por la alta Dirección.
2. Criterios para realizar evaluaciones de riesgos.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</si>
  <si>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ID.RA-5
ID.RM-1 
ID.RM-2
ID.RM-3</t>
  </si>
  <si>
    <t>P.8</t>
  </si>
  <si>
    <t>Los riesgos deben ser tratados para mitigarlos y llevarlos a niveles tolerables por la Entidad</t>
  </si>
  <si>
    <t xml:space="preserve">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</si>
  <si>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ID.RA-6
ID.RM-1
ID.RM-2
ID.RM-3</t>
  </si>
  <si>
    <t>Modelo de Seguridad y Privacidad de la Información, componente planificación</t>
  </si>
  <si>
    <t>P.9</t>
  </si>
  <si>
    <t>PROMEDIO</t>
  </si>
  <si>
    <t>IMPLEMENTACIÓN</t>
  </si>
  <si>
    <t>I.1</t>
  </si>
  <si>
    <t>Estrategia que se debe ejecutar con las actividades para lograr la implementación y puesta en marcha del MSPI de  la entidad.</t>
  </si>
  <si>
    <t>Solicite y evalue el documento con la estrategia de planificación y control operacional, revisado y aprobado por la alta Dirección.</t>
  </si>
  <si>
    <t>componente implementación</t>
  </si>
  <si>
    <t>I.2</t>
  </si>
  <si>
    <t>Implementación de controles</t>
  </si>
  <si>
    <t>Grado de implementación de controles del Anexo A de la ISO 27001</t>
  </si>
  <si>
    <t>I.3</t>
  </si>
  <si>
    <t>Porcentaje de avance en la ejecución de los planes de tratamiento</t>
  </si>
  <si>
    <t>Verifique los compromisos de avance en el plan de tratamiento de riesgos y el grado de cumplimiento de los mismos y genere un dato con el porcentaje de avance.</t>
  </si>
  <si>
    <t>I.4</t>
  </si>
  <si>
    <t>Indicadores de gestión del MSPI definidos</t>
  </si>
  <si>
    <t>Solicite los Indicadores de gestión del MSPI definidos, revisados y aprobados por la alta Dirección.</t>
  </si>
  <si>
    <t>EVALUACIÓN DE DESEMPEÑO</t>
  </si>
  <si>
    <t>E.1</t>
  </si>
  <si>
    <t>Plan para evaluar el desempeño y eficacia del MSPI a través de instrumentos que permita determinar la efectividad de la implantación del MSPI.</t>
  </si>
  <si>
    <t>componente evaluación del desempeño</t>
  </si>
  <si>
    <t>E.2</t>
  </si>
  <si>
    <t>Control Interno</t>
  </si>
  <si>
    <t>Auditoría Interna</t>
  </si>
  <si>
    <t>Plan de auditoría interna</t>
  </si>
  <si>
    <t>E.3</t>
  </si>
  <si>
    <t>Evaluación y seguimiento a los compromisos establecidos para ejecutar el plan de tratamiento de riesgos.</t>
  </si>
  <si>
    <t>MEJORA CONTINUA</t>
  </si>
  <si>
    <t>M.1</t>
  </si>
  <si>
    <t>Resultados consolidados del componente evaluación de desempeño</t>
  </si>
  <si>
    <t xml:space="preserve">Solicite y evalue el documento con el plan de seguimiento, evaluación y análisis para el  MSPI, revisado y aprobado por la alta Dirección. </t>
  </si>
  <si>
    <t>componente mejora continua</t>
  </si>
  <si>
    <t>M.2</t>
  </si>
  <si>
    <t>Comunicación delos resultados y plan para subsanar los hallazgos y oportunidades de mejora.</t>
  </si>
  <si>
    <r>
      <t xml:space="preserve">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
    </r>
    <r>
      <rPr>
        <b/>
        <sz val="11"/>
        <color theme="1"/>
        <rFont val="Calibri"/>
        <family val="2"/>
        <scheme val="minor"/>
      </rPr>
      <t>Tenga en cuenta para la calificación que:</t>
    </r>
    <r>
      <rPr>
        <sz val="11"/>
        <color theme="1"/>
        <rFont val="Calibri"/>
        <family val="2"/>
        <scheme val="minor"/>
      </rPr>
      <t xml:space="preserve">
1) Elaboración de planes de mejora es 60
2) Se implementan las acciones correctivas y planes de mejora es 80
</t>
    </r>
  </si>
  <si>
    <t>Página: 8</t>
  </si>
  <si>
    <t>FUNCIÓN NIST</t>
  </si>
  <si>
    <t>SUBCATEGORIA NIST</t>
  </si>
  <si>
    <t>CONTROL ANEXO A ISO 27001</t>
  </si>
  <si>
    <t>REQUISITO</t>
  </si>
  <si>
    <t>HOJA</t>
  </si>
  <si>
    <t xml:space="preserve">CALIFICACIÓN </t>
  </si>
  <si>
    <t>FUNCION CSF</t>
  </si>
  <si>
    <t>DE.AE-1, DE.AE-3, DE.AE-4, DE.AE-5</t>
  </si>
  <si>
    <t>La detección de actividades anómalas se realiza oportunamente y se entiende el impacto potencial de los eventos:
1) Se establece y gestiona una linea base de las operaciones de red, los flujos de datos esperados para usuarios y sistemas.
2) Se agregan y correlacionan datos de eventso de multiples fuentes y sensores.
3) Se determina el impacto de los eventos
4) Se han establecido los umbrales de alerta de los incidentes.</t>
  </si>
  <si>
    <t>DE.AE-1</t>
  </si>
  <si>
    <t>La efectividad de las tecnologías de protección se comparte con las partes autorizadas y apropiadas.</t>
  </si>
  <si>
    <t>ID.BE-2</t>
  </si>
  <si>
    <t>ID.GV-4</t>
  </si>
  <si>
    <t>RS.CO-4, RS.CO-5</t>
  </si>
  <si>
    <t>Las actividades de respuesta son coordinadas con las partes interesadas tanto internas como externas, segun sea apropiado, para incluir soporte externo de entidades o agencias estatales o legales.:
1) Los planes de respuesta a incidentes estan coordinados con las partes interesadas de manera consistente.
2) De manera voluntaria se comparte información con partes interesadas externas para alcanzar una conciencia más amplia de la situación de ciberseguridad.</t>
  </si>
  <si>
    <t>RC.CO-1, RC.CO-2, RC.CO-3</t>
  </si>
  <si>
    <t>Las actividades de restauración son coordinadas con las partes internas y externas, como los centros de coordinación, provedores de servicios de Internet, los dueños de los sistemas atacados, las víctimas, otros CSIRT, y proveedores.:
1) Se gestionan las comunicaciones hacia el público.
2) Se procura la no afectación de la reputación o la reparación de la misma.
3) Las actividasdes de recuperación son comunicadas a las partes interesadas internas y a los grupos de gerentes y directores.</t>
  </si>
  <si>
    <t>ID.RA-3</t>
  </si>
  <si>
    <t>Las amenazas internas y externas son identificadas y documentadas.</t>
  </si>
  <si>
    <t>RS.IM-2</t>
  </si>
  <si>
    <t>Las estrategias de respuesta se actualizan</t>
  </si>
  <si>
    <t>ID.BE-3</t>
  </si>
  <si>
    <t>ID.RA-4</t>
  </si>
  <si>
    <t xml:space="preserve">Los impactos potenciales en la entidad y su probabilidad son identificados </t>
  </si>
  <si>
    <t>RC.IM-1, RC.IM-2</t>
  </si>
  <si>
    <t>Los planes de recuperación y los procesos son mejorados incorporando las lecciones aprendidas para actividades futuras:
1) Los planes de recuperación incorporan las lecciones aprendidas.
2)  Las estrategias de recuperación son actualizadas.</t>
  </si>
  <si>
    <t>PR.IP-7</t>
  </si>
  <si>
    <t>Los procesos de protección son continuamente mejorados</t>
  </si>
  <si>
    <t>DE.CM-1, DE.CM-2, DE.CM-7</t>
  </si>
  <si>
    <t xml:space="preserve">Los sistemas de información y los activos son monitoreados a intervalos discretos para identificar los eventos de ciberseguridad y verificar la efectividad de las medidas de protección:
1)  La red es monitoreada para detectar eventos potenciales de ciberseguridad.
2) El ambiente físico es monitoreados para detectar eventos potenciales de ciberseguridad.
3) Se monitorea en busqueda de eventos como personal no autorizado, u otros eventos relacionados con  conecciones, dispositivos y software. </t>
  </si>
  <si>
    <t>Administrativas</t>
  </si>
  <si>
    <t>ID.AM-6</t>
  </si>
  <si>
    <t>PR.AT-2</t>
  </si>
  <si>
    <t>PR.AT-3</t>
  </si>
  <si>
    <t>PR.AT-4</t>
  </si>
  <si>
    <t>PR.AT-5</t>
  </si>
  <si>
    <t>DE.DP-1</t>
  </si>
  <si>
    <t>RS.CO-1</t>
  </si>
  <si>
    <t>PR.AC-4</t>
  </si>
  <si>
    <t>RS.CO-3</t>
  </si>
  <si>
    <t>PR.AT-1</t>
  </si>
  <si>
    <t>ID AM-1</t>
  </si>
  <si>
    <t>ID AM-2</t>
  </si>
  <si>
    <t>ID.AM-5</t>
  </si>
  <si>
    <t>PR.DS-1</t>
  </si>
  <si>
    <t>PR.DS-2</t>
  </si>
  <si>
    <t>PR.DS-3</t>
  </si>
  <si>
    <t>PR.IP-6</t>
  </si>
  <si>
    <t>Técnicas</t>
  </si>
  <si>
    <t>PR.PT-3</t>
  </si>
  <si>
    <t>PR.MA-2</t>
  </si>
  <si>
    <t>PR.IP-3</t>
  </si>
  <si>
    <t>PR.DS-6</t>
  </si>
  <si>
    <t>DE.CM-4</t>
  </si>
  <si>
    <t>RS.MI-2</t>
  </si>
  <si>
    <t>PR.DS-4</t>
  </si>
  <si>
    <t>DE.CM-3</t>
  </si>
  <si>
    <t>RS.AN-1</t>
  </si>
  <si>
    <t>DE.CM-5</t>
  </si>
  <si>
    <t>ID.RA-5</t>
  </si>
  <si>
    <t>DE.CM-8</t>
  </si>
  <si>
    <t>RS.MI-3</t>
  </si>
  <si>
    <t>PR.AC-5</t>
  </si>
  <si>
    <t>PR.PT-4</t>
  </si>
  <si>
    <t>ID.AM-3</t>
  </si>
  <si>
    <t>PR.IP-9</t>
  </si>
  <si>
    <t>DE.AE-2</t>
  </si>
  <si>
    <t>RS.AN-4</t>
  </si>
  <si>
    <t>RS.RP-1</t>
  </si>
  <si>
    <t>RC.RP-1</t>
  </si>
  <si>
    <t>DE.DP-5</t>
  </si>
  <si>
    <t>RS.AN-2</t>
  </si>
  <si>
    <t>RS.IM-1</t>
  </si>
  <si>
    <t>PR.IP-10</t>
  </si>
  <si>
    <t>ID.BE-1</t>
  </si>
  <si>
    <t>Página: 9</t>
  </si>
  <si>
    <t>ID REQUISITO</t>
  </si>
  <si>
    <t>ELEMENTO</t>
  </si>
  <si>
    <t>CALIFICACIÓN  OBTENIDA</t>
  </si>
  <si>
    <t>NIVEL 1
INICIAL</t>
  </si>
  <si>
    <t>CUMPLIMIENTO
NIVEL INICIAL</t>
  </si>
  <si>
    <t>NIVEL 2
GESTIONADO</t>
  </si>
  <si>
    <t xml:space="preserve">CUMPLIMIENTO
NIVEL GESTIONADO
</t>
  </si>
  <si>
    <t>NIVEL 3
DEFINIDO</t>
  </si>
  <si>
    <t xml:space="preserve">CUMPLIMIENTO
NIVEL DEFINIDO
</t>
  </si>
  <si>
    <t>NIVEL 4
GESTIONADO
CUANTITATIVAMENTE</t>
  </si>
  <si>
    <t xml:space="preserve">CUMPLIMIENTO
NIVEL 4
GESTIONADO
CUANTITATIVAMENTE
</t>
  </si>
  <si>
    <t>NIVEL 5
OPTIMIZADO</t>
  </si>
  <si>
    <t>CUMPLIMIENTO
NIVEL 5
OPTIMIZADO</t>
  </si>
  <si>
    <t>NIVEL</t>
  </si>
  <si>
    <t>CUMPLE?</t>
  </si>
  <si>
    <t>R1</t>
  </si>
  <si>
    <t>1) Si Se identifican en forma general los activos de información de la Entidad, estan en 40.
2) Si se cuenta con un inventario de activos de información física y lógica de toda la entidad, documentado y firmado por la alta dirección, estan en 60.
3) Si se revisa y monitorean periódicamente los activos de información de la entidad, estan en 80.</t>
  </si>
  <si>
    <t>OPTIMIZADO</t>
  </si>
  <si>
    <t>R2</t>
  </si>
  <si>
    <t>Se clasifican los activos de información lógicos y físicos de la Entidad.</t>
  </si>
  <si>
    <t>GESTIONADO
CUANTITATIVAMENTE</t>
  </si>
  <si>
    <t>R3</t>
  </si>
  <si>
    <t>1. Si Los funcionarios de la Entidad no tienen conciencia de la seguridad y privacidad de la información y se han diseñado programas para los funcionarios de conciencia y comunicación, de las políticas de seguridad y privacidad de la información, estan en 20.
2. Si se observa en los funcionarios una conciencia de seguridad y privacidad de la información y los planes de toma de conciencia y comunicación, de las políticas de seguridad y privacidad de la información, estan aprobados y documentados, por la alta Dirección, estan en 40.
3. Si se han ejecutado los planes de toma de conciencia, comunicación y divulgación, de las políticas de seguridad y privacidad de la información, aprobados por la alta Dirección, , estan en 60.</t>
  </si>
  <si>
    <t xml:space="preserve"> DEFINIDO</t>
  </si>
  <si>
    <t>R4</t>
  </si>
  <si>
    <t>Existe la necesidad de implementar el Modelo de Seguridad y Privacidad de la Información, para definir políticas, procesos y procedimientos claros para dar una respuesta proactiva a las amenazas que se presenten en la Entidad.</t>
  </si>
  <si>
    <t>PHVA</t>
  </si>
  <si>
    <t>GESTIONADO</t>
  </si>
  <si>
    <t>INICIAL</t>
  </si>
  <si>
    <t>R5</t>
  </si>
  <si>
    <t>1. Si se tratan temas de seguridad y privacidad de la información en los comités del modelo integrado de gestión, coloque 20
2.Los temas de seguridad de la información se tratan en los comités directivos interdisciplinarios de la Entidad, con regularidad, coloque 40</t>
  </si>
  <si>
    <t>Madurez</t>
  </si>
  <si>
    <t>Nivel de madurez alcanzado</t>
  </si>
  <si>
    <t>R6</t>
  </si>
  <si>
    <t>1. Si se empiezan a definir las políticas de seguridad y privacidad de la información basada en el Modelo de Seguridad y Privacidad de la Información, estan en 20.
2. Si se revisan y se aprueban las políticas de seguridad y privacidad de la información, , estan en 40.
3. Si se divulgan las políticas de seguridad y privacidad de la información,  estan en 60.</t>
  </si>
  <si>
    <t>R7</t>
  </si>
  <si>
    <t>Establecer y documentar el alcance, limites, política, procedimientos, roles y responsabilidades y del Modelo de Seguridad y Privacidad de la Información.</t>
  </si>
  <si>
    <t>R8</t>
  </si>
  <si>
    <t>Determinar el impacto que generan los eventos que atenten contra la integridad, disponibilidad y confidencialidad de la información de la Entidad.</t>
  </si>
  <si>
    <t>Tecnicas</t>
  </si>
  <si>
    <t>LIMITE DE MADUREZ INICIAL</t>
  </si>
  <si>
    <t>R9</t>
  </si>
  <si>
    <t>R10</t>
  </si>
  <si>
    <t xml:space="preserve">Aprobación de la alta dirección, documentada y firmada, para la Implementación del Modelo de Seguridad y Privacidad de la Información. </t>
  </si>
  <si>
    <t>R11</t>
  </si>
  <si>
    <t>Identificar los riesgos asociados con la información, físicos, lógicos, identificando sus vulnerabilidades y amenazas.</t>
  </si>
  <si>
    <t>R12</t>
  </si>
  <si>
    <t>1) Si se elaboran  informes de TODOS los incidentes de seguridad y privacidad de la información, TODOS estan documentados e incluidos en el plan de mejoramiento continuo.Se definen los controles y medidas necesarias para disminuir los incidentes y prevenir su ocurrencia en el futuro, estan en 40.
2) Si los controles y medidas identificados para disminuir los incidentes fueron implementados, estan en 60.</t>
  </si>
  <si>
    <t>R13</t>
  </si>
  <si>
    <t>1. Si se cuentan con procedimientos que indican a los funcionarios como manejar la información y los activos de información en forma segura. Se tienen documentados los controles físicos y lógicos que se han definido en la Entidad, con los cuales se busca preservar la seguridad y privacidad de la información, aprobado por la alta Dirección, estan en 40.
2. Si se han divulgado e implementado los controles físicos y lógicos que wse han definido en la entidad, con los cuales se busca preservar la seguridad y privacidad de la información, estan en 60.</t>
  </si>
  <si>
    <t>R14</t>
  </si>
  <si>
    <t xml:space="preserve">Si existen planes de continuidad del negocio que contemplen los procesos críticos de la Entidad que garanticen la continuidad de los mismos. Se documentantan y protegen adecuadamente los planes de continuidad del negocio de la Entidad, este de estar documentado y firmado, por la alta Dirección, estan en 40.
Si se reconoce la importancia de ampliar los planes de continuidade del negocio a otros procesos, pero aun no se pueden incluir ni trabajar con ellos, estan en 60.
</t>
  </si>
  <si>
    <t>R15</t>
  </si>
  <si>
    <t>Los roles de seguridad y privacidad de la información están bien definidos y se lleva un registro de las actividades de cada uno.</t>
  </si>
  <si>
    <t>R16</t>
  </si>
  <si>
    <t>Dispositivos para movilidad y teletrabajo</t>
  </si>
  <si>
    <t>R17</t>
  </si>
  <si>
    <t>Protección contra código malicioso</t>
  </si>
  <si>
    <t>R18</t>
  </si>
  <si>
    <t>Copias de seguridad</t>
  </si>
  <si>
    <t>R19</t>
  </si>
  <si>
    <t>Gestión de la vulnerabilidad técnica</t>
  </si>
  <si>
    <t>LIMITE DE MADUREZ GESTIONADO</t>
  </si>
  <si>
    <t>R20</t>
  </si>
  <si>
    <t>Seguridad ligada a los recursos humanos, antes de la contratación</t>
  </si>
  <si>
    <t>R21</t>
  </si>
  <si>
    <t>Seguridad ligada a los recursos humanos, durante la contratación</t>
  </si>
  <si>
    <t>R22</t>
  </si>
  <si>
    <t>Seguridad ligada a los recursos humanos, al cese o cambio de puesto de trabajo</t>
  </si>
  <si>
    <t>R23</t>
  </si>
  <si>
    <t>Requisitos de negocio para el control de accesos.</t>
  </si>
  <si>
    <t>R24</t>
  </si>
  <si>
    <t>Responsabilidades del usuario frente al control de accesos</t>
  </si>
  <si>
    <t>R25</t>
  </si>
  <si>
    <t>Seguridad física y ambiental en áreas seguras</t>
  </si>
  <si>
    <t>R26</t>
  </si>
  <si>
    <t>Seguridad física y ambiental de los equipos</t>
  </si>
  <si>
    <t>R27</t>
  </si>
  <si>
    <t>Responsabilidades y procedimientos de operación</t>
  </si>
  <si>
    <t>R28</t>
  </si>
  <si>
    <t>Seguridad en la operativa, control del software en explotación</t>
  </si>
  <si>
    <t>R29</t>
  </si>
  <si>
    <t>Gestión de la seguridad en las redes.</t>
  </si>
  <si>
    <t>R30</t>
  </si>
  <si>
    <t>Intercambio de información con partes externas</t>
  </si>
  <si>
    <t>R31</t>
  </si>
  <si>
    <t>Adquisición, desarrollo y mantenimiento de los sistemas de información, requisitos de seguridad de los sistemas de información.</t>
  </si>
  <si>
    <t>R32</t>
  </si>
  <si>
    <t>Adquisición, desarrollo y mantenimiento de los sistemas de información, seguridad en los procesos de desarrollo y soporte.</t>
  </si>
  <si>
    <t>R33</t>
  </si>
  <si>
    <t>Adquisición, desarrollo y mantenimiento de los sistemas de información, datos de prueba.</t>
  </si>
  <si>
    <t>R34</t>
  </si>
  <si>
    <t>Gestión de incidentes en la seguridad de la información, notificación de los eventos de seguridad de la información.</t>
  </si>
  <si>
    <t>R35</t>
  </si>
  <si>
    <t>Gestión de incidentes en la seguridad de la información, notificación de puntos débiles de la seguridad.</t>
  </si>
  <si>
    <t>R36</t>
  </si>
  <si>
    <t>Gestión de incidentes en la seguridad de la información, recopilación de evidencias.</t>
  </si>
  <si>
    <t>R37</t>
  </si>
  <si>
    <t>Implantación de la continuidad de la seguridad de la información.</t>
  </si>
  <si>
    <t>R38</t>
  </si>
  <si>
    <t>Seguridad de la información en las relaciones con suministradores.</t>
  </si>
  <si>
    <t>R39</t>
  </si>
  <si>
    <t>Gestión de la prestación del servicio por suministradores.</t>
  </si>
  <si>
    <t>R40</t>
  </si>
  <si>
    <t>Se implementa el plan de tratamiento de riesgos y las medidas necesarias para mitigar la materialización de las amenazas.</t>
  </si>
  <si>
    <t>LIMITE DE MADUREZ DEFINIDO</t>
  </si>
  <si>
    <t>R41</t>
  </si>
  <si>
    <t>Se utilizan indicadores de cumplimiento para establecer si las políticas de seguridad y privacidad de la información y las clausulas establecidas por la organización en los contratos de trabajo, son acatadas
correctamente. Se deben generar informes del desempeño de la operación del MSPI, con la medición de los indicadores de gestión definidos.</t>
  </si>
  <si>
    <t>R42</t>
  </si>
  <si>
    <t>Se realizan pruebas de manera sistemática a los controles, para determinar si están funcionando de manera adecuada. Se deben generar informes del desempeño de la operación del MSPI, con la revisión y verificación continua de los controles implementados. Tambien se generan informes de auditorías de acuerdo a lo establecido en el plan de auditorías de la entidad.
Se realizan pruebas de efectividad en la Entidad, para detectar vulnerabilidades (físicas, lógicas y humanas) y accesos no autorizados a activos de información críticos.</t>
  </si>
  <si>
    <t>R43</t>
  </si>
  <si>
    <t>1) Se realizan pruebas y ventanas de mantenimiento (simulacro), para determinar la efectividad de los planes de respuesta de incidentes, es 60.
2) Si La Entidad aprende continuamente sobre los incidentes de seguridad presentados, es 80.</t>
  </si>
  <si>
    <t>R44</t>
  </si>
  <si>
    <t>Se realizan pruebas a las aplicaciones o software desarrollado “in house” para determinar que umplen con los requisitos de seguridad y privacidad de la información</t>
  </si>
  <si>
    <t>R45</t>
  </si>
  <si>
    <t>Registro de actividades en seguridad (bitácora operativa).</t>
  </si>
  <si>
    <t>R46</t>
  </si>
  <si>
    <t>1) Elaboración de planes de mejora es 60
2) Se implementan las acciones correctivas y planes de mejora es 80</t>
  </si>
  <si>
    <t>R47</t>
  </si>
  <si>
    <t>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t>
  </si>
  <si>
    <t>R48</t>
  </si>
  <si>
    <t>Gestión de acceso de usuario.</t>
  </si>
  <si>
    <t xml:space="preserve">T.1.2 </t>
  </si>
  <si>
    <t>R49</t>
  </si>
  <si>
    <t>Control de acceso a sistemas y aplicaciones</t>
  </si>
  <si>
    <t>R50</t>
  </si>
  <si>
    <t>Controles Criptográficos</t>
  </si>
  <si>
    <t>R51</t>
  </si>
  <si>
    <t>Consideraciones de las auditorías de los sistemas de información.</t>
  </si>
  <si>
    <t>R52</t>
  </si>
  <si>
    <r>
      <t>Seguridad en la operativa,</t>
    </r>
    <r>
      <rPr>
        <b/>
        <sz val="11"/>
        <color theme="1"/>
        <rFont val="Calibri"/>
        <family val="2"/>
        <scheme val="minor"/>
      </rPr>
      <t xml:space="preserve"> </t>
    </r>
    <r>
      <rPr>
        <sz val="11"/>
        <color theme="1"/>
        <rFont val="Calibri"/>
        <family val="2"/>
        <scheme val="minor"/>
      </rPr>
      <t>registro de actividad y supervisión.</t>
    </r>
  </si>
  <si>
    <t>R53</t>
  </si>
  <si>
    <t>Cumplimiento de los requisitos legales y contractuales.</t>
  </si>
  <si>
    <t>LIMITE DE MADUREZ GESTIONADO CUANTITATIVAMENTE</t>
  </si>
  <si>
    <t>R55</t>
  </si>
  <si>
    <t>LIMITE DE MADUREZ OPTIMIZADO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</si>
</sst>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0"/>
      <color theme="1"/>
      <name val="Calibri"/>
      <family val="2"/>
      <scheme val="minor"/>
    </font>
    <font>
      <b/>
      <sz val="16"/>
      <color rgb="FF8F45C7"/>
      <name val="Calibri"/>
      <family val="2"/>
      <scheme val="minor"/>
    </font>
    <font>
      <b/>
      <sz val="12"/>
      <color theme="0"/>
      <name val="Calibri"/>
      <family val="2"/>
    </font>
    <font>
      <b/>
      <sz val="10"/>
      <name val="Calibri"/>
      <family val="2"/>
    </font>
    <font>
      <sz val="9"/>
      <color theme="1"/>
      <name val="Calibri"/>
      <family val="2"/>
      <scheme val="minor"/>
    </font>
    <font>
      <sz val="10"/>
      <name val="Calibri"/>
      <family val="2"/>
      <scheme val="minor"/>
    </font>
    <font>
      <b/>
      <sz val="10"/>
      <color theme="1"/>
      <name val="Calibri"/>
      <family val="2"/>
      <scheme val="minor"/>
    </font>
    <font>
      <b/>
      <i/>
      <sz val="10"/>
      <name val="Arial"/>
      <family val="2"/>
    </font>
    <font>
      <b/>
      <sz val="10"/>
      <name val="Arial"/>
      <family val="2"/>
    </font>
    <font>
      <b/>
      <sz val="16"/>
      <color theme="0"/>
      <name val="Calibri"/>
      <family val="2"/>
      <scheme val="minor"/>
    </font>
    <font>
      <b/>
      <sz val="14"/>
      <color theme="0"/>
      <name val="Calibri"/>
      <family val="2"/>
    </font>
    <font>
      <b/>
      <sz val="16"/>
      <color theme="0"/>
      <name val="Calibri"/>
      <family val="2"/>
    </font>
    <font>
      <b/>
      <sz val="16"/>
      <name val="Calibri"/>
      <family val="2"/>
    </font>
    <font>
      <sz val="14"/>
      <color theme="1"/>
      <name val="Calibri"/>
      <family val="2"/>
      <scheme val="minor"/>
    </font>
    <font>
      <sz val="16"/>
      <color theme="1"/>
      <name val="Calibri"/>
      <family val="2"/>
      <scheme val="minor"/>
    </font>
    <font>
      <sz val="10"/>
      <color theme="0"/>
      <name val="Calibri"/>
      <family val="2"/>
      <scheme val="minor"/>
    </font>
    <font>
      <b/>
      <sz val="10"/>
      <color theme="0"/>
      <name val="Calibri"/>
      <family val="2"/>
      <scheme val="minor"/>
    </font>
    <font>
      <sz val="16"/>
      <color theme="0"/>
      <name val="Calibri"/>
      <family val="2"/>
      <scheme val="minor"/>
    </font>
    <font>
      <b/>
      <sz val="9"/>
      <color theme="1"/>
      <name val="Calibri"/>
      <family val="2"/>
      <scheme val="minor"/>
    </font>
    <font>
      <sz val="10"/>
      <name val="Arial"/>
      <family val="2"/>
    </font>
    <font>
      <sz val="10"/>
      <color indexed="10"/>
      <name val="Calibri"/>
      <family val="2"/>
      <scheme val="minor"/>
    </font>
    <font>
      <sz val="10"/>
      <color rgb="FFFF0000"/>
      <name val="Calibri"/>
      <family val="2"/>
      <scheme val="minor"/>
    </font>
    <font>
      <b/>
      <sz val="10"/>
      <name val="Calibri"/>
      <family val="2"/>
      <scheme val="minor"/>
    </font>
    <font>
      <u/>
      <sz val="11"/>
      <color theme="10"/>
      <name val="Calibri"/>
      <family val="2"/>
      <scheme val="minor"/>
    </font>
    <font>
      <b/>
      <sz val="12"/>
      <color theme="1"/>
      <name val="Calibri"/>
      <family val="2"/>
      <scheme val="minor"/>
    </font>
    <font>
      <b/>
      <sz val="9"/>
      <color indexed="81"/>
      <name val="Tahoma"/>
      <family val="2"/>
    </font>
    <font>
      <sz val="9"/>
      <color indexed="81"/>
      <name val="Tahoma"/>
      <family val="2"/>
    </font>
    <font>
      <sz val="12"/>
      <color theme="1"/>
      <name val="Calibri"/>
      <family val="2"/>
      <scheme val="minor"/>
    </font>
    <font>
      <sz val="12"/>
      <color rgb="FF000000"/>
      <name val="Calibri"/>
      <family val="2"/>
      <scheme val="minor"/>
    </font>
    <font>
      <sz val="10"/>
      <name val="MS Sans Serif"/>
      <family val="2"/>
    </font>
    <font>
      <b/>
      <sz val="12"/>
      <color theme="0"/>
      <name val="Calibri"/>
      <family val="2"/>
      <scheme val="minor"/>
    </font>
    <font>
      <b/>
      <sz val="9"/>
      <color theme="0"/>
      <name val="Calibri"/>
      <family val="2"/>
      <scheme val="minor"/>
    </font>
    <font>
      <b/>
      <sz val="10"/>
      <color theme="0"/>
      <name val="MS Sans Serif"/>
      <family val="2"/>
    </font>
    <font>
      <b/>
      <sz val="11"/>
      <color rgb="FFFF0000"/>
      <name val="Calibri"/>
      <family val="2"/>
      <scheme val="minor"/>
    </font>
    <font>
      <sz val="14"/>
      <color rgb="FFFF0000"/>
      <name val="Calibri"/>
      <family val="2"/>
      <scheme val="minor"/>
    </font>
    <font>
      <sz val="8"/>
      <name val="Calibri"/>
      <family val="2"/>
      <scheme val="minor"/>
    </font>
    <font>
      <b/>
      <sz val="8"/>
      <name val="Tahoma"/>
      <family val="2"/>
    </font>
    <font>
      <b/>
      <sz val="16"/>
      <color theme="1"/>
      <name val="Calibri"/>
      <family val="2"/>
      <scheme val="minor"/>
    </font>
    <font>
      <sz val="11"/>
      <name val="Calibri"/>
      <family val="2"/>
      <scheme val="minor"/>
    </font>
    <font>
      <b/>
      <i/>
      <sz val="16"/>
      <color theme="0"/>
      <name val="Calibri"/>
      <family val="2"/>
      <scheme val="minor"/>
    </font>
    <font>
      <b/>
      <sz val="20"/>
      <color theme="0"/>
      <name val="Calibri"/>
      <family val="2"/>
      <scheme val="minor"/>
    </font>
    <font>
      <b/>
      <sz val="20"/>
      <color theme="1"/>
      <name val="Calibri"/>
      <family val="2"/>
      <scheme val="minor"/>
    </font>
    <font>
      <sz val="20"/>
      <color theme="1"/>
      <name val="Calibri"/>
      <family val="2"/>
      <scheme val="minor"/>
    </font>
    <font>
      <sz val="11"/>
      <color rgb="FF000000"/>
      <name val="Calibri"/>
      <family val="2"/>
      <scheme val="minor"/>
    </font>
    <font>
      <b/>
      <sz val="11"/>
      <color rgb="FFFFFF00"/>
      <name val="Calibri"/>
      <family val="2"/>
      <scheme val="minor"/>
    </font>
    <font>
      <b/>
      <i/>
      <sz val="11"/>
      <color theme="0"/>
      <name val="Calibri"/>
      <family val="2"/>
      <scheme val="minor"/>
    </font>
    <font>
      <sz val="11"/>
      <color rgb="FF000000"/>
      <name val="Calibri"/>
      <family val="2"/>
    </font>
    <font>
      <b/>
      <sz val="16"/>
      <color theme="9"/>
      <name val="Calibri"/>
      <family val="2"/>
      <scheme val="minor"/>
    </font>
    <font>
      <b/>
      <sz val="12"/>
      <name val="Arial"/>
      <family val="2"/>
    </font>
    <font>
      <sz val="12"/>
      <name val="Arial"/>
      <family val="2"/>
    </font>
    <font>
      <sz val="12"/>
      <color rgb="FF000000"/>
      <name val="Arial"/>
      <family val="2"/>
    </font>
    <font>
      <b/>
      <sz val="11"/>
      <name val="Arial"/>
      <family val="2"/>
    </font>
    <font>
      <b/>
      <sz val="11"/>
      <color rgb="FF000000"/>
      <name val="Calibri"/>
      <family val="2"/>
    </font>
    <font>
      <b/>
      <sz val="16"/>
      <color rgb="FF000000"/>
      <name val="Calibri"/>
      <family val="2"/>
    </font>
    <font>
      <b/>
      <sz val="16"/>
      <color rgb="FF444444"/>
      <name val="Calibri"/>
      <family val="2"/>
      <charset val="1"/>
    </font>
    <font>
      <b/>
      <sz val="16"/>
      <name val="Arial"/>
      <family val="2"/>
    </font>
    <font>
      <sz val="11"/>
      <color rgb="FFFFFFFF"/>
      <name val="Calibri"/>
      <family val="2"/>
    </font>
    <font>
      <sz val="16"/>
      <color rgb="FFFFFFFF"/>
      <name val="Calibri"/>
      <family val="2"/>
    </font>
    <font>
      <sz val="11"/>
      <color rgb="FF000000"/>
      <name val="Calibri"/>
      <scheme val="minor"/>
    </font>
    <font>
      <b/>
      <sz val="11"/>
      <color rgb="FF000000"/>
      <name val="Calibri"/>
      <scheme val="minor"/>
    </font>
    <font>
      <sz val="9"/>
      <color rgb="FF000000"/>
      <name val="Calibri"/>
      <scheme val="minor"/>
    </font>
    <font>
      <b/>
      <sz val="9"/>
      <color rgb="FF000000"/>
      <name val="Calibri"/>
      <scheme val="minor"/>
    </font>
    <font>
      <sz val="10"/>
      <color rgb="FF000000"/>
      <name val="Calibri"/>
      <scheme val="minor"/>
    </font>
    <font>
      <b/>
      <sz val="10"/>
      <color rgb="FF000000"/>
      <name val="Calibri"/>
      <scheme val="minor"/>
    </font>
    <font>
      <u/>
      <sz val="10"/>
      <color theme="10"/>
      <name val="Calibri"/>
      <family val="2"/>
      <scheme val="minor"/>
    </font>
  </fonts>
  <fills count="34">
    <fill>
      <patternFill patternType="none"/>
    </fill>
    <fill>
      <patternFill patternType="gray125"/>
    </fill>
    <fill>
      <patternFill patternType="solid">
        <fgColor rgb="FF8F45C7"/>
        <bgColor indexed="64"/>
      </patternFill>
    </fill>
    <fill>
      <patternFill patternType="solid">
        <fgColor indexed="26"/>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4"/>
        <bgColor indexed="64"/>
      </patternFill>
    </fill>
    <fill>
      <patternFill patternType="solid">
        <fgColor rgb="FF0099CC"/>
        <bgColor indexed="64"/>
      </patternFill>
    </fill>
    <fill>
      <patternFill patternType="solid">
        <fgColor theme="9"/>
        <bgColor indexed="64"/>
      </patternFill>
    </fill>
    <fill>
      <patternFill patternType="solid">
        <fgColor theme="5"/>
        <bgColor indexed="64"/>
      </patternFill>
    </fill>
    <fill>
      <patternFill patternType="solid">
        <fgColor rgb="FFC00000"/>
        <bgColor indexed="64"/>
      </patternFill>
    </fill>
    <fill>
      <patternFill patternType="solid">
        <fgColor rgb="FFCC66FF"/>
        <bgColor indexed="64"/>
      </patternFill>
    </fill>
    <fill>
      <patternFill patternType="solid">
        <fgColor theme="0" tint="-0.249977111117893"/>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
      <patternFill patternType="solid">
        <fgColor rgb="FF92D050"/>
        <bgColor indexed="64"/>
      </patternFill>
    </fill>
    <fill>
      <patternFill patternType="solid">
        <fgColor theme="7"/>
        <bgColor indexed="64"/>
      </patternFill>
    </fill>
    <fill>
      <patternFill patternType="gray0625">
        <bgColor theme="7" tint="0.79995117038483843"/>
      </patternFill>
    </fill>
    <fill>
      <patternFill patternType="gray0625">
        <bgColor theme="0" tint="-0.249977111117893"/>
      </patternFill>
    </fill>
    <fill>
      <patternFill patternType="gray0625">
        <bgColor rgb="FF00B0F0"/>
      </patternFill>
    </fill>
    <fill>
      <patternFill patternType="gray0625">
        <bgColor rgb="FF0070C0"/>
      </patternFill>
    </fill>
    <fill>
      <patternFill patternType="gray0625">
        <bgColor rgb="FF92D050"/>
      </patternFill>
    </fill>
    <fill>
      <patternFill patternType="gray0625">
        <bgColor theme="7"/>
      </patternFill>
    </fill>
    <fill>
      <patternFill patternType="gray0625">
        <bgColor rgb="FFC00000"/>
      </patternFill>
    </fill>
    <fill>
      <patternFill patternType="solid">
        <fgColor rgb="FFFFC000"/>
        <bgColor indexed="64"/>
      </patternFill>
    </fill>
    <fill>
      <patternFill patternType="solid">
        <fgColor rgb="FFA40C0C"/>
        <bgColor indexed="64"/>
      </patternFill>
    </fill>
    <fill>
      <patternFill patternType="solid">
        <fgColor rgb="FFFFFFFF"/>
        <bgColor rgb="FF000000"/>
      </patternFill>
    </fill>
    <fill>
      <patternFill patternType="solid">
        <fgColor theme="9" tint="-0.249977111117893"/>
        <bgColor indexed="64"/>
      </patternFill>
    </fill>
    <fill>
      <patternFill patternType="solid">
        <fgColor rgb="FFC6E0B4"/>
        <bgColor indexed="64"/>
      </patternFill>
    </fill>
    <fill>
      <patternFill patternType="solid">
        <fgColor rgb="FF548235"/>
        <bgColor indexed="64"/>
      </patternFill>
    </fill>
  </fills>
  <borders count="68">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indexed="64"/>
      </left>
      <right/>
      <top/>
      <bottom style="thin">
        <color indexed="64"/>
      </bottom>
      <diagonal/>
    </border>
    <border>
      <left style="medium">
        <color auto="1"/>
      </left>
      <right style="thin">
        <color indexed="64"/>
      </right>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medium">
        <color indexed="64"/>
      </top>
      <bottom/>
      <diagonal/>
    </border>
    <border>
      <left style="medium">
        <color indexed="64"/>
      </left>
      <right style="thin">
        <color indexed="64"/>
      </right>
      <top/>
      <bottom style="thin">
        <color auto="1"/>
      </bottom>
      <diagonal/>
    </border>
    <border>
      <left style="medium">
        <color auto="1"/>
      </left>
      <right style="medium">
        <color auto="1"/>
      </right>
      <top/>
      <bottom/>
      <diagonal/>
    </border>
    <border>
      <left style="thin">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7">
    <xf numFmtId="0" fontId="0" fillId="0" borderId="0"/>
    <xf numFmtId="9" fontId="1" fillId="0" borderId="0" applyFont="0" applyFill="0" applyBorder="0" applyAlignment="0" applyProtection="0"/>
    <xf numFmtId="0" fontId="27" fillId="0" borderId="0"/>
    <xf numFmtId="0" fontId="31" fillId="0" borderId="0" applyNumberFormat="0" applyFill="0" applyBorder="0" applyAlignment="0" applyProtection="0"/>
    <xf numFmtId="0" fontId="37" fillId="0" borderId="0"/>
    <xf numFmtId="0" fontId="27" fillId="0" borderId="0"/>
    <xf numFmtId="0" fontId="31" fillId="0" borderId="0" applyNumberFormat="0" applyFill="0" applyBorder="0" applyAlignment="0" applyProtection="0"/>
  </cellStyleXfs>
  <cellXfs count="542">
    <xf numFmtId="0" fontId="0" fillId="0" borderId="0" xfId="0"/>
    <xf numFmtId="0" fontId="11" fillId="3" borderId="6"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8" fillId="0" borderId="5" xfId="0" applyFont="1" applyBorder="1" applyAlignment="1">
      <alignment horizontal="center" vertical="center"/>
    </xf>
    <xf numFmtId="0" fontId="13" fillId="4" borderId="6" xfId="0" applyFont="1" applyFill="1" applyBorder="1" applyAlignment="1">
      <alignment horizontal="center" vertical="center"/>
    </xf>
    <xf numFmtId="0" fontId="8" fillId="0" borderId="17" xfId="0" applyFont="1" applyBorder="1" applyAlignment="1">
      <alignment horizontal="center" vertical="center"/>
    </xf>
    <xf numFmtId="0" fontId="14" fillId="0" borderId="6" xfId="0" applyFont="1" applyBorder="1" applyAlignment="1">
      <alignment horizontal="center" vertical="center"/>
    </xf>
    <xf numFmtId="1" fontId="13" fillId="4" borderId="6" xfId="0" applyNumberFormat="1" applyFont="1" applyFill="1" applyBorder="1" applyAlignment="1">
      <alignment horizontal="center" vertical="center"/>
    </xf>
    <xf numFmtId="0" fontId="0" fillId="4" borderId="0" xfId="0" applyFill="1"/>
    <xf numFmtId="9" fontId="19" fillId="4" borderId="0" xfId="0" applyNumberFormat="1" applyFont="1" applyFill="1" applyAlignment="1">
      <alignment vertical="center" wrapText="1"/>
    </xf>
    <xf numFmtId="0" fontId="20" fillId="3" borderId="6" xfId="0" applyFont="1" applyFill="1" applyBorder="1" applyAlignment="1">
      <alignment horizontal="center" vertical="center" wrapText="1"/>
    </xf>
    <xf numFmtId="0" fontId="21" fillId="0" borderId="25" xfId="0" applyFont="1" applyBorder="1" applyAlignment="1">
      <alignment horizontal="center"/>
    </xf>
    <xf numFmtId="0" fontId="21" fillId="0" borderId="5" xfId="0" applyFont="1" applyBorder="1" applyAlignment="1">
      <alignment horizontal="center"/>
    </xf>
    <xf numFmtId="9" fontId="20" fillId="3" borderId="10" xfId="0" applyNumberFormat="1" applyFont="1" applyFill="1" applyBorder="1" applyAlignment="1">
      <alignment horizontal="center" vertical="center" wrapText="1"/>
    </xf>
    <xf numFmtId="0" fontId="9" fillId="0" borderId="0" xfId="0" applyFont="1" applyAlignment="1">
      <alignment horizontal="center"/>
    </xf>
    <xf numFmtId="0" fontId="22" fillId="0" borderId="0" xfId="0" applyFont="1" applyAlignment="1">
      <alignment horizontal="center"/>
    </xf>
    <xf numFmtId="0" fontId="21" fillId="0" borderId="6" xfId="0" applyFont="1" applyBorder="1" applyAlignment="1">
      <alignment horizontal="center"/>
    </xf>
    <xf numFmtId="9" fontId="21" fillId="0" borderId="6" xfId="0" applyNumberFormat="1" applyFont="1" applyBorder="1" applyAlignment="1">
      <alignment horizontal="center"/>
    </xf>
    <xf numFmtId="0" fontId="2" fillId="0" borderId="0" xfId="0" applyFont="1"/>
    <xf numFmtId="0" fontId="0" fillId="0" borderId="6" xfId="0" applyBorder="1" applyAlignment="1">
      <alignment horizontal="center" vertical="center"/>
    </xf>
    <xf numFmtId="0" fontId="0" fillId="0" borderId="0" xfId="0" pivotButton="1"/>
    <xf numFmtId="0" fontId="27" fillId="0" borderId="0" xfId="2"/>
    <xf numFmtId="0" fontId="13" fillId="0" borderId="13" xfId="2" applyFont="1" applyBorder="1" applyAlignment="1">
      <alignment horizontal="center" vertical="center" wrapText="1"/>
    </xf>
    <xf numFmtId="0" fontId="13" fillId="0" borderId="37" xfId="2" applyFont="1" applyBorder="1" applyAlignment="1">
      <alignment horizontal="center" vertical="center" wrapText="1"/>
    </xf>
    <xf numFmtId="0" fontId="13" fillId="0" borderId="11" xfId="2" applyFont="1" applyBorder="1" applyAlignment="1">
      <alignment horizontal="justify" vertical="center" wrapText="1"/>
    </xf>
    <xf numFmtId="1" fontId="13" fillId="0" borderId="37" xfId="2" applyNumberFormat="1" applyFont="1" applyBorder="1" applyAlignment="1">
      <alignment horizontal="center" vertical="center" wrapText="1"/>
    </xf>
    <xf numFmtId="0" fontId="13" fillId="0" borderId="2" xfId="2" applyFont="1" applyBorder="1" applyAlignment="1">
      <alignment horizontal="center" vertical="center" wrapText="1"/>
    </xf>
    <xf numFmtId="1" fontId="13" fillId="0" borderId="38" xfId="2" applyNumberFormat="1" applyFont="1" applyBorder="1" applyAlignment="1">
      <alignment horizontal="center" vertical="center" wrapText="1"/>
    </xf>
    <xf numFmtId="0" fontId="13" fillId="0" borderId="1" xfId="2" applyFont="1" applyBorder="1" applyAlignment="1">
      <alignment horizontal="justify" vertic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26" fillId="0" borderId="6" xfId="0" applyFont="1" applyBorder="1" applyAlignment="1">
      <alignment vertical="center" wrapText="1"/>
    </xf>
    <xf numFmtId="0" fontId="12" fillId="0" borderId="6" xfId="0" applyFont="1" applyBorder="1" applyAlignment="1">
      <alignment vertical="center" wrapText="1"/>
    </xf>
    <xf numFmtId="0" fontId="12" fillId="4" borderId="6" xfId="0" applyFont="1" applyFill="1" applyBorder="1" applyAlignment="1">
      <alignment vertical="center" wrapText="1"/>
    </xf>
    <xf numFmtId="0" fontId="0" fillId="0" borderId="6" xfId="0" applyBorder="1" applyAlignment="1">
      <alignment horizontal="center" vertical="center" wrapText="1"/>
    </xf>
    <xf numFmtId="0" fontId="4" fillId="13" borderId="6" xfId="0" applyFont="1" applyFill="1" applyBorder="1" applyAlignment="1">
      <alignment horizontal="center" vertical="center" wrapText="1"/>
    </xf>
    <xf numFmtId="0" fontId="0" fillId="0" borderId="0" xfId="0" applyAlignment="1">
      <alignment wrapText="1"/>
    </xf>
    <xf numFmtId="0" fontId="35" fillId="0" borderId="0" xfId="0" applyFont="1" applyAlignment="1">
      <alignment vertical="center"/>
    </xf>
    <xf numFmtId="0" fontId="35" fillId="0" borderId="9" xfId="0" applyFont="1" applyBorder="1" applyAlignment="1">
      <alignment horizontal="center" vertical="center" wrapText="1"/>
    </xf>
    <xf numFmtId="0" fontId="21" fillId="0" borderId="44" xfId="0" applyFont="1" applyBorder="1" applyAlignment="1">
      <alignment horizontal="center" vertical="center"/>
    </xf>
    <xf numFmtId="18" fontId="35" fillId="0" borderId="45" xfId="0" applyNumberFormat="1" applyFont="1" applyBorder="1" applyAlignment="1">
      <alignment horizontal="center" vertical="center" wrapText="1"/>
    </xf>
    <xf numFmtId="0" fontId="35" fillId="0" borderId="32"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6" xfId="0" applyFont="1" applyBorder="1" applyAlignment="1">
      <alignment horizontal="center" vertical="center"/>
    </xf>
    <xf numFmtId="0" fontId="35" fillId="0" borderId="39"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33"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6" xfId="0" applyFont="1" applyBorder="1" applyAlignment="1">
      <alignment horizontal="center" vertical="center" wrapText="1"/>
    </xf>
    <xf numFmtId="0" fontId="36" fillId="0" borderId="6" xfId="0" applyFont="1" applyBorder="1" applyAlignment="1">
      <alignment horizontal="center" vertical="center" wrapText="1"/>
    </xf>
    <xf numFmtId="0" fontId="35" fillId="0" borderId="45" xfId="0" applyFont="1" applyBorder="1" applyAlignment="1">
      <alignment horizontal="center" vertical="center" wrapText="1"/>
    </xf>
    <xf numFmtId="0" fontId="21" fillId="0" borderId="0" xfId="0" applyFont="1"/>
    <xf numFmtId="0" fontId="4" fillId="0" borderId="0" xfId="0" applyFont="1"/>
    <xf numFmtId="0" fontId="4" fillId="13" borderId="32" xfId="0" applyFont="1" applyFill="1" applyBorder="1" applyAlignment="1">
      <alignment horizontal="center" vertical="center" wrapText="1"/>
    </xf>
    <xf numFmtId="0" fontId="4" fillId="13" borderId="32" xfId="0" applyFont="1" applyFill="1" applyBorder="1" applyAlignment="1">
      <alignment vertical="center" wrapText="1"/>
    </xf>
    <xf numFmtId="0" fontId="26" fillId="13" borderId="0" xfId="0" applyFont="1" applyFill="1" applyAlignment="1">
      <alignment vertical="center" wrapText="1"/>
    </xf>
    <xf numFmtId="0" fontId="41" fillId="13" borderId="6" xfId="0" applyFont="1" applyFill="1" applyBorder="1" applyAlignment="1">
      <alignment horizontal="center" vertical="center" wrapText="1"/>
    </xf>
    <xf numFmtId="0" fontId="4" fillId="13" borderId="32" xfId="0" applyFont="1" applyFill="1" applyBorder="1"/>
    <xf numFmtId="0" fontId="0" fillId="0" borderId="6" xfId="0" applyBorder="1" applyAlignment="1">
      <alignment vertical="center" wrapText="1"/>
    </xf>
    <xf numFmtId="0" fontId="42" fillId="0" borderId="6" xfId="0" applyFont="1" applyBorder="1"/>
    <xf numFmtId="0" fontId="26" fillId="13" borderId="32" xfId="0" applyFont="1" applyFill="1" applyBorder="1" applyAlignment="1">
      <alignment vertical="center" wrapText="1"/>
    </xf>
    <xf numFmtId="0" fontId="4" fillId="0" borderId="6" xfId="0" applyFont="1" applyBorder="1" applyAlignment="1">
      <alignment horizontal="center" vertical="center" wrapText="1"/>
    </xf>
    <xf numFmtId="0" fontId="4" fillId="0" borderId="6" xfId="0" applyFont="1" applyBorder="1" applyAlignment="1">
      <alignment vertical="center" wrapText="1"/>
    </xf>
    <xf numFmtId="0" fontId="41" fillId="0" borderId="6" xfId="0" applyFont="1" applyBorder="1" applyAlignment="1">
      <alignment horizontal="center" vertical="center" wrapText="1"/>
    </xf>
    <xf numFmtId="0" fontId="4" fillId="0" borderId="6" xfId="0" applyFont="1" applyBorder="1" applyAlignment="1">
      <alignment horizontal="left" vertical="center" wrapText="1"/>
    </xf>
    <xf numFmtId="0" fontId="43" fillId="0" borderId="6" xfId="5" applyFont="1" applyBorder="1" applyAlignment="1">
      <alignment horizontal="center" vertical="center" wrapText="1"/>
    </xf>
    <xf numFmtId="0" fontId="35" fillId="14" borderId="6" xfId="0" applyFont="1" applyFill="1" applyBorder="1" applyAlignment="1">
      <alignment vertical="center" wrapText="1"/>
    </xf>
    <xf numFmtId="0" fontId="35" fillId="14" borderId="6" xfId="0" applyFont="1" applyFill="1" applyBorder="1" applyAlignment="1">
      <alignment horizontal="center" vertical="center" wrapText="1"/>
    </xf>
    <xf numFmtId="0" fontId="43" fillId="0" borderId="6" xfId="5" applyFont="1" applyBorder="1" applyAlignment="1">
      <alignment vertical="center" wrapText="1"/>
    </xf>
    <xf numFmtId="0" fontId="0" fillId="13" borderId="32" xfId="0" applyFill="1" applyBorder="1" applyAlignment="1">
      <alignment horizontal="center" vertical="center" wrapText="1"/>
    </xf>
    <xf numFmtId="0" fontId="12" fillId="13" borderId="32" xfId="0" applyFont="1" applyFill="1" applyBorder="1" applyAlignment="1">
      <alignment vertical="center" wrapText="1"/>
    </xf>
    <xf numFmtId="0" fontId="0" fillId="13" borderId="32" xfId="0" applyFill="1" applyBorder="1" applyAlignment="1">
      <alignment vertical="center" wrapText="1"/>
    </xf>
    <xf numFmtId="0" fontId="41" fillId="13" borderId="32" xfId="0" applyFont="1" applyFill="1" applyBorder="1" applyAlignment="1">
      <alignment horizontal="center" vertical="center" wrapText="1"/>
    </xf>
    <xf numFmtId="0" fontId="0" fillId="0" borderId="32" xfId="0" applyBorder="1" applyAlignment="1">
      <alignment vertical="center" wrapText="1"/>
    </xf>
    <xf numFmtId="2" fontId="0" fillId="0" borderId="6" xfId="0" applyNumberFormat="1" applyBorder="1" applyAlignment="1">
      <alignment vertical="center" wrapText="1"/>
    </xf>
    <xf numFmtId="0" fontId="30" fillId="0" borderId="6" xfId="5" applyFont="1" applyBorder="1" applyAlignment="1">
      <alignment vertical="center" wrapText="1"/>
    </xf>
    <xf numFmtId="0" fontId="13" fillId="0" borderId="6" xfId="5" applyFont="1" applyBorder="1" applyAlignment="1">
      <alignment vertical="center" wrapText="1"/>
    </xf>
    <xf numFmtId="0" fontId="0" fillId="4" borderId="6" xfId="0" applyFill="1" applyBorder="1" applyAlignment="1">
      <alignment horizontal="center" vertical="center" wrapText="1"/>
    </xf>
    <xf numFmtId="0" fontId="0" fillId="4" borderId="6" xfId="0" applyFill="1" applyBorder="1" applyAlignment="1">
      <alignment vertical="center" wrapText="1"/>
    </xf>
    <xf numFmtId="0" fontId="13" fillId="4" borderId="6" xfId="5" applyFont="1" applyFill="1" applyBorder="1" applyAlignment="1">
      <alignment vertical="center" wrapText="1"/>
    </xf>
    <xf numFmtId="0" fontId="44" fillId="0" borderId="0" xfId="5" applyFont="1" applyAlignment="1">
      <alignment vertical="center" wrapText="1"/>
    </xf>
    <xf numFmtId="0" fontId="0" fillId="0" borderId="0" xfId="0" applyAlignment="1">
      <alignment vertical="center" wrapText="1"/>
    </xf>
    <xf numFmtId="0" fontId="4" fillId="13" borderId="32" xfId="0" applyFont="1" applyFill="1" applyBorder="1" applyAlignment="1">
      <alignment horizontal="center" vertical="center"/>
    </xf>
    <xf numFmtId="0" fontId="4" fillId="13" borderId="32" xfId="0" applyFont="1" applyFill="1" applyBorder="1" applyAlignment="1">
      <alignment horizontal="left" vertical="center" wrapText="1"/>
    </xf>
    <xf numFmtId="0" fontId="4" fillId="13" borderId="32" xfId="0" applyFont="1" applyFill="1" applyBorder="1" applyAlignment="1">
      <alignment horizontal="left" vertical="center"/>
    </xf>
    <xf numFmtId="0" fontId="0" fillId="13" borderId="6" xfId="0" applyFill="1" applyBorder="1" applyAlignment="1">
      <alignment horizontal="left" vertical="center"/>
    </xf>
    <xf numFmtId="0" fontId="41" fillId="13" borderId="32" xfId="0" applyFont="1" applyFill="1" applyBorder="1" applyAlignment="1">
      <alignment horizontal="center" vertical="center"/>
    </xf>
    <xf numFmtId="0" fontId="0" fillId="0" borderId="6" xfId="0" applyBorder="1" applyAlignment="1">
      <alignment horizontal="left" vertical="center" wrapText="1"/>
    </xf>
    <xf numFmtId="0" fontId="4" fillId="0" borderId="6" xfId="0" applyFont="1"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41" fillId="0" borderId="6" xfId="0" applyFont="1" applyBorder="1" applyAlignment="1">
      <alignment horizontal="center" vertical="center"/>
    </xf>
    <xf numFmtId="0" fontId="0" fillId="0" borderId="6" xfId="0" applyBorder="1" applyAlignment="1">
      <alignment horizontal="justify" vertical="center" wrapText="1"/>
    </xf>
    <xf numFmtId="0" fontId="4" fillId="0" borderId="6" xfId="0" applyFont="1" applyBorder="1" applyAlignment="1">
      <alignment horizontal="justify" vertical="center" wrapText="1"/>
    </xf>
    <xf numFmtId="0" fontId="4" fillId="13" borderId="32" xfId="0" applyFont="1" applyFill="1" applyBorder="1" applyAlignment="1">
      <alignment horizontal="justify" vertical="center" wrapText="1"/>
    </xf>
    <xf numFmtId="0" fontId="0" fillId="0" borderId="32" xfId="0" applyBorder="1" applyAlignment="1">
      <alignment horizontal="justify" vertical="center" wrapText="1"/>
    </xf>
    <xf numFmtId="0" fontId="0" fillId="13" borderId="32" xfId="0" applyFill="1" applyBorder="1" applyAlignment="1">
      <alignment horizontal="left" vertical="center" wrapText="1"/>
    </xf>
    <xf numFmtId="0" fontId="0" fillId="13" borderId="32" xfId="0" applyFill="1" applyBorder="1" applyAlignment="1">
      <alignment horizontal="left" vertical="center"/>
    </xf>
    <xf numFmtId="0" fontId="0" fillId="13" borderId="32" xfId="0" applyFill="1" applyBorder="1" applyAlignment="1">
      <alignment horizontal="justify" vertical="center" wrapText="1"/>
    </xf>
    <xf numFmtId="0" fontId="3" fillId="13" borderId="32" xfId="0" applyFont="1" applyFill="1" applyBorder="1" applyAlignment="1">
      <alignment horizontal="center" vertical="center"/>
    </xf>
    <xf numFmtId="0" fontId="4" fillId="0" borderId="0" xfId="0" applyFont="1" applyAlignment="1">
      <alignment horizontal="left" vertical="center" wrapText="1"/>
    </xf>
    <xf numFmtId="0" fontId="0" fillId="0" borderId="0" xfId="0" applyAlignment="1">
      <alignment horizontal="left" vertical="center" wrapText="1"/>
    </xf>
    <xf numFmtId="0" fontId="0" fillId="0" borderId="6" xfId="0" applyBorder="1"/>
    <xf numFmtId="0" fontId="4" fillId="4" borderId="6" xfId="0" applyFont="1" applyFill="1" applyBorder="1" applyAlignment="1">
      <alignment horizontal="left" vertical="center"/>
    </xf>
    <xf numFmtId="0" fontId="4" fillId="0" borderId="32" xfId="0" applyFont="1" applyBorder="1" applyAlignment="1">
      <alignment horizontal="center" vertical="center"/>
    </xf>
    <xf numFmtId="0" fontId="4" fillId="0" borderId="6" xfId="0" applyFont="1" applyBorder="1" applyAlignment="1">
      <alignment horizontal="justify" vertical="center"/>
    </xf>
    <xf numFmtId="0" fontId="4" fillId="0" borderId="32" xfId="0" applyFont="1" applyBorder="1" applyAlignment="1">
      <alignment horizontal="center" vertical="center" wrapText="1"/>
    </xf>
    <xf numFmtId="0" fontId="0" fillId="13" borderId="32" xfId="0" applyFill="1" applyBorder="1" applyAlignment="1">
      <alignment horizontal="center" vertical="center"/>
    </xf>
    <xf numFmtId="0" fontId="0" fillId="15" borderId="33" xfId="0" applyFill="1" applyBorder="1" applyAlignment="1">
      <alignment horizontal="center" vertical="center"/>
    </xf>
    <xf numFmtId="0" fontId="0" fillId="15" borderId="6" xfId="0" applyFill="1" applyBorder="1" applyAlignment="1">
      <alignment vertical="center"/>
    </xf>
    <xf numFmtId="0" fontId="0" fillId="15" borderId="6" xfId="0" applyFill="1" applyBorder="1" applyAlignment="1">
      <alignment vertical="center" wrapText="1"/>
    </xf>
    <xf numFmtId="0" fontId="0" fillId="15" borderId="6" xfId="0" applyFill="1" applyBorder="1" applyAlignment="1">
      <alignment horizontal="center" vertical="center" wrapText="1"/>
    </xf>
    <xf numFmtId="0" fontId="0" fillId="15" borderId="6" xfId="0" applyFill="1" applyBorder="1" applyAlignment="1">
      <alignment horizontal="center" vertical="center"/>
    </xf>
    <xf numFmtId="0" fontId="3" fillId="0" borderId="6" xfId="0" applyFont="1" applyBorder="1" applyAlignment="1">
      <alignment horizontal="center" vertical="center"/>
    </xf>
    <xf numFmtId="0" fontId="0" fillId="15" borderId="32" xfId="0" applyFill="1" applyBorder="1" applyAlignment="1">
      <alignment vertical="center"/>
    </xf>
    <xf numFmtId="0" fontId="0" fillId="0" borderId="6" xfId="0" applyBorder="1" applyAlignment="1">
      <alignment vertical="center"/>
    </xf>
    <xf numFmtId="0" fontId="0" fillId="4" borderId="6" xfId="0" applyFill="1" applyBorder="1" applyAlignment="1">
      <alignment vertical="center"/>
    </xf>
    <xf numFmtId="0" fontId="24" fillId="17" borderId="15" xfId="0" applyFont="1" applyFill="1" applyBorder="1" applyAlignment="1">
      <alignment horizontal="center" vertical="center" wrapText="1"/>
    </xf>
    <xf numFmtId="0" fontId="24" fillId="18" borderId="15" xfId="0" applyFont="1" applyFill="1" applyBorder="1" applyAlignment="1">
      <alignment horizontal="center" vertical="center" wrapText="1"/>
    </xf>
    <xf numFmtId="0" fontId="24" fillId="19" borderId="15" xfId="0" applyFont="1" applyFill="1" applyBorder="1" applyAlignment="1">
      <alignment horizontal="center" vertical="center" wrapText="1"/>
    </xf>
    <xf numFmtId="0" fontId="24" fillId="20" borderId="15" xfId="0" applyFont="1" applyFill="1" applyBorder="1" applyAlignment="1">
      <alignment horizontal="center" vertical="center" wrapText="1"/>
    </xf>
    <xf numFmtId="0" fontId="24" fillId="11" borderId="16" xfId="0" applyFont="1" applyFill="1" applyBorder="1" applyAlignment="1">
      <alignment horizontal="center" vertical="center" wrapText="1"/>
    </xf>
    <xf numFmtId="0" fontId="24" fillId="11" borderId="15" xfId="0" applyFont="1" applyFill="1" applyBorder="1" applyAlignment="1">
      <alignment horizontal="center" vertical="center" wrapText="1"/>
    </xf>
    <xf numFmtId="0" fontId="51" fillId="0" borderId="6" xfId="0" applyFont="1" applyBorder="1" applyAlignment="1">
      <alignment vertical="center" wrapText="1"/>
    </xf>
    <xf numFmtId="0" fontId="51" fillId="0" borderId="6" xfId="0" applyFont="1" applyBorder="1" applyAlignment="1">
      <alignment vertical="center"/>
    </xf>
    <xf numFmtId="0" fontId="3" fillId="13" borderId="6" xfId="0" applyFont="1" applyFill="1" applyBorder="1" applyAlignment="1">
      <alignment horizontal="center" vertical="center"/>
    </xf>
    <xf numFmtId="0" fontId="46" fillId="17" borderId="6" xfId="0" applyFont="1" applyFill="1" applyBorder="1" applyAlignment="1">
      <alignment horizontal="center" vertical="center"/>
    </xf>
    <xf numFmtId="0" fontId="5" fillId="18" borderId="6" xfId="0" applyFont="1" applyFill="1" applyBorder="1" applyAlignment="1">
      <alignment horizontal="center" vertical="center"/>
    </xf>
    <xf numFmtId="0" fontId="46" fillId="19" borderId="6" xfId="0" applyFont="1" applyFill="1" applyBorder="1" applyAlignment="1">
      <alignment horizontal="center" vertical="center"/>
    </xf>
    <xf numFmtId="0" fontId="5" fillId="19" borderId="6" xfId="0" applyFont="1" applyFill="1" applyBorder="1" applyAlignment="1">
      <alignment horizontal="center" vertical="center"/>
    </xf>
    <xf numFmtId="0" fontId="5" fillId="20" borderId="6" xfId="0" applyFont="1" applyFill="1" applyBorder="1" applyAlignment="1">
      <alignment horizontal="center" vertical="center"/>
    </xf>
    <xf numFmtId="0" fontId="5" fillId="11" borderId="7" xfId="0" applyFont="1" applyFill="1" applyBorder="1" applyAlignment="1">
      <alignment horizontal="center" vertical="center"/>
    </xf>
    <xf numFmtId="0" fontId="5" fillId="11" borderId="6" xfId="0" applyFont="1" applyFill="1" applyBorder="1" applyAlignment="1">
      <alignment horizontal="center" vertical="center"/>
    </xf>
    <xf numFmtId="0" fontId="0" fillId="17" borderId="6" xfId="0" applyFill="1" applyBorder="1" applyAlignment="1">
      <alignment horizontal="center" vertical="center"/>
    </xf>
    <xf numFmtId="0" fontId="0" fillId="19" borderId="6" xfId="0" applyFill="1" applyBorder="1" applyAlignment="1">
      <alignment horizontal="center" vertical="center"/>
    </xf>
    <xf numFmtId="0" fontId="51" fillId="21" borderId="6" xfId="0" applyFont="1" applyFill="1" applyBorder="1" applyAlignment="1">
      <alignment vertical="center" wrapText="1"/>
    </xf>
    <xf numFmtId="0" fontId="0" fillId="22" borderId="6" xfId="0" applyFill="1" applyBorder="1" applyAlignment="1">
      <alignment horizontal="center" vertical="center"/>
    </xf>
    <xf numFmtId="0" fontId="0" fillId="23" borderId="6" xfId="0" applyFill="1" applyBorder="1" applyAlignment="1">
      <alignment horizontal="center" vertical="center"/>
    </xf>
    <xf numFmtId="0" fontId="46" fillId="23" borderId="6" xfId="0" applyFont="1" applyFill="1" applyBorder="1" applyAlignment="1">
      <alignment horizontal="center" vertical="center"/>
    </xf>
    <xf numFmtId="0" fontId="5" fillId="24" borderId="6" xfId="0" applyFont="1" applyFill="1" applyBorder="1" applyAlignment="1">
      <alignment horizontal="center" vertical="center"/>
    </xf>
    <xf numFmtId="0" fontId="0" fillId="25" borderId="6" xfId="0" applyFill="1" applyBorder="1" applyAlignment="1">
      <alignment horizontal="center" vertical="center"/>
    </xf>
    <xf numFmtId="0" fontId="5" fillId="26" borderId="6" xfId="0" applyFont="1" applyFill="1" applyBorder="1" applyAlignment="1">
      <alignment horizontal="center" vertical="center"/>
    </xf>
    <xf numFmtId="0" fontId="5" fillId="27" borderId="6" xfId="0" applyFont="1" applyFill="1" applyBorder="1" applyAlignment="1">
      <alignment horizontal="center" vertical="center"/>
    </xf>
    <xf numFmtId="0" fontId="46" fillId="0" borderId="6" xfId="0" applyFont="1" applyBorder="1" applyAlignment="1">
      <alignment vertical="center" wrapText="1"/>
    </xf>
    <xf numFmtId="0" fontId="51" fillId="12" borderId="6" xfId="0" applyFont="1" applyFill="1" applyBorder="1" applyAlignment="1">
      <alignment vertical="center" wrapText="1"/>
    </xf>
    <xf numFmtId="0" fontId="3" fillId="12" borderId="6" xfId="0" applyFont="1" applyFill="1" applyBorder="1" applyAlignment="1">
      <alignment horizontal="center" vertical="center"/>
    </xf>
    <xf numFmtId="0" fontId="51" fillId="12" borderId="6" xfId="0" applyFont="1" applyFill="1" applyBorder="1" applyAlignment="1">
      <alignment horizontal="center" vertical="center"/>
    </xf>
    <xf numFmtId="0" fontId="0" fillId="12" borderId="6" xfId="0" applyFill="1" applyBorder="1" applyAlignment="1">
      <alignment horizontal="center" vertical="center"/>
    </xf>
    <xf numFmtId="0" fontId="5" fillId="25" borderId="6" xfId="0" applyFont="1" applyFill="1" applyBorder="1" applyAlignment="1">
      <alignment horizontal="center" vertical="center"/>
    </xf>
    <xf numFmtId="0" fontId="5" fillId="27" borderId="7" xfId="0" applyFont="1" applyFill="1" applyBorder="1" applyAlignment="1">
      <alignment horizontal="center" vertical="center"/>
    </xf>
    <xf numFmtId="0" fontId="46" fillId="0" borderId="6" xfId="0" applyFont="1" applyBorder="1" applyAlignment="1">
      <alignment vertical="center"/>
    </xf>
    <xf numFmtId="0" fontId="51" fillId="12" borderId="6" xfId="0" applyFont="1" applyFill="1" applyBorder="1" applyAlignment="1">
      <alignment vertical="center"/>
    </xf>
    <xf numFmtId="0" fontId="52" fillId="12" borderId="6" xfId="0" applyFont="1" applyFill="1" applyBorder="1" applyAlignment="1">
      <alignment horizontal="center" vertical="center"/>
    </xf>
    <xf numFmtId="0" fontId="5" fillId="28" borderId="6" xfId="0" applyFont="1" applyFill="1" applyBorder="1" applyAlignment="1">
      <alignment horizontal="center" vertical="center"/>
    </xf>
    <xf numFmtId="0" fontId="0" fillId="12" borderId="6" xfId="0" applyFill="1" applyBorder="1" applyAlignment="1">
      <alignment vertical="center"/>
    </xf>
    <xf numFmtId="0" fontId="0" fillId="0" borderId="9" xfId="0" applyBorder="1" applyAlignment="1">
      <alignment vertical="center"/>
    </xf>
    <xf numFmtId="0" fontId="51" fillId="0" borderId="9" xfId="0" applyFont="1" applyBorder="1" applyAlignment="1">
      <alignment vertical="center" wrapText="1"/>
    </xf>
    <xf numFmtId="0" fontId="5" fillId="11" borderId="10" xfId="0" applyFont="1" applyFill="1" applyBorder="1" applyAlignment="1">
      <alignment horizontal="center" vertical="center"/>
    </xf>
    <xf numFmtId="0" fontId="0" fillId="15" borderId="5" xfId="0" applyFill="1" applyBorder="1" applyAlignment="1">
      <alignment horizontal="center" vertical="center"/>
    </xf>
    <xf numFmtId="0" fontId="0" fillId="15" borderId="7" xfId="0" applyFill="1" applyBorder="1" applyAlignment="1">
      <alignment horizontal="center" vertical="center"/>
    </xf>
    <xf numFmtId="0" fontId="0" fillId="0" borderId="5" xfId="0" applyBorder="1" applyAlignment="1">
      <alignment horizontal="center" vertical="center"/>
    </xf>
    <xf numFmtId="0" fontId="3"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1" fillId="0" borderId="6" xfId="0" applyFont="1" applyBorder="1" applyAlignment="1">
      <alignment horizontal="left" vertical="center" wrapText="1"/>
    </xf>
    <xf numFmtId="0" fontId="0" fillId="21" borderId="5" xfId="0" applyFill="1" applyBorder="1" applyAlignment="1">
      <alignment horizontal="center" vertical="center"/>
    </xf>
    <xf numFmtId="0" fontId="0" fillId="21" borderId="6" xfId="0" applyFill="1" applyBorder="1" applyAlignment="1">
      <alignment horizontal="center" vertical="center"/>
    </xf>
    <xf numFmtId="0" fontId="5" fillId="12" borderId="5" xfId="0" applyFont="1" applyFill="1" applyBorder="1" applyAlignment="1">
      <alignment horizontal="center" vertical="center"/>
    </xf>
    <xf numFmtId="0" fontId="5" fillId="12" borderId="5" xfId="0" applyFont="1" applyFill="1" applyBorder="1" applyAlignment="1">
      <alignment horizontal="left" vertical="center"/>
    </xf>
    <xf numFmtId="0" fontId="51" fillId="0" borderId="6" xfId="0" applyFont="1" applyBorder="1" applyAlignment="1">
      <alignment horizontal="left" vertical="center"/>
    </xf>
    <xf numFmtId="0" fontId="51" fillId="21" borderId="6" xfId="0" applyFont="1" applyFill="1" applyBorder="1" applyAlignment="1">
      <alignment horizontal="left" vertical="center" wrapText="1"/>
    </xf>
    <xf numFmtId="0" fontId="51" fillId="12" borderId="6" xfId="0" applyFont="1" applyFill="1" applyBorder="1" applyAlignment="1">
      <alignment horizontal="left" vertical="center" wrapText="1"/>
    </xf>
    <xf numFmtId="0" fontId="0" fillId="12" borderId="6" xfId="0" applyFill="1" applyBorder="1" applyAlignment="1">
      <alignment horizontal="left" vertical="center"/>
    </xf>
    <xf numFmtId="0" fontId="0" fillId="0" borderId="9" xfId="0" applyBorder="1" applyAlignment="1">
      <alignment horizontal="left" vertical="center"/>
    </xf>
    <xf numFmtId="0" fontId="4" fillId="0" borderId="6" xfId="0" applyFont="1" applyBorder="1" applyAlignment="1">
      <alignment horizontal="center" vertical="center"/>
    </xf>
    <xf numFmtId="0" fontId="4" fillId="0" borderId="6" xfId="0" applyFont="1" applyBorder="1" applyAlignment="1">
      <alignment horizontal="left" wrapText="1"/>
    </xf>
    <xf numFmtId="0" fontId="38" fillId="29" borderId="33" xfId="0" applyFont="1" applyFill="1" applyBorder="1" applyAlignment="1">
      <alignment horizontal="center" vertical="center" wrapText="1"/>
    </xf>
    <xf numFmtId="0" fontId="6" fillId="29" borderId="33" xfId="0"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vertical="center"/>
    </xf>
    <xf numFmtId="0" fontId="27" fillId="0" borderId="0" xfId="2" applyAlignment="1">
      <alignment vertical="center"/>
    </xf>
    <xf numFmtId="0" fontId="47" fillId="29" borderId="6" xfId="0" applyFont="1" applyFill="1" applyBorder="1" applyAlignment="1">
      <alignment horizontal="center" vertical="center" wrapText="1"/>
    </xf>
    <xf numFmtId="0" fontId="8" fillId="0" borderId="47" xfId="0" applyFont="1" applyBorder="1" applyAlignment="1">
      <alignment horizontal="center" vertical="center"/>
    </xf>
    <xf numFmtId="0" fontId="13" fillId="4" borderId="33" xfId="0" applyFont="1" applyFill="1" applyBorder="1" applyAlignment="1">
      <alignment horizontal="center" vertical="center"/>
    </xf>
    <xf numFmtId="3" fontId="16" fillId="5" borderId="45" xfId="0" applyNumberFormat="1" applyFont="1" applyFill="1" applyBorder="1" applyAlignment="1">
      <alignment horizontal="center" vertical="center"/>
    </xf>
    <xf numFmtId="0" fontId="16" fillId="5" borderId="51" xfId="0" applyFont="1" applyFill="1" applyBorder="1" applyAlignment="1">
      <alignment horizontal="center" vertical="center"/>
    </xf>
    <xf numFmtId="9" fontId="0" fillId="0" borderId="4" xfId="0" applyNumberFormat="1" applyBorder="1"/>
    <xf numFmtId="3" fontId="3" fillId="0" borderId="6" xfId="0" applyNumberFormat="1" applyFont="1" applyBorder="1" applyAlignment="1">
      <alignment horizontal="center" vertical="center"/>
    </xf>
    <xf numFmtId="0" fontId="5" fillId="12" borderId="6" xfId="0" applyFont="1" applyFill="1" applyBorder="1" applyAlignment="1">
      <alignment horizontal="center" vertical="center"/>
    </xf>
    <xf numFmtId="0" fontId="5" fillId="20" borderId="6" xfId="0" applyFont="1" applyFill="1" applyBorder="1" applyAlignment="1">
      <alignment horizontal="center" vertical="center" wrapText="1"/>
    </xf>
    <xf numFmtId="0" fontId="5" fillId="17" borderId="6" xfId="0" applyFont="1" applyFill="1" applyBorder="1" applyAlignment="1">
      <alignment horizontal="center" vertical="center"/>
    </xf>
    <xf numFmtId="0" fontId="4" fillId="0" borderId="52" xfId="0" applyFont="1" applyBorder="1" applyAlignment="1">
      <alignment horizontal="center" vertical="center"/>
    </xf>
    <xf numFmtId="9" fontId="21" fillId="0" borderId="19" xfId="1" applyFont="1" applyBorder="1" applyAlignment="1">
      <alignment horizontal="center"/>
    </xf>
    <xf numFmtId="0" fontId="0" fillId="4" borderId="0" xfId="0" applyFill="1" applyAlignment="1">
      <alignment horizontal="center" vertical="center"/>
    </xf>
    <xf numFmtId="0" fontId="2" fillId="9" borderId="44" xfId="0" applyFont="1" applyFill="1" applyBorder="1" applyAlignment="1">
      <alignment horizontal="center" vertical="center" wrapText="1"/>
    </xf>
    <xf numFmtId="0" fontId="2" fillId="9" borderId="45" xfId="0" applyFont="1" applyFill="1" applyBorder="1" applyAlignment="1">
      <alignment horizontal="center" vertical="center" wrapText="1"/>
    </xf>
    <xf numFmtId="0" fontId="2" fillId="9" borderId="45" xfId="0" applyFont="1" applyFill="1" applyBorder="1" applyAlignment="1">
      <alignment horizontal="center" vertical="center"/>
    </xf>
    <xf numFmtId="0" fontId="6" fillId="9" borderId="33" xfId="0" applyFont="1" applyFill="1" applyBorder="1" applyAlignment="1">
      <alignment horizontal="center" vertical="center" wrapText="1"/>
    </xf>
    <xf numFmtId="0" fontId="6" fillId="9" borderId="33" xfId="0" applyFont="1" applyFill="1" applyBorder="1" applyAlignment="1">
      <alignment vertical="center" wrapText="1"/>
    </xf>
    <xf numFmtId="0" fontId="6" fillId="9" borderId="33" xfId="0" applyFont="1" applyFill="1" applyBorder="1" applyAlignment="1">
      <alignment horizontal="center" vertical="center"/>
    </xf>
    <xf numFmtId="0" fontId="38" fillId="9" borderId="33" xfId="0" applyFont="1" applyFill="1" applyBorder="1" applyAlignment="1">
      <alignment horizontal="center" vertical="center"/>
    </xf>
    <xf numFmtId="0" fontId="38" fillId="9" borderId="33" xfId="0" applyFont="1" applyFill="1" applyBorder="1" applyAlignment="1">
      <alignment horizontal="center" vertical="center" wrapText="1"/>
    </xf>
    <xf numFmtId="0" fontId="38" fillId="31" borderId="18" xfId="4" applyFont="1" applyFill="1" applyBorder="1" applyAlignment="1">
      <alignment horizontal="left" vertical="center"/>
    </xf>
    <xf numFmtId="0" fontId="24" fillId="31" borderId="18" xfId="4" applyFont="1" applyFill="1" applyBorder="1" applyAlignment="1">
      <alignment vertical="center" wrapText="1"/>
    </xf>
    <xf numFmtId="0" fontId="24" fillId="31" borderId="18" xfId="4" applyFont="1" applyFill="1" applyBorder="1" applyAlignment="1">
      <alignment horizontal="center" vertical="center" wrapText="1"/>
    </xf>
    <xf numFmtId="0" fontId="39" fillId="31" borderId="18" xfId="4" applyFont="1" applyFill="1" applyBorder="1" applyAlignment="1">
      <alignment vertical="center" wrapText="1"/>
    </xf>
    <xf numFmtId="0" fontId="40" fillId="31" borderId="18" xfId="4" applyFont="1" applyFill="1" applyBorder="1" applyAlignment="1">
      <alignment vertical="top" wrapText="1"/>
    </xf>
    <xf numFmtId="0" fontId="40" fillId="31" borderId="18" xfId="4" applyFont="1" applyFill="1" applyBorder="1" applyAlignment="1">
      <alignment vertical="center" wrapText="1"/>
    </xf>
    <xf numFmtId="0" fontId="2" fillId="31" borderId="18" xfId="4" applyFont="1" applyFill="1" applyBorder="1" applyAlignment="1">
      <alignment horizontal="left" vertical="center"/>
    </xf>
    <xf numFmtId="0" fontId="2" fillId="31" borderId="18" xfId="4" applyFont="1" applyFill="1" applyBorder="1" applyAlignment="1">
      <alignment vertical="top" wrapText="1"/>
    </xf>
    <xf numFmtId="0" fontId="2" fillId="31" borderId="18" xfId="4" applyFont="1" applyFill="1" applyBorder="1" applyAlignment="1">
      <alignment vertical="center" wrapText="1"/>
    </xf>
    <xf numFmtId="0" fontId="2" fillId="31" borderId="18" xfId="4" applyFont="1" applyFill="1" applyBorder="1" applyAlignment="1">
      <alignment horizontal="center" vertical="center" wrapText="1"/>
    </xf>
    <xf numFmtId="0" fontId="2" fillId="31" borderId="18" xfId="4" applyFont="1" applyFill="1" applyBorder="1" applyAlignment="1">
      <alignment horizontal="center" vertical="top" wrapText="1"/>
    </xf>
    <xf numFmtId="0" fontId="2" fillId="31" borderId="18" xfId="4" applyFont="1" applyFill="1" applyBorder="1" applyAlignment="1">
      <alignment horizontal="left" vertical="center" wrapText="1"/>
    </xf>
    <xf numFmtId="0" fontId="2" fillId="31" borderId="18" xfId="4" applyFont="1" applyFill="1" applyBorder="1" applyAlignment="1">
      <alignment horizontal="justify" vertical="center" wrapText="1"/>
    </xf>
    <xf numFmtId="0" fontId="5" fillId="31" borderId="18" xfId="4" applyFont="1" applyFill="1" applyBorder="1" applyAlignment="1">
      <alignment horizontal="left" vertical="center" wrapText="1"/>
    </xf>
    <xf numFmtId="0" fontId="2" fillId="31" borderId="18" xfId="4" applyFont="1" applyFill="1" applyBorder="1" applyAlignment="1">
      <alignment horizontal="center" vertical="center"/>
    </xf>
    <xf numFmtId="0" fontId="2" fillId="31" borderId="18" xfId="4" applyFont="1" applyFill="1" applyBorder="1" applyAlignment="1">
      <alignment horizontal="justify" vertical="center"/>
    </xf>
    <xf numFmtId="0" fontId="47" fillId="9" borderId="6" xfId="0" applyFont="1" applyFill="1" applyBorder="1" applyAlignment="1">
      <alignment horizontal="center" vertical="center"/>
    </xf>
    <xf numFmtId="0" fontId="47" fillId="9" borderId="6" xfId="0" applyFont="1" applyFill="1" applyBorder="1" applyAlignment="1">
      <alignment horizontal="center" vertical="center" wrapText="1"/>
    </xf>
    <xf numFmtId="0" fontId="48" fillId="31" borderId="17" xfId="0" applyFont="1" applyFill="1" applyBorder="1" applyAlignment="1">
      <alignment vertical="center"/>
    </xf>
    <xf numFmtId="0" fontId="48" fillId="31" borderId="18" xfId="0" applyFont="1" applyFill="1" applyBorder="1" applyAlignment="1">
      <alignment vertical="center"/>
    </xf>
    <xf numFmtId="0" fontId="48" fillId="31" borderId="18" xfId="0" applyFont="1" applyFill="1" applyBorder="1" applyAlignment="1">
      <alignment vertical="center" wrapText="1"/>
    </xf>
    <xf numFmtId="0" fontId="48" fillId="31" borderId="18" xfId="0" applyFont="1" applyFill="1" applyBorder="1" applyAlignment="1">
      <alignment horizontal="center" vertical="center"/>
    </xf>
    <xf numFmtId="0" fontId="48" fillId="31" borderId="19" xfId="0" applyFont="1" applyFill="1" applyBorder="1" applyAlignment="1">
      <alignment horizontal="center" vertical="center"/>
    </xf>
    <xf numFmtId="0" fontId="2" fillId="31" borderId="6" xfId="1" applyNumberFormat="1" applyFont="1" applyFill="1" applyBorder="1" applyAlignment="1">
      <alignment vertical="center"/>
    </xf>
    <xf numFmtId="0" fontId="24" fillId="9" borderId="14" xfId="0" applyFont="1" applyFill="1" applyBorder="1" applyAlignment="1">
      <alignment horizontal="center" vertical="center"/>
    </xf>
    <xf numFmtId="0" fontId="24" fillId="9" borderId="15" xfId="0" applyFont="1" applyFill="1" applyBorder="1" applyAlignment="1">
      <alignment horizontal="center" vertical="center"/>
    </xf>
    <xf numFmtId="0" fontId="24" fillId="9" borderId="15" xfId="0" applyFont="1" applyFill="1" applyBorder="1" applyAlignment="1">
      <alignment horizontal="center" vertical="center" wrapText="1"/>
    </xf>
    <xf numFmtId="0" fontId="53" fillId="9" borderId="14" xfId="0" applyFont="1" applyFill="1" applyBorder="1" applyAlignment="1">
      <alignment horizontal="center" vertical="center" wrapText="1"/>
    </xf>
    <xf numFmtId="0" fontId="53" fillId="9" borderId="15" xfId="0" applyFont="1" applyFill="1" applyBorder="1" applyAlignment="1">
      <alignment horizontal="center" vertical="center" wrapText="1"/>
    </xf>
    <xf numFmtId="0" fontId="53" fillId="9" borderId="15" xfId="0" applyFont="1" applyFill="1" applyBorder="1" applyAlignment="1">
      <alignment horizontal="center" vertical="center"/>
    </xf>
    <xf numFmtId="0" fontId="53" fillId="9" borderId="16" xfId="0" applyFont="1" applyFill="1" applyBorder="1" applyAlignment="1">
      <alignment horizontal="center" vertical="center"/>
    </xf>
    <xf numFmtId="0" fontId="53" fillId="9" borderId="14" xfId="0" applyFont="1" applyFill="1" applyBorder="1" applyAlignment="1">
      <alignment horizontal="center" vertical="center"/>
    </xf>
    <xf numFmtId="0" fontId="31" fillId="0" borderId="6" xfId="6" applyBorder="1" applyAlignment="1">
      <alignment horizontal="justify"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13" fillId="32" borderId="34" xfId="2" applyFont="1" applyFill="1" applyBorder="1" applyAlignment="1">
      <alignment horizontal="center" vertical="center"/>
    </xf>
    <xf numFmtId="0" fontId="13" fillId="32" borderId="35" xfId="2" applyFont="1" applyFill="1" applyBorder="1" applyAlignment="1">
      <alignment horizontal="center" vertical="center"/>
    </xf>
    <xf numFmtId="0" fontId="13" fillId="32" borderId="36" xfId="2" applyFont="1" applyFill="1" applyBorder="1" applyAlignment="1">
      <alignment horizontal="center" vertical="center"/>
    </xf>
    <xf numFmtId="0" fontId="0" fillId="14" borderId="0" xfId="0" applyFill="1"/>
    <xf numFmtId="0" fontId="9" fillId="14" borderId="0" xfId="0" applyFont="1" applyFill="1" applyAlignment="1">
      <alignment horizontal="center"/>
    </xf>
    <xf numFmtId="0" fontId="22" fillId="14" borderId="0" xfId="0" applyFont="1" applyFill="1" applyAlignment="1">
      <alignment horizontal="center"/>
    </xf>
    <xf numFmtId="0" fontId="21" fillId="14" borderId="0" xfId="0" applyFont="1" applyFill="1" applyAlignment="1">
      <alignment horizontal="center" vertical="center" wrapText="1"/>
    </xf>
    <xf numFmtId="0" fontId="2" fillId="14" borderId="37" xfId="0" applyFont="1" applyFill="1" applyBorder="1" applyAlignment="1">
      <alignment horizontal="center"/>
    </xf>
    <xf numFmtId="0" fontId="2" fillId="14" borderId="14" xfId="0" applyFont="1" applyFill="1" applyBorder="1" applyAlignment="1">
      <alignment horizontal="center"/>
    </xf>
    <xf numFmtId="0" fontId="0" fillId="14" borderId="38" xfId="0" applyFill="1" applyBorder="1" applyAlignment="1">
      <alignment horizontal="left"/>
    </xf>
    <xf numFmtId="0" fontId="0" fillId="14" borderId="7" xfId="0" applyFill="1" applyBorder="1"/>
    <xf numFmtId="0" fontId="0" fillId="14" borderId="50" xfId="0" applyFill="1" applyBorder="1" applyAlignment="1">
      <alignment horizontal="left"/>
    </xf>
    <xf numFmtId="0" fontId="0" fillId="14" borderId="35" xfId="0" applyFill="1" applyBorder="1" applyAlignment="1">
      <alignment horizontal="left"/>
    </xf>
    <xf numFmtId="0" fontId="2" fillId="14" borderId="37" xfId="0" applyFont="1" applyFill="1" applyBorder="1" applyAlignment="1">
      <alignment horizontal="left"/>
    </xf>
    <xf numFmtId="0" fontId="0" fillId="14" borderId="10" xfId="0" applyFill="1" applyBorder="1"/>
    <xf numFmtId="0" fontId="2" fillId="14" borderId="0" xfId="0" applyFont="1" applyFill="1" applyAlignment="1">
      <alignment horizontal="left"/>
    </xf>
    <xf numFmtId="4" fontId="2" fillId="14" borderId="0" xfId="0" applyNumberFormat="1" applyFont="1" applyFill="1"/>
    <xf numFmtId="0" fontId="2" fillId="14" borderId="0" xfId="0" applyFont="1" applyFill="1"/>
    <xf numFmtId="0" fontId="0" fillId="14" borderId="0" xfId="0" applyFill="1" applyAlignment="1">
      <alignment horizontal="left"/>
    </xf>
    <xf numFmtId="1" fontId="0" fillId="14" borderId="0" xfId="0" applyNumberFormat="1" applyFill="1"/>
    <xf numFmtId="0" fontId="12" fillId="14" borderId="33" xfId="0" applyFont="1" applyFill="1" applyBorder="1" applyAlignment="1">
      <alignment horizontal="center" vertical="center" wrapText="1"/>
    </xf>
    <xf numFmtId="0" fontId="4" fillId="14" borderId="6" xfId="0" applyFont="1" applyFill="1" applyBorder="1"/>
    <xf numFmtId="0" fontId="0" fillId="14" borderId="6" xfId="0" applyFill="1" applyBorder="1" applyAlignment="1">
      <alignment horizontal="center" vertical="center"/>
    </xf>
    <xf numFmtId="1" fontId="0" fillId="14" borderId="6" xfId="0" applyNumberFormat="1" applyFill="1" applyBorder="1" applyAlignment="1">
      <alignment horizontal="center" vertical="center"/>
    </xf>
    <xf numFmtId="0" fontId="0" fillId="14" borderId="0" xfId="0" applyFill="1" applyAlignment="1">
      <alignment horizontal="center" vertical="center"/>
    </xf>
    <xf numFmtId="0" fontId="57" fillId="14" borderId="0" xfId="0" applyFont="1" applyFill="1" applyAlignment="1">
      <alignment horizontal="center" vertical="center"/>
    </xf>
    <xf numFmtId="0" fontId="54" fillId="14" borderId="0" xfId="0" applyFont="1" applyFill="1" applyAlignment="1">
      <alignment horizontal="center" vertical="center"/>
    </xf>
    <xf numFmtId="0" fontId="57" fillId="0" borderId="55" xfId="0" applyFont="1" applyBorder="1" applyAlignment="1">
      <alignment horizontal="center" vertical="center"/>
    </xf>
    <xf numFmtId="0" fontId="58" fillId="0" borderId="55" xfId="0" applyFont="1" applyBorder="1" applyAlignment="1">
      <alignment horizontal="center" vertical="center"/>
    </xf>
    <xf numFmtId="0" fontId="59" fillId="0" borderId="55" xfId="0" applyFont="1" applyBorder="1" applyAlignment="1">
      <alignment horizontal="center" vertical="center"/>
    </xf>
    <xf numFmtId="0" fontId="60" fillId="0" borderId="55" xfId="0" applyFont="1" applyBorder="1" applyAlignment="1">
      <alignment horizontal="center" vertical="center"/>
    </xf>
    <xf numFmtId="0" fontId="5" fillId="14" borderId="0" xfId="0" applyFont="1" applyFill="1"/>
    <xf numFmtId="0" fontId="0" fillId="14" borderId="0" xfId="0" applyFill="1" applyAlignment="1">
      <alignment horizontal="center" wrapText="1"/>
    </xf>
    <xf numFmtId="0" fontId="0" fillId="14" borderId="0" xfId="0" applyFill="1" applyAlignment="1">
      <alignment horizontal="center"/>
    </xf>
    <xf numFmtId="9" fontId="0" fillId="0" borderId="6" xfId="1" applyFont="1" applyBorder="1" applyAlignment="1">
      <alignment horizontal="center" vertical="center" wrapText="1"/>
    </xf>
    <xf numFmtId="0" fontId="0" fillId="0" borderId="55" xfId="0" applyBorder="1"/>
    <xf numFmtId="0" fontId="56" fillId="19" borderId="55" xfId="0" applyFont="1" applyFill="1" applyBorder="1" applyAlignment="1">
      <alignment horizontal="center" vertical="center"/>
    </xf>
    <xf numFmtId="0" fontId="56" fillId="19" borderId="6" xfId="0" applyFont="1" applyFill="1" applyBorder="1" applyAlignment="1">
      <alignment horizontal="center" vertical="center"/>
    </xf>
    <xf numFmtId="0" fontId="56" fillId="19" borderId="32" xfId="0" applyFont="1" applyFill="1" applyBorder="1" applyAlignment="1">
      <alignment horizontal="center" vertical="center"/>
    </xf>
    <xf numFmtId="0" fontId="56" fillId="19" borderId="55" xfId="0" applyFont="1" applyFill="1" applyBorder="1" applyAlignment="1">
      <alignment vertical="center"/>
    </xf>
    <xf numFmtId="0" fontId="45" fillId="0" borderId="55" xfId="0" applyFont="1" applyBorder="1" applyAlignment="1">
      <alignment horizontal="center" vertical="center"/>
    </xf>
    <xf numFmtId="0" fontId="61" fillId="30" borderId="55" xfId="0" applyFont="1" applyFill="1" applyBorder="1" applyAlignment="1">
      <alignment vertical="center" wrapText="1"/>
    </xf>
    <xf numFmtId="0" fontId="3" fillId="14" borderId="0" xfId="0" applyFont="1" applyFill="1"/>
    <xf numFmtId="0" fontId="54" fillId="0" borderId="6" xfId="0" applyFont="1" applyBorder="1" applyAlignment="1">
      <alignment vertical="center" wrapText="1"/>
    </xf>
    <xf numFmtId="0" fontId="54" fillId="0" borderId="32" xfId="0" applyFont="1" applyBorder="1" applyAlignment="1">
      <alignment vertical="center" wrapText="1"/>
    </xf>
    <xf numFmtId="0" fontId="54" fillId="30" borderId="32" xfId="0" applyFont="1" applyFill="1" applyBorder="1" applyAlignment="1">
      <alignment vertical="center" wrapText="1"/>
    </xf>
    <xf numFmtId="0" fontId="63" fillId="0" borderId="55" xfId="0" applyFont="1" applyBorder="1" applyAlignment="1">
      <alignment horizontal="center" vertical="center"/>
    </xf>
    <xf numFmtId="0" fontId="61" fillId="0" borderId="55" xfId="0" applyFont="1" applyBorder="1" applyAlignment="1">
      <alignment horizontal="center" vertical="center"/>
    </xf>
    <xf numFmtId="0" fontId="62" fillId="0" borderId="55" xfId="0" applyFont="1" applyBorder="1" applyAlignment="1">
      <alignment horizontal="center" vertical="center"/>
    </xf>
    <xf numFmtId="0" fontId="57" fillId="0" borderId="65" xfId="0" applyFont="1" applyBorder="1" applyAlignment="1">
      <alignment horizontal="center" vertical="center"/>
    </xf>
    <xf numFmtId="0" fontId="56" fillId="19" borderId="65" xfId="0" applyFont="1" applyFill="1" applyBorder="1" applyAlignment="1">
      <alignment vertical="center"/>
    </xf>
    <xf numFmtId="0" fontId="56" fillId="19" borderId="66" xfId="0" applyFont="1" applyFill="1" applyBorder="1" applyAlignment="1">
      <alignment horizontal="center" vertical="center"/>
    </xf>
    <xf numFmtId="0" fontId="56" fillId="19" borderId="60" xfId="0" applyFont="1" applyFill="1" applyBorder="1" applyAlignment="1">
      <alignment horizontal="center" vertical="center"/>
    </xf>
    <xf numFmtId="0" fontId="0" fillId="14" borderId="0" xfId="0" applyFill="1" applyAlignment="1">
      <alignment vertical="center"/>
    </xf>
    <xf numFmtId="0" fontId="0" fillId="14" borderId="0" xfId="0" applyFill="1" applyAlignment="1">
      <alignment vertical="center" wrapText="1"/>
    </xf>
    <xf numFmtId="0" fontId="38" fillId="33" borderId="18" xfId="4" applyFont="1" applyFill="1" applyBorder="1" applyAlignment="1">
      <alignment horizontal="left" vertical="center"/>
    </xf>
    <xf numFmtId="0" fontId="24" fillId="33" borderId="18" xfId="4" applyFont="1" applyFill="1" applyBorder="1" applyAlignment="1">
      <alignment vertical="center" wrapText="1"/>
    </xf>
    <xf numFmtId="0" fontId="24" fillId="33" borderId="18" xfId="4" applyFont="1" applyFill="1" applyBorder="1" applyAlignment="1">
      <alignment horizontal="center" vertical="center" wrapText="1"/>
    </xf>
    <xf numFmtId="0" fontId="39" fillId="33" borderId="18" xfId="4" applyFont="1" applyFill="1" applyBorder="1" applyAlignment="1">
      <alignment vertical="center" wrapText="1"/>
    </xf>
    <xf numFmtId="0" fontId="40" fillId="33" borderId="18" xfId="4" applyFont="1" applyFill="1" applyBorder="1" applyAlignment="1">
      <alignment vertical="center" wrapText="1"/>
    </xf>
    <xf numFmtId="0" fontId="3" fillId="14" borderId="0" xfId="0" applyFont="1" applyFill="1" applyAlignment="1">
      <alignment horizontal="center" vertical="center"/>
    </xf>
    <xf numFmtId="0" fontId="0" fillId="14" borderId="0" xfId="0" applyFill="1" applyAlignment="1">
      <alignment wrapText="1"/>
    </xf>
    <xf numFmtId="0" fontId="2" fillId="33" borderId="18" xfId="4" applyFont="1" applyFill="1" applyBorder="1" applyAlignment="1">
      <alignment horizontal="left" vertical="center"/>
    </xf>
    <xf numFmtId="0" fontId="2" fillId="33" borderId="18" xfId="4" applyFont="1" applyFill="1" applyBorder="1" applyAlignment="1">
      <alignment horizontal="left" vertical="center" wrapText="1"/>
    </xf>
    <xf numFmtId="0" fontId="2" fillId="33" borderId="18" xfId="4" applyFont="1" applyFill="1" applyBorder="1" applyAlignment="1">
      <alignment horizontal="center" vertical="center" wrapText="1"/>
    </xf>
    <xf numFmtId="0" fontId="2" fillId="33" borderId="18" xfId="4" applyFont="1" applyFill="1" applyBorder="1" applyAlignment="1">
      <alignment horizontal="justify" vertical="center" wrapText="1"/>
    </xf>
    <xf numFmtId="0" fontId="5" fillId="33" borderId="18" xfId="4" applyFont="1" applyFill="1" applyBorder="1" applyAlignment="1">
      <alignment horizontal="justify" vertical="center" wrapText="1"/>
    </xf>
    <xf numFmtId="0" fontId="5" fillId="33" borderId="18" xfId="4" applyFont="1" applyFill="1" applyBorder="1" applyAlignment="1">
      <alignment horizontal="left" vertical="center" wrapText="1"/>
    </xf>
    <xf numFmtId="0" fontId="61" fillId="30" borderId="55" xfId="0" applyFont="1" applyFill="1" applyBorder="1" applyAlignment="1">
      <alignment horizontal="center" vertical="center"/>
    </xf>
    <xf numFmtId="0" fontId="64" fillId="14" borderId="3" xfId="0" applyFont="1" applyFill="1" applyBorder="1"/>
    <xf numFmtId="0" fontId="64" fillId="14" borderId="0" xfId="0" applyFont="1" applyFill="1"/>
    <xf numFmtId="0" fontId="60" fillId="14" borderId="62" xfId="0" applyFont="1" applyFill="1" applyBorder="1" applyAlignment="1">
      <alignment wrapText="1"/>
    </xf>
    <xf numFmtId="0" fontId="60" fillId="14" borderId="0" xfId="0" applyFont="1" applyFill="1" applyAlignment="1">
      <alignment wrapText="1"/>
    </xf>
    <xf numFmtId="0" fontId="60" fillId="14" borderId="0" xfId="0" applyFont="1" applyFill="1"/>
    <xf numFmtId="0" fontId="5" fillId="14" borderId="0" xfId="0" applyFont="1" applyFill="1" applyAlignment="1">
      <alignment vertical="center"/>
    </xf>
    <xf numFmtId="0" fontId="61" fillId="0" borderId="66" xfId="0" applyFont="1" applyBorder="1" applyAlignment="1">
      <alignment horizontal="center" vertical="center"/>
    </xf>
    <xf numFmtId="0" fontId="48" fillId="33" borderId="17" xfId="0" applyFont="1" applyFill="1" applyBorder="1" applyAlignment="1">
      <alignment vertical="center"/>
    </xf>
    <xf numFmtId="0" fontId="48" fillId="33" borderId="18" xfId="0" applyFont="1" applyFill="1" applyBorder="1" applyAlignment="1">
      <alignment vertical="center"/>
    </xf>
    <xf numFmtId="0" fontId="48" fillId="33" borderId="18" xfId="0" applyFont="1" applyFill="1" applyBorder="1" applyAlignment="1">
      <alignment vertical="center" wrapText="1"/>
    </xf>
    <xf numFmtId="0" fontId="48" fillId="33" borderId="18" xfId="0" applyFont="1" applyFill="1" applyBorder="1" applyAlignment="1">
      <alignment horizontal="center" vertical="center"/>
    </xf>
    <xf numFmtId="1" fontId="48" fillId="33" borderId="19" xfId="0" applyNumberFormat="1" applyFont="1" applyFill="1" applyBorder="1" applyAlignment="1">
      <alignment horizontal="center" vertical="center"/>
    </xf>
    <xf numFmtId="0" fontId="2" fillId="33" borderId="6" xfId="1" applyNumberFormat="1" applyFont="1" applyFill="1" applyBorder="1" applyAlignment="1">
      <alignment vertical="center"/>
    </xf>
    <xf numFmtId="0" fontId="61" fillId="0" borderId="55" xfId="0" applyFont="1" applyBorder="1" applyAlignment="1">
      <alignment vertical="center" wrapText="1"/>
    </xf>
    <xf numFmtId="0" fontId="32" fillId="19" borderId="55" xfId="0" applyFont="1" applyFill="1" applyBorder="1"/>
    <xf numFmtId="0" fontId="56" fillId="19" borderId="63" xfId="0" applyFont="1" applyFill="1" applyBorder="1" applyAlignment="1">
      <alignment vertical="center"/>
    </xf>
    <xf numFmtId="0" fontId="56" fillId="19" borderId="59" xfId="0" applyFont="1" applyFill="1" applyBorder="1" applyAlignment="1">
      <alignment vertical="center"/>
    </xf>
    <xf numFmtId="0" fontId="0" fillId="14" borderId="0" xfId="0" applyFill="1" applyAlignment="1">
      <alignment horizontal="left" vertical="center"/>
    </xf>
    <xf numFmtId="0" fontId="31" fillId="0" borderId="32" xfId="6" applyBorder="1" applyAlignment="1">
      <alignment vertical="center" wrapText="1"/>
    </xf>
    <xf numFmtId="0" fontId="31" fillId="0" borderId="0" xfId="6" applyAlignment="1">
      <alignment horizontal="center" vertical="center"/>
    </xf>
    <xf numFmtId="0" fontId="31" fillId="0" borderId="0" xfId="6" applyAlignment="1">
      <alignment vertical="center" wrapText="1"/>
    </xf>
    <xf numFmtId="0" fontId="31" fillId="0" borderId="32" xfId="6" applyBorder="1" applyAlignment="1">
      <alignment vertical="center"/>
    </xf>
    <xf numFmtId="0" fontId="66" fillId="0" borderId="6" xfId="0" applyFont="1" applyBorder="1" applyAlignment="1">
      <alignment horizontal="justify" vertical="center" wrapText="1"/>
    </xf>
    <xf numFmtId="0" fontId="8" fillId="0" borderId="6" xfId="0" applyFont="1" applyBorder="1" applyAlignment="1">
      <alignment vertical="center" wrapText="1"/>
    </xf>
    <xf numFmtId="0" fontId="0" fillId="0" borderId="6" xfId="6" applyFont="1" applyBorder="1" applyAlignment="1">
      <alignment horizontal="left" vertical="center" wrapText="1"/>
    </xf>
    <xf numFmtId="1" fontId="48" fillId="31" borderId="19" xfId="0" applyNumberFormat="1" applyFont="1" applyFill="1" applyBorder="1" applyAlignment="1">
      <alignment horizontal="center" vertical="center"/>
    </xf>
    <xf numFmtId="0" fontId="31" fillId="0" borderId="32" xfId="3" applyBorder="1" applyAlignment="1">
      <alignment vertical="center" wrapText="1"/>
    </xf>
    <xf numFmtId="0" fontId="31" fillId="0" borderId="32" xfId="3" applyBorder="1" applyAlignment="1">
      <alignment horizontal="left" vertical="center" wrapText="1"/>
    </xf>
    <xf numFmtId="0" fontId="70" fillId="0" borderId="6" xfId="0" applyFont="1" applyBorder="1" applyAlignment="1">
      <alignment vertical="center" wrapText="1"/>
    </xf>
    <xf numFmtId="0" fontId="0" fillId="0" borderId="33" xfId="0" applyBorder="1" applyAlignment="1">
      <alignment horizontal="left" vertical="center" wrapText="1"/>
    </xf>
    <xf numFmtId="0" fontId="54" fillId="0" borderId="0" xfId="0" applyFont="1"/>
    <xf numFmtId="0" fontId="0" fillId="0" borderId="17" xfId="0" applyBorder="1" applyAlignment="1">
      <alignment horizontal="justify" vertical="center" wrapText="1"/>
    </xf>
    <xf numFmtId="0" fontId="0" fillId="0" borderId="19" xfId="0" applyBorder="1" applyAlignment="1">
      <alignment horizontal="left" vertical="center" wrapText="1"/>
    </xf>
    <xf numFmtId="0" fontId="0" fillId="0" borderId="31" xfId="0" applyBorder="1" applyAlignment="1">
      <alignment horizontal="justify" vertical="center" wrapText="1"/>
    </xf>
    <xf numFmtId="0" fontId="31" fillId="0" borderId="0" xfId="3" applyAlignment="1">
      <alignment vertical="center" wrapText="1"/>
    </xf>
    <xf numFmtId="0" fontId="72" fillId="0" borderId="6" xfId="3" applyFont="1" applyBorder="1" applyAlignment="1">
      <alignment vertical="center" wrapText="1"/>
    </xf>
    <xf numFmtId="0" fontId="31" fillId="0" borderId="6" xfId="3" applyBorder="1" applyAlignment="1">
      <alignment vertical="center" wrapText="1"/>
    </xf>
    <xf numFmtId="0" fontId="31" fillId="0" borderId="7" xfId="3" applyBorder="1" applyAlignment="1">
      <alignment vertical="center" wrapText="1"/>
    </xf>
    <xf numFmtId="0" fontId="0" fillId="0" borderId="55" xfId="0" applyBorder="1" applyAlignment="1">
      <alignment vertical="center" wrapText="1"/>
    </xf>
    <xf numFmtId="0" fontId="0" fillId="0" borderId="33" xfId="0" applyBorder="1" applyAlignment="1">
      <alignment horizontal="justify" vertical="center" wrapText="1"/>
    </xf>
    <xf numFmtId="0" fontId="68" fillId="0" borderId="6" xfId="0" applyFont="1" applyBorder="1" applyAlignment="1">
      <alignment vertical="center" wrapText="1"/>
    </xf>
    <xf numFmtId="0" fontId="56" fillId="19" borderId="55" xfId="0" applyFont="1" applyFill="1" applyBorder="1" applyAlignment="1">
      <alignment horizontal="center" vertical="center"/>
    </xf>
    <xf numFmtId="0" fontId="57" fillId="0" borderId="28" xfId="0" applyFont="1" applyBorder="1" applyAlignment="1">
      <alignment horizontal="center" vertical="center"/>
    </xf>
    <xf numFmtId="0" fontId="57" fillId="0" borderId="55" xfId="0" applyFont="1" applyBorder="1" applyAlignment="1">
      <alignment horizontal="center" vertical="center"/>
    </xf>
    <xf numFmtId="0" fontId="57" fillId="0" borderId="18" xfId="0" applyFont="1" applyBorder="1" applyAlignment="1">
      <alignment horizontal="center" vertical="center"/>
    </xf>
    <xf numFmtId="0" fontId="20" fillId="3" borderId="17" xfId="0" applyFont="1" applyFill="1" applyBorder="1" applyAlignment="1">
      <alignment horizontal="center" vertical="center" wrapText="1"/>
    </xf>
    <xf numFmtId="0" fontId="20" fillId="3" borderId="53" xfId="0" applyFont="1" applyFill="1" applyBorder="1" applyAlignment="1">
      <alignment horizontal="center" vertical="center" wrapText="1"/>
    </xf>
    <xf numFmtId="9" fontId="21" fillId="0" borderId="17" xfId="1" applyFont="1" applyBorder="1" applyAlignment="1">
      <alignment horizontal="center"/>
    </xf>
    <xf numFmtId="9" fontId="21" fillId="0" borderId="53" xfId="1" applyFont="1" applyBorder="1" applyAlignment="1">
      <alignment horizontal="center"/>
    </xf>
    <xf numFmtId="0" fontId="6" fillId="9" borderId="55" xfId="0" applyFont="1" applyFill="1" applyBorder="1" applyAlignment="1">
      <alignment horizontal="center" vertical="center"/>
    </xf>
    <xf numFmtId="0" fontId="8" fillId="0" borderId="55" xfId="0" applyFont="1" applyBorder="1" applyAlignment="1">
      <alignment horizontal="center" vertical="center"/>
    </xf>
    <xf numFmtId="0" fontId="55" fillId="0" borderId="11" xfId="0" applyFont="1" applyBorder="1" applyAlignment="1">
      <alignment horizontal="center"/>
    </xf>
    <xf numFmtId="0" fontId="55" fillId="0" borderId="12" xfId="0" applyFont="1" applyBorder="1" applyAlignment="1">
      <alignment horizontal="center"/>
    </xf>
    <xf numFmtId="0" fontId="55" fillId="0" borderId="13" xfId="0" applyFont="1" applyBorder="1" applyAlignment="1">
      <alignment horizontal="center"/>
    </xf>
    <xf numFmtId="0" fontId="2" fillId="9" borderId="14" xfId="0" applyFont="1" applyFill="1" applyBorder="1" applyAlignment="1">
      <alignment horizontal="center" vertical="center"/>
    </xf>
    <xf numFmtId="0" fontId="2" fillId="9" borderId="5" xfId="0" applyFont="1" applyFill="1" applyBorder="1" applyAlignment="1">
      <alignment horizontal="center" vertical="center"/>
    </xf>
    <xf numFmtId="9" fontId="10" fillId="9" borderId="15" xfId="0" applyNumberFormat="1" applyFont="1" applyFill="1" applyBorder="1" applyAlignment="1">
      <alignment horizontal="center" vertical="center" wrapText="1"/>
    </xf>
    <xf numFmtId="9" fontId="10" fillId="9" borderId="16" xfId="0" applyNumberFormat="1" applyFont="1" applyFill="1" applyBorder="1" applyAlignment="1">
      <alignment horizontal="center" vertical="center" wrapText="1"/>
    </xf>
    <xf numFmtId="0" fontId="11" fillId="3" borderId="6" xfId="0" applyFont="1" applyFill="1" applyBorder="1" applyAlignment="1">
      <alignment horizontal="center" vertical="center" wrapText="1"/>
    </xf>
    <xf numFmtId="0" fontId="12" fillId="0" borderId="6" xfId="0" applyFont="1" applyBorder="1" applyAlignment="1">
      <alignment horizontal="center" vertical="center"/>
    </xf>
    <xf numFmtId="0" fontId="7" fillId="0" borderId="55" xfId="0" applyFont="1" applyBorder="1" applyAlignment="1">
      <alignment horizontal="center" vertical="center"/>
    </xf>
    <xf numFmtId="14" fontId="0" fillId="0" borderId="55" xfId="0" applyNumberFormat="1" applyBorder="1" applyAlignment="1">
      <alignment horizontal="center" vertical="center"/>
    </xf>
    <xf numFmtId="0" fontId="0" fillId="0" borderId="55" xfId="0" applyBorder="1" applyAlignment="1">
      <alignment horizontal="center" vertical="center"/>
    </xf>
    <xf numFmtId="0" fontId="8" fillId="0" borderId="55" xfId="0" applyFont="1" applyBorder="1" applyAlignment="1">
      <alignment horizontal="center" vertical="center"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2" fillId="0" borderId="6" xfId="0" applyFont="1" applyBorder="1" applyAlignment="1">
      <alignment horizontal="center" vertical="center" wrapText="1"/>
    </xf>
    <xf numFmtId="0" fontId="12" fillId="0" borderId="33" xfId="0" applyFont="1" applyBorder="1" applyAlignment="1">
      <alignment horizontal="center" vertical="center"/>
    </xf>
    <xf numFmtId="0" fontId="15" fillId="5" borderId="44" xfId="0" applyFont="1" applyFill="1" applyBorder="1" applyAlignment="1">
      <alignment horizontal="center" vertical="center"/>
    </xf>
    <xf numFmtId="0" fontId="15" fillId="5" borderId="45"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5" xfId="0" applyFont="1" applyFill="1" applyBorder="1" applyAlignment="1">
      <alignment horizontal="center" vertical="center"/>
    </xf>
    <xf numFmtId="9" fontId="18" fillId="2" borderId="20" xfId="0" applyNumberFormat="1" applyFont="1" applyFill="1" applyBorder="1" applyAlignment="1">
      <alignment horizontal="center" vertical="center" wrapText="1"/>
    </xf>
    <xf numFmtId="9" fontId="18" fillId="2" borderId="21" xfId="0" applyNumberFormat="1" applyFont="1" applyFill="1" applyBorder="1" applyAlignment="1">
      <alignment horizontal="center" vertical="center" wrapText="1"/>
    </xf>
    <xf numFmtId="9" fontId="18" fillId="2" borderId="22" xfId="0" applyNumberFormat="1"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3" borderId="24" xfId="0" applyFont="1" applyFill="1" applyBorder="1" applyAlignment="1">
      <alignment horizontal="center" vertical="center" wrapText="1"/>
    </xf>
    <xf numFmtId="9" fontId="19" fillId="2" borderId="26" xfId="0" applyNumberFormat="1" applyFont="1" applyFill="1" applyBorder="1" applyAlignment="1">
      <alignment horizontal="center" vertical="center" wrapText="1"/>
    </xf>
    <xf numFmtId="9" fontId="19" fillId="2" borderId="27" xfId="0" applyNumberFormat="1" applyFont="1" applyFill="1" applyBorder="1" applyAlignment="1">
      <alignment horizontal="center" vertical="center" wrapText="1"/>
    </xf>
    <xf numFmtId="9" fontId="20" fillId="3" borderId="26" xfId="0" applyNumberFormat="1" applyFont="1" applyFill="1" applyBorder="1" applyAlignment="1">
      <alignment horizontal="center" vertical="center" wrapText="1"/>
    </xf>
    <xf numFmtId="9" fontId="20" fillId="3" borderId="54" xfId="0" applyNumberFormat="1" applyFont="1" applyFill="1" applyBorder="1" applyAlignment="1">
      <alignment horizontal="center" vertical="center" wrapText="1"/>
    </xf>
    <xf numFmtId="0" fontId="21" fillId="0" borderId="17" xfId="0" applyFont="1" applyBorder="1" applyAlignment="1">
      <alignment horizontal="center" vertical="center"/>
    </xf>
    <xf numFmtId="0" fontId="21" fillId="0" borderId="19" xfId="0" applyFont="1" applyBorder="1" applyAlignment="1">
      <alignment horizontal="center" vertical="center"/>
    </xf>
    <xf numFmtId="0" fontId="4" fillId="0" borderId="29" xfId="0" applyFont="1" applyBorder="1" applyAlignment="1">
      <alignment horizontal="center" vertical="center" textRotation="90" wrapText="1"/>
    </xf>
    <xf numFmtId="0" fontId="24" fillId="7" borderId="17" xfId="0" applyFont="1" applyFill="1" applyBorder="1" applyAlignment="1">
      <alignment horizontal="center" vertical="center" wrapText="1"/>
    </xf>
    <xf numFmtId="0" fontId="8" fillId="0" borderId="6" xfId="0" applyFont="1" applyBorder="1" applyAlignment="1">
      <alignment horizontal="center" vertical="center" wrapText="1"/>
    </xf>
    <xf numFmtId="0" fontId="24" fillId="8" borderId="31" xfId="0" applyFont="1" applyFill="1" applyBorder="1" applyAlignment="1">
      <alignment horizontal="center" vertical="center" wrapText="1"/>
    </xf>
    <xf numFmtId="0" fontId="24" fillId="8" borderId="32" xfId="0" applyFont="1" applyFill="1" applyBorder="1" applyAlignment="1">
      <alignment horizontal="center" vertical="center" wrapText="1"/>
    </xf>
    <xf numFmtId="0" fontId="24" fillId="10" borderId="31" xfId="0" applyFont="1" applyFill="1" applyBorder="1" applyAlignment="1">
      <alignment horizontal="center" vertical="center" wrapText="1"/>
    </xf>
    <xf numFmtId="0" fontId="24" fillId="10" borderId="32" xfId="0" applyFont="1" applyFill="1" applyBorder="1" applyAlignment="1">
      <alignment horizontal="center" vertical="center" wrapText="1"/>
    </xf>
    <xf numFmtId="0" fontId="14" fillId="0" borderId="6" xfId="0" applyFont="1" applyBorder="1" applyAlignment="1">
      <alignment horizontal="center" vertical="center" wrapText="1"/>
    </xf>
    <xf numFmtId="0" fontId="25" fillId="14" borderId="30" xfId="0" applyFont="1" applyFill="1" applyBorder="1" applyAlignment="1">
      <alignment horizontal="center" vertical="center" wrapText="1"/>
    </xf>
    <xf numFmtId="0" fontId="25" fillId="14" borderId="0" xfId="0" applyFont="1" applyFill="1" applyAlignment="1">
      <alignment horizontal="center" vertical="center" wrapText="1"/>
    </xf>
    <xf numFmtId="0" fontId="24" fillId="9" borderId="31" xfId="0" applyFont="1" applyFill="1" applyBorder="1" applyAlignment="1">
      <alignment horizontal="center" vertical="center" wrapText="1"/>
    </xf>
    <xf numFmtId="0" fontId="24" fillId="9" borderId="32" xfId="0" applyFont="1" applyFill="1" applyBorder="1" applyAlignment="1">
      <alignment horizontal="center" vertical="center" wrapText="1"/>
    </xf>
    <xf numFmtId="0" fontId="24" fillId="6" borderId="0" xfId="0" applyFont="1" applyFill="1" applyAlignment="1">
      <alignment horizontal="center" vertical="center" wrapText="1"/>
    </xf>
    <xf numFmtId="0" fontId="24" fillId="6" borderId="28" xfId="0" applyFont="1" applyFill="1" applyBorder="1" applyAlignment="1">
      <alignment horizontal="center" vertical="center" wrapText="1"/>
    </xf>
    <xf numFmtId="0" fontId="23" fillId="14" borderId="0" xfId="0" applyFont="1" applyFill="1" applyAlignment="1">
      <alignment horizontal="center" wrapText="1"/>
    </xf>
    <xf numFmtId="0" fontId="24" fillId="11" borderId="31" xfId="0" applyFont="1" applyFill="1" applyBorder="1" applyAlignment="1">
      <alignment horizontal="center" vertical="center" wrapText="1"/>
    </xf>
    <xf numFmtId="0" fontId="24" fillId="11" borderId="32" xfId="0" applyFont="1" applyFill="1" applyBorder="1" applyAlignment="1">
      <alignment horizontal="center" vertical="center" wrapText="1"/>
    </xf>
    <xf numFmtId="0" fontId="9" fillId="14" borderId="11" xfId="0" applyFont="1" applyFill="1" applyBorder="1" applyAlignment="1">
      <alignment horizontal="center" vertical="center"/>
    </xf>
    <xf numFmtId="0" fontId="9" fillId="14" borderId="12" xfId="0" applyFont="1" applyFill="1" applyBorder="1" applyAlignment="1">
      <alignment horizontal="center" vertical="center"/>
    </xf>
    <xf numFmtId="0" fontId="9" fillId="14" borderId="13" xfId="0" applyFont="1" applyFill="1" applyBorder="1" applyAlignment="1">
      <alignment horizontal="center" vertical="center"/>
    </xf>
    <xf numFmtId="0" fontId="2" fillId="14" borderId="0" xfId="0" applyFont="1" applyFill="1" applyAlignment="1">
      <alignment horizontal="center" vertical="center" wrapText="1"/>
    </xf>
    <xf numFmtId="0" fontId="56" fillId="19" borderId="18" xfId="0" applyFont="1" applyFill="1" applyBorder="1" applyAlignment="1">
      <alignment horizontal="center" vertical="center"/>
    </xf>
    <xf numFmtId="0" fontId="59" fillId="0" borderId="55" xfId="0" applyFont="1" applyBorder="1" applyAlignment="1">
      <alignment horizontal="center" vertical="center"/>
    </xf>
    <xf numFmtId="0" fontId="60" fillId="0" borderId="55" xfId="0" applyFont="1" applyBorder="1" applyAlignment="1">
      <alignment horizontal="center" vertical="center"/>
    </xf>
    <xf numFmtId="0" fontId="54" fillId="0" borderId="55" xfId="0" applyFont="1" applyBorder="1" applyAlignment="1">
      <alignment horizontal="center"/>
    </xf>
    <xf numFmtId="0" fontId="61" fillId="30" borderId="55" xfId="0" applyFont="1" applyFill="1" applyBorder="1" applyAlignment="1">
      <alignment horizontal="center" vertical="center" wrapText="1"/>
    </xf>
    <xf numFmtId="0" fontId="45" fillId="0" borderId="55" xfId="0" applyFont="1" applyBorder="1" applyAlignment="1">
      <alignment horizontal="center" vertical="center"/>
    </xf>
    <xf numFmtId="0" fontId="2" fillId="9" borderId="11" xfId="2" applyFont="1" applyFill="1" applyBorder="1" applyAlignment="1">
      <alignment horizontal="center" vertical="center" wrapText="1"/>
    </xf>
    <xf numFmtId="0" fontId="2" fillId="9" borderId="12" xfId="2" applyFont="1" applyFill="1" applyBorder="1" applyAlignment="1">
      <alignment horizontal="center" vertical="center"/>
    </xf>
    <xf numFmtId="0" fontId="2" fillId="9" borderId="13" xfId="2" applyFont="1" applyFill="1" applyBorder="1" applyAlignment="1">
      <alignment horizontal="center" vertical="center"/>
    </xf>
    <xf numFmtId="0" fontId="4" fillId="13" borderId="17" xfId="0" applyFont="1" applyFill="1" applyBorder="1" applyAlignment="1">
      <alignment horizontal="center" vertical="center"/>
    </xf>
    <xf numFmtId="0" fontId="4" fillId="13" borderId="19" xfId="0"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9" borderId="42" xfId="0" applyFont="1" applyFill="1" applyBorder="1" applyAlignment="1">
      <alignment horizontal="center"/>
    </xf>
    <xf numFmtId="0" fontId="2" fillId="9" borderId="28" xfId="0" applyFont="1" applyFill="1" applyBorder="1" applyAlignment="1">
      <alignment horizontal="center"/>
    </xf>
    <xf numFmtId="0" fontId="32" fillId="13" borderId="17" xfId="0" applyFont="1" applyFill="1" applyBorder="1" applyAlignment="1">
      <alignment horizontal="center" vertical="center" wrapText="1"/>
    </xf>
    <xf numFmtId="0" fontId="32" fillId="13" borderId="18" xfId="0" applyFont="1" applyFill="1" applyBorder="1" applyAlignment="1">
      <alignment horizontal="center" vertical="center" wrapText="1"/>
    </xf>
    <xf numFmtId="0" fontId="32" fillId="13" borderId="19" xfId="0" applyFont="1" applyFill="1" applyBorder="1" applyAlignment="1">
      <alignment horizontal="center" vertical="center" wrapText="1"/>
    </xf>
    <xf numFmtId="0" fontId="21" fillId="0" borderId="6" xfId="0" applyFont="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31" fillId="0" borderId="17" xfId="3" applyBorder="1" applyAlignment="1">
      <alignment horizontal="center" vertical="center" wrapText="1"/>
    </xf>
    <xf numFmtId="0" fontId="31" fillId="0" borderId="17" xfId="3"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left" vertical="center" wrapText="1"/>
    </xf>
    <xf numFmtId="0" fontId="2" fillId="9" borderId="15" xfId="0" applyFont="1" applyFill="1" applyBorder="1" applyAlignment="1">
      <alignment horizontal="center" vertical="center"/>
    </xf>
    <xf numFmtId="0" fontId="2" fillId="9" borderId="15"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16" xfId="0" applyFont="1" applyFill="1" applyBorder="1" applyAlignment="1">
      <alignment horizontal="center" vertical="center"/>
    </xf>
    <xf numFmtId="0" fontId="2" fillId="9" borderId="7" xfId="0" applyFont="1" applyFill="1" applyBorder="1" applyAlignment="1">
      <alignment horizontal="center" vertical="center"/>
    </xf>
    <xf numFmtId="0" fontId="4" fillId="13" borderId="6" xfId="0" applyFont="1" applyFill="1" applyBorder="1" applyAlignment="1">
      <alignment horizontal="center" vertical="center"/>
    </xf>
    <xf numFmtId="0" fontId="0" fillId="4" borderId="6" xfId="0" applyFill="1" applyBorder="1" applyAlignment="1">
      <alignment horizontal="left" vertical="center" wrapText="1"/>
    </xf>
    <xf numFmtId="0" fontId="4" fillId="13" borderId="6" xfId="0" applyFont="1" applyFill="1" applyBorder="1" applyAlignment="1">
      <alignment horizontal="left" vertical="center" wrapText="1"/>
    </xf>
    <xf numFmtId="0" fontId="4" fillId="13" borderId="19" xfId="0" applyFont="1" applyFill="1" applyBorder="1" applyAlignment="1">
      <alignment horizontal="center" vertical="center" wrapText="1"/>
    </xf>
    <xf numFmtId="0" fontId="4" fillId="13" borderId="6" xfId="0" applyFont="1" applyFill="1" applyBorder="1" applyAlignment="1">
      <alignment horizontal="center" vertical="center" wrapText="1"/>
    </xf>
    <xf numFmtId="0" fontId="35" fillId="0" borderId="15" xfId="0" applyFont="1" applyBorder="1" applyAlignment="1">
      <alignment horizontal="center" vertical="center" wrapText="1"/>
    </xf>
    <xf numFmtId="0" fontId="35" fillId="0" borderId="33"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3" xfId="0" applyFont="1" applyBorder="1" applyAlignment="1">
      <alignment horizontal="center" vertical="center" wrapText="1"/>
    </xf>
    <xf numFmtId="0" fontId="35" fillId="0" borderId="48"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46" xfId="0" applyFont="1" applyBorder="1" applyAlignment="1">
      <alignment horizontal="center" vertical="center" wrapText="1"/>
    </xf>
    <xf numFmtId="18" fontId="35" fillId="0" borderId="48" xfId="0" applyNumberFormat="1" applyFont="1" applyBorder="1" applyAlignment="1">
      <alignment horizontal="center" vertical="center" wrapText="1"/>
    </xf>
    <xf numFmtId="18" fontId="35" fillId="0" borderId="46" xfId="0" applyNumberFormat="1" applyFont="1" applyBorder="1" applyAlignment="1">
      <alignment horizontal="center" vertical="center" wrapText="1"/>
    </xf>
    <xf numFmtId="18" fontId="35" fillId="0" borderId="32" xfId="0" applyNumberFormat="1" applyFont="1" applyBorder="1" applyAlignment="1">
      <alignment horizontal="center" vertical="center" wrapText="1"/>
    </xf>
    <xf numFmtId="0" fontId="7" fillId="0" borderId="41"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8"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32"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47" xfId="0" applyFont="1" applyBorder="1" applyAlignment="1">
      <alignment horizontal="center" vertical="center" wrapText="1"/>
    </xf>
    <xf numFmtId="0" fontId="21" fillId="0" borderId="47" xfId="0" applyFont="1" applyBorder="1" applyAlignment="1">
      <alignment horizontal="center" vertical="center" wrapText="1"/>
    </xf>
    <xf numFmtId="0" fontId="63" fillId="0" borderId="64" xfId="0" applyFont="1" applyBorder="1" applyAlignment="1">
      <alignment horizontal="center" vertical="center"/>
    </xf>
    <xf numFmtId="0" fontId="63" fillId="0" borderId="67" xfId="0" applyFont="1" applyBorder="1" applyAlignment="1">
      <alignment horizontal="center" vertical="center"/>
    </xf>
    <xf numFmtId="0" fontId="61" fillId="0" borderId="64" xfId="0" applyFont="1" applyBorder="1" applyAlignment="1">
      <alignment horizontal="center" vertical="center"/>
    </xf>
    <xf numFmtId="0" fontId="61" fillId="0" borderId="67" xfId="0" applyFont="1" applyBorder="1" applyAlignment="1">
      <alignment horizontal="center" vertical="center"/>
    </xf>
    <xf numFmtId="0" fontId="68" fillId="0" borderId="33" xfId="0" applyFont="1" applyBorder="1" applyAlignment="1">
      <alignment vertical="center" wrapText="1"/>
    </xf>
    <xf numFmtId="0" fontId="12" fillId="0" borderId="32" xfId="0" applyFont="1" applyBorder="1" applyAlignment="1">
      <alignment vertical="center" wrapText="1"/>
    </xf>
    <xf numFmtId="0" fontId="31" fillId="0" borderId="33" xfId="3" applyBorder="1" applyAlignment="1">
      <alignment horizontal="center" vertical="center" wrapText="1"/>
    </xf>
    <xf numFmtId="0" fontId="31" fillId="0" borderId="32" xfId="3" applyBorder="1" applyAlignment="1">
      <alignment horizontal="center" vertical="center" wrapText="1"/>
    </xf>
    <xf numFmtId="0" fontId="61" fillId="30" borderId="64" xfId="0" applyFont="1" applyFill="1" applyBorder="1" applyAlignment="1">
      <alignment horizontal="center" vertical="center" wrapText="1"/>
    </xf>
    <xf numFmtId="0" fontId="61" fillId="30" borderId="65" xfId="0" applyFont="1" applyFill="1" applyBorder="1" applyAlignment="1">
      <alignment horizontal="center" vertical="center" wrapText="1"/>
    </xf>
    <xf numFmtId="0" fontId="61" fillId="30" borderId="67" xfId="0" applyFont="1" applyFill="1" applyBorder="1" applyAlignment="1">
      <alignment horizontal="center" vertical="center" wrapText="1"/>
    </xf>
    <xf numFmtId="0" fontId="45" fillId="0" borderId="64" xfId="0" applyFont="1" applyBorder="1" applyAlignment="1">
      <alignment horizontal="center" vertical="center" wrapText="1"/>
    </xf>
    <xf numFmtId="0" fontId="45" fillId="0" borderId="65" xfId="0" applyFont="1" applyBorder="1" applyAlignment="1">
      <alignment horizontal="center" vertical="center" wrapText="1"/>
    </xf>
    <xf numFmtId="0" fontId="45" fillId="0" borderId="67" xfId="0" applyFont="1" applyBorder="1" applyAlignment="1">
      <alignment horizontal="center" vertical="center" wrapText="1"/>
    </xf>
    <xf numFmtId="0" fontId="45" fillId="0" borderId="64" xfId="0" applyFont="1" applyBorder="1" applyAlignment="1">
      <alignment horizontal="center" vertical="center"/>
    </xf>
    <xf numFmtId="0" fontId="45" fillId="0" borderId="65" xfId="0" applyFont="1" applyBorder="1" applyAlignment="1">
      <alignment horizontal="center" vertical="center"/>
    </xf>
    <xf numFmtId="0" fontId="45" fillId="0" borderId="67" xfId="0" applyFont="1" applyBorder="1" applyAlignment="1">
      <alignment horizontal="center" vertical="center"/>
    </xf>
    <xf numFmtId="0" fontId="56" fillId="19" borderId="64" xfId="0" applyFont="1" applyFill="1" applyBorder="1" applyAlignment="1">
      <alignment horizontal="center" vertical="center"/>
    </xf>
    <xf numFmtId="0" fontId="56" fillId="19" borderId="65" xfId="0" applyFont="1" applyFill="1" applyBorder="1" applyAlignment="1">
      <alignment horizontal="center" vertical="center"/>
    </xf>
    <xf numFmtId="0" fontId="56" fillId="19" borderId="67" xfId="0" applyFont="1" applyFill="1" applyBorder="1" applyAlignment="1">
      <alignment horizontal="center" vertical="center"/>
    </xf>
    <xf numFmtId="0" fontId="57" fillId="0" borderId="64" xfId="0" applyFont="1" applyBorder="1" applyAlignment="1">
      <alignment horizontal="center" vertical="center"/>
    </xf>
    <xf numFmtId="0" fontId="57" fillId="0" borderId="65" xfId="0" applyFont="1" applyBorder="1" applyAlignment="1">
      <alignment horizontal="center" vertical="center"/>
    </xf>
    <xf numFmtId="0" fontId="57" fillId="0" borderId="67" xfId="0" applyFont="1" applyBorder="1" applyAlignment="1">
      <alignment horizontal="center" vertical="center"/>
    </xf>
    <xf numFmtId="0" fontId="0" fillId="0" borderId="33" xfId="0" applyBorder="1" applyAlignment="1">
      <alignment horizontal="center" vertical="center" wrapText="1"/>
    </xf>
    <xf numFmtId="0" fontId="0" fillId="0" borderId="32" xfId="0" applyBorder="1" applyAlignment="1">
      <alignment horizontal="center" vertical="center" wrapText="1"/>
    </xf>
    <xf numFmtId="0" fontId="48" fillId="31" borderId="6" xfId="0" applyFont="1" applyFill="1" applyBorder="1" applyAlignment="1">
      <alignment horizontal="center" vertical="center" textRotation="90" wrapText="1"/>
    </xf>
    <xf numFmtId="0" fontId="49" fillId="16" borderId="33" xfId="0" applyFont="1" applyFill="1" applyBorder="1" applyAlignment="1">
      <alignment horizontal="center" vertical="center" textRotation="90" wrapText="1"/>
    </xf>
    <xf numFmtId="0" fontId="49" fillId="16" borderId="32" xfId="0" applyFont="1" applyFill="1" applyBorder="1" applyAlignment="1">
      <alignment horizontal="center" vertical="center" textRotation="90" wrapText="1"/>
    </xf>
    <xf numFmtId="0" fontId="48" fillId="31" borderId="6" xfId="0" applyFont="1" applyFill="1" applyBorder="1" applyAlignment="1">
      <alignment horizontal="center" vertical="center" textRotation="90"/>
    </xf>
    <xf numFmtId="0" fontId="48" fillId="31" borderId="17" xfId="0" applyFont="1" applyFill="1" applyBorder="1" applyAlignment="1">
      <alignment horizontal="center" vertical="center" textRotation="90"/>
    </xf>
    <xf numFmtId="0" fontId="0" fillId="0" borderId="31" xfId="0" applyBorder="1" applyAlignment="1">
      <alignment horizontal="center" vertical="center" wrapText="1"/>
    </xf>
    <xf numFmtId="0" fontId="49" fillId="16" borderId="6" xfId="0" applyFont="1" applyFill="1" applyBorder="1" applyAlignment="1">
      <alignment horizontal="center" vertical="center" textRotation="90"/>
    </xf>
    <xf numFmtId="0" fontId="50" fillId="16" borderId="6" xfId="0" applyFont="1" applyFill="1" applyBorder="1" applyAlignment="1">
      <alignment horizontal="center" vertical="center" textRotation="90"/>
    </xf>
    <xf numFmtId="0" fontId="61" fillId="0" borderId="55" xfId="0" applyFont="1" applyBorder="1" applyAlignment="1">
      <alignment horizontal="center" vertical="center" wrapText="1"/>
    </xf>
    <xf numFmtId="0" fontId="61" fillId="30" borderId="55" xfId="0" applyFont="1" applyFill="1" applyBorder="1" applyAlignment="1">
      <alignment horizontal="center" vertical="center"/>
    </xf>
    <xf numFmtId="0" fontId="61" fillId="0" borderId="66" xfId="0" applyFont="1" applyBorder="1" applyAlignment="1">
      <alignment horizontal="center" vertical="center"/>
    </xf>
    <xf numFmtId="0" fontId="61" fillId="0" borderId="55" xfId="0" applyFont="1" applyBorder="1" applyAlignment="1">
      <alignment horizontal="center" vertical="center"/>
    </xf>
    <xf numFmtId="0" fontId="65" fillId="0" borderId="55" xfId="0" applyFont="1" applyBorder="1" applyAlignment="1">
      <alignment horizontal="center"/>
    </xf>
    <xf numFmtId="0" fontId="65" fillId="0" borderId="64" xfId="0" applyFont="1" applyBorder="1" applyAlignment="1">
      <alignment horizont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left" vertical="center" wrapText="1"/>
    </xf>
    <xf numFmtId="0" fontId="0" fillId="0" borderId="32" xfId="0" applyBorder="1" applyAlignment="1">
      <alignment horizontal="left" vertical="center" wrapText="1"/>
    </xf>
    <xf numFmtId="0" fontId="32" fillId="19" borderId="55" xfId="0" applyFont="1" applyFill="1" applyBorder="1" applyAlignment="1">
      <alignment horizontal="center"/>
    </xf>
    <xf numFmtId="0" fontId="56" fillId="19" borderId="60" xfId="0" applyFont="1" applyFill="1" applyBorder="1" applyAlignment="1">
      <alignment horizontal="center" vertical="center"/>
    </xf>
    <xf numFmtId="0" fontId="56" fillId="19" borderId="63" xfId="0" applyFont="1" applyFill="1" applyBorder="1" applyAlignment="1">
      <alignment horizontal="center" vertical="center"/>
    </xf>
    <xf numFmtId="0" fontId="56" fillId="19" borderId="59" xfId="0" applyFont="1" applyFill="1" applyBorder="1" applyAlignment="1">
      <alignment horizontal="center" vertical="center"/>
    </xf>
    <xf numFmtId="0" fontId="56" fillId="19" borderId="57" xfId="0" applyFont="1" applyFill="1" applyBorder="1" applyAlignment="1">
      <alignment horizontal="center" vertical="center"/>
    </xf>
    <xf numFmtId="0" fontId="61" fillId="0" borderId="64" xfId="0" applyFont="1" applyBorder="1" applyAlignment="1">
      <alignment horizontal="center" vertical="center" wrapText="1"/>
    </xf>
    <xf numFmtId="0" fontId="61" fillId="0" borderId="65" xfId="0" applyFont="1" applyBorder="1" applyAlignment="1">
      <alignment horizontal="center" vertical="center" wrapText="1"/>
    </xf>
    <xf numFmtId="0" fontId="61" fillId="30" borderId="64" xfId="0" applyFont="1" applyFill="1" applyBorder="1" applyAlignment="1">
      <alignment horizontal="center" vertical="center"/>
    </xf>
    <xf numFmtId="0" fontId="61" fillId="30" borderId="65" xfId="0" applyFont="1" applyFill="1" applyBorder="1" applyAlignment="1">
      <alignment horizontal="center" vertical="center"/>
    </xf>
    <xf numFmtId="0" fontId="61" fillId="0" borderId="65" xfId="0" applyFont="1" applyBorder="1" applyAlignment="1">
      <alignment horizontal="center" vertical="center"/>
    </xf>
    <xf numFmtId="0" fontId="32" fillId="19" borderId="64" xfId="0" applyFont="1" applyFill="1" applyBorder="1" applyAlignment="1">
      <alignment horizontal="center"/>
    </xf>
    <xf numFmtId="0" fontId="32" fillId="19" borderId="65" xfId="0" applyFont="1" applyFill="1" applyBorder="1" applyAlignment="1">
      <alignment horizontal="center"/>
    </xf>
    <xf numFmtId="0" fontId="32" fillId="19" borderId="67" xfId="0" applyFont="1" applyFill="1" applyBorder="1" applyAlignment="1">
      <alignment horizontal="center"/>
    </xf>
    <xf numFmtId="0" fontId="56" fillId="19" borderId="61" xfId="0" applyFont="1" applyFill="1" applyBorder="1" applyAlignment="1">
      <alignment horizontal="center" vertical="center"/>
    </xf>
    <xf numFmtId="0" fontId="56" fillId="19" borderId="58" xfId="0" applyFont="1" applyFill="1" applyBorder="1" applyAlignment="1">
      <alignment horizontal="center" vertical="center"/>
    </xf>
    <xf numFmtId="0" fontId="56" fillId="19" borderId="56" xfId="0" applyFont="1" applyFill="1" applyBorder="1" applyAlignment="1">
      <alignment horizontal="center" vertical="center"/>
    </xf>
    <xf numFmtId="0" fontId="56" fillId="19" borderId="66" xfId="0" applyFont="1" applyFill="1" applyBorder="1" applyAlignment="1">
      <alignment horizontal="center" vertical="center"/>
    </xf>
    <xf numFmtId="0" fontId="0" fillId="0" borderId="5" xfId="0" applyBorder="1" applyAlignment="1">
      <alignment horizontal="center" vertical="center"/>
    </xf>
    <xf numFmtId="0" fontId="63" fillId="0" borderId="55" xfId="0" applyFont="1" applyBorder="1" applyAlignment="1">
      <alignment horizontal="center" vertical="center"/>
    </xf>
    <xf numFmtId="0" fontId="45" fillId="0" borderId="55" xfId="0" applyFont="1" applyBorder="1" applyAlignment="1">
      <alignment horizontal="center" vertical="center" wrapText="1"/>
    </xf>
    <xf numFmtId="0" fontId="56" fillId="19" borderId="62" xfId="0" applyFont="1" applyFill="1" applyBorder="1" applyAlignment="1">
      <alignment horizontal="center" vertical="center"/>
    </xf>
    <xf numFmtId="0" fontId="56" fillId="19" borderId="0" xfId="0" applyFont="1" applyFill="1" applyAlignment="1">
      <alignment horizontal="center" vertical="center"/>
    </xf>
    <xf numFmtId="0" fontId="0" fillId="0" borderId="6" xfId="0" applyBorder="1" applyAlignment="1">
      <alignment horizontal="center" vertical="center"/>
    </xf>
    <xf numFmtId="0" fontId="51" fillId="0" borderId="6" xfId="0" applyFont="1" applyBorder="1" applyAlignment="1">
      <alignment horizontal="left" vertical="center" wrapText="1"/>
    </xf>
  </cellXfs>
  <cellStyles count="7">
    <cellStyle name="Hipervínculo" xfId="3" builtinId="8"/>
    <cellStyle name="Hyperlink" xfId="6" xr:uid="{00000000-000B-0000-0000-000008000000}"/>
    <cellStyle name="Normal" xfId="0" builtinId="0"/>
    <cellStyle name="Normal 2" xfId="5" xr:uid="{00000000-0005-0000-0000-000002000000}"/>
    <cellStyle name="Normal 2 2" xfId="4" xr:uid="{00000000-0005-0000-0000-000003000000}"/>
    <cellStyle name="Normal 3" xfId="2" xr:uid="{00000000-0005-0000-0000-000004000000}"/>
    <cellStyle name="Porcentaje" xfId="1" builtinId="5"/>
  </cellStyles>
  <dxfs count="55">
    <dxf>
      <font>
        <strike val="0"/>
        <outline val="0"/>
        <shadow val="0"/>
        <u val="none"/>
        <vertAlign val="baseline"/>
        <name val="Calibri"/>
        <scheme val="minor"/>
      </font>
      <alignment horizontal="justify" vertical="center"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name val="Calibri"/>
        <scheme val="minor"/>
      </font>
      <numFmt numFmtId="1" formatCode="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horizontal="center" vertical="center" textRotation="0" wrapText="1" indent="0" justifyLastLine="0" shrinkToFit="0" readingOrder="0"/>
      <border diagonalUp="0" diagonalDown="0" outline="0">
        <left/>
        <right style="medium">
          <color indexed="64"/>
        </right>
        <top style="medium">
          <color indexed="64"/>
        </top>
        <bottom style="medium">
          <color indexed="64"/>
        </bottom>
      </border>
    </dxf>
    <dxf>
      <border outline="0">
        <top style="medium">
          <color indexed="64"/>
        </top>
      </border>
    </dxf>
    <dxf>
      <border outline="0">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vertical="center" textRotation="0" indent="0" justifyLastLine="0" shrinkToFit="0" readingOrder="0"/>
    </dxf>
    <dxf>
      <font>
        <b val="0"/>
        <i val="0"/>
        <strike val="0"/>
        <condense val="0"/>
        <extend val="0"/>
        <outline val="0"/>
        <shadow val="0"/>
        <u val="none"/>
        <vertAlign val="baseline"/>
        <sz val="10"/>
        <color auto="1"/>
        <name val="Calibri"/>
        <scheme val="minor"/>
      </font>
      <fill>
        <patternFill patternType="solid">
          <fgColor indexed="64"/>
          <bgColor rgb="FFC6E0B4"/>
        </patternFill>
      </fill>
      <alignment horizontal="center" vertical="center" textRotation="0" wrapText="0" indent="0" justifyLastLine="0" shrinkToFit="0" readingOrder="0"/>
      <border diagonalUp="0" diagonalDown="0">
        <left style="medium">
          <color indexed="64"/>
        </left>
        <right style="medium">
          <color indexed="64"/>
        </right>
        <top/>
        <bottom/>
      </border>
    </dxf>
    <dxf>
      <font>
        <b/>
      </font>
    </dxf>
    <dxf>
      <font>
        <b/>
      </font>
    </dxf>
    <dxf>
      <alignment horizontal="center" readingOrder="0"/>
    </dxf>
    <dxf>
      <alignment horizontal="center" readingOrder="0"/>
    </dxf>
    <dxf>
      <font>
        <color theme="0"/>
      </font>
    </dxf>
    <dxf>
      <font>
        <color theme="0"/>
      </font>
    </dxf>
    <dxf>
      <fill>
        <patternFill patternType="solid">
          <bgColor rgb="FF8F45C7"/>
        </patternFill>
      </fill>
    </dxf>
    <dxf>
      <fill>
        <patternFill patternType="solid">
          <bgColor rgb="FF8F45C7"/>
        </patternFill>
      </fill>
    </dxf>
    <dxf>
      <fill>
        <patternFill patternType="solid">
          <bgColor rgb="FF8F45C7"/>
        </patternFill>
      </fill>
    </dxf>
    <dxf>
      <fill>
        <patternFill patternType="solid">
          <bgColor rgb="FF8F45C7"/>
        </patternFill>
      </fill>
    </dxf>
    <dxf>
      <font>
        <b/>
      </font>
    </dxf>
    <dxf>
      <font>
        <b/>
      </font>
    </dxf>
    <dxf>
      <font>
        <color theme="0"/>
      </font>
    </dxf>
    <dxf>
      <font>
        <color theme="0"/>
      </font>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ill>
        <patternFill patternType="solid">
          <fgColor indexed="64"/>
          <bgColor rgb="FFFFFFFF"/>
        </patternFill>
      </fill>
    </dxf>
    <dxf>
      <fill>
        <patternFill patternType="solid">
          <fgColor indexed="64"/>
          <bgColor rgb="FFFFFFFF"/>
        </patternFill>
      </fill>
    </dxf>
    <dxf>
      <fill>
        <patternFill patternType="solid">
          <fgColor indexed="64"/>
          <bgColor rgb="FFFFFFFF"/>
        </patternFill>
      </fill>
    </dxf>
    <dxf>
      <fill>
        <patternFill patternType="solid">
          <fgColor indexed="64"/>
          <bgColor rgb="FFFFFFFF"/>
        </patternFill>
      </fill>
    </dxf>
    <dxf>
      <numFmt numFmtId="1"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readingOrder="0"/>
    </dxf>
    <dxf>
      <alignment horizontal="center" readingOrder="0"/>
    </dxf>
    <dxf>
      <alignment wrapText="1" readingOrder="0"/>
    </dxf>
    <dxf>
      <alignment wrapText="1" readingOrder="0"/>
    </dxf>
    <dxf>
      <alignment vertical="center" readingOrder="0"/>
    </dxf>
    <dxf>
      <alignment vertical="center" readingOrder="0"/>
    </dxf>
    <dxf>
      <font>
        <sz val="9"/>
      </font>
    </dxf>
    <dxf>
      <font>
        <sz val="9"/>
      </font>
    </dxf>
    <dxf>
      <alignment vertical="center" readingOrder="0"/>
    </dxf>
    <dxf>
      <alignment vertical="center" readingOrder="0"/>
    </dxf>
    <dxf>
      <alignment horizontal="center" readingOrder="0"/>
    </dxf>
    <dxf>
      <alignment horizontal="center" readingOrder="0"/>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sz val="8"/>
      </font>
    </dxf>
    <dxf>
      <fill>
        <patternFill patternType="solid">
          <fgColor indexed="64"/>
          <bgColor rgb="FFFFFFFF"/>
        </patternFill>
      </fill>
    </dxf>
    <dxf>
      <fill>
        <patternFill patternType="solid">
          <fgColor indexed="64"/>
          <bgColor rgb="FFFFFFFF"/>
        </patternFill>
      </fill>
    </dxf>
    <dxf>
      <fill>
        <patternFill patternType="solid">
          <fgColor indexed="64"/>
          <bgColor rgb="FFFFFFFF"/>
        </patternFill>
      </fill>
    </dxf>
    <dxf>
      <fill>
        <patternFill patternType="solid">
          <fgColor indexed="64"/>
          <bgColor rgb="FFFFFFFF"/>
        </patternFill>
      </fill>
    </dxf>
    <dxf>
      <fill>
        <patternFill patternType="solid">
          <fgColor indexed="64"/>
          <bgColor rgb="FFFFFFFF"/>
        </patternFill>
      </fill>
    </dxf>
  </dxfs>
  <tableStyles count="0" defaultTableStyle="TableStyleMedium2" defaultPivotStyle="PivotStyleLight16"/>
  <colors>
    <mruColors>
      <color rgb="FF9A00D0"/>
      <color rgb="FFA40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BRECHA ANEXO A ISO 27001:2013</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31412572587029902"/>
          <c:y val="0.18953981875861023"/>
          <c:w val="0.34482385326571241"/>
          <c:h val="0.65782206999405968"/>
        </c:manualLayout>
      </c:layout>
      <c:radarChart>
        <c:radarStyle val="marker"/>
        <c:varyColors val="0"/>
        <c:ser>
          <c:idx val="2"/>
          <c:order val="0"/>
          <c:tx>
            <c:strRef>
              <c:f>PORTADA!$F$14</c:f>
              <c:strCache>
                <c:ptCount val="1"/>
                <c:pt idx="0">
                  <c:v>Calificación Actual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PORTADA!$F$15:$F$28</c:f>
              <c:numCache>
                <c:formatCode>General</c:formatCode>
                <c:ptCount val="14"/>
                <c:pt idx="0">
                  <c:v>100</c:v>
                </c:pt>
                <c:pt idx="1">
                  <c:v>38</c:v>
                </c:pt>
                <c:pt idx="2">
                  <c:v>58</c:v>
                </c:pt>
                <c:pt idx="3">
                  <c:v>35</c:v>
                </c:pt>
                <c:pt idx="4">
                  <c:v>90</c:v>
                </c:pt>
                <c:pt idx="5">
                  <c:v>60</c:v>
                </c:pt>
                <c:pt idx="6">
                  <c:v>44</c:v>
                </c:pt>
                <c:pt idx="7">
                  <c:v>76</c:v>
                </c:pt>
                <c:pt idx="8">
                  <c:v>73</c:v>
                </c:pt>
                <c:pt idx="9">
                  <c:v>55</c:v>
                </c:pt>
                <c:pt idx="10">
                  <c:v>0</c:v>
                </c:pt>
                <c:pt idx="11">
                  <c:v>60</c:v>
                </c:pt>
                <c:pt idx="12" formatCode="0">
                  <c:v>0</c:v>
                </c:pt>
                <c:pt idx="13">
                  <c:v>19</c:v>
                </c:pt>
              </c:numCache>
            </c:numRef>
          </c:val>
          <c:extLst>
            <c:ext xmlns:c16="http://schemas.microsoft.com/office/drawing/2014/chart" uri="{C3380CC4-5D6E-409C-BE32-E72D297353CC}">
              <c16:uniqueId val="{00000000-9ADE-478A-998E-FB6E7BA96DAB}"/>
            </c:ext>
          </c:extLst>
        </c:ser>
        <c:ser>
          <c:idx val="3"/>
          <c:order val="1"/>
          <c:tx>
            <c:strRef>
              <c:f>PORTADA!$G$14</c:f>
              <c:strCache>
                <c:ptCount val="1"/>
                <c:pt idx="0">
                  <c:v>Calificación Objetivo</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PORTADA!$G$15:$G$28</c:f>
              <c:numCache>
                <c:formatCode>General</c:formatCode>
                <c:ptCount val="1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numCache>
            </c:numRef>
          </c:val>
          <c:extLst>
            <c:ext xmlns:c16="http://schemas.microsoft.com/office/drawing/2014/chart" uri="{C3380CC4-5D6E-409C-BE32-E72D297353CC}">
              <c16:uniqueId val="{00000001-9ADE-478A-998E-FB6E7BA96DAB}"/>
            </c:ext>
          </c:extLst>
        </c:ser>
        <c:dLbls>
          <c:showLegendKey val="0"/>
          <c:showVal val="0"/>
          <c:showCatName val="0"/>
          <c:showSerName val="0"/>
          <c:showPercent val="0"/>
          <c:showBubbleSize val="0"/>
        </c:dLbls>
        <c:axId val="236666880"/>
        <c:axId val="236669232"/>
      </c:radarChart>
      <c:catAx>
        <c:axId val="2366668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36669232"/>
        <c:crosses val="autoZero"/>
        <c:auto val="1"/>
        <c:lblAlgn val="ctr"/>
        <c:lblOffset val="100"/>
        <c:noMultiLvlLbl val="0"/>
      </c:catAx>
      <c:valAx>
        <c:axId val="236669232"/>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36666880"/>
        <c:crosses val="autoZero"/>
        <c:crossBetween val="between"/>
        <c:majorUnit val="20"/>
        <c:min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AVANCE CICLO DE FUNCIONAMIENTO DEL MODELO DE OPERACIÓN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PORTADA!$C$35</c:f>
              <c:strCache>
                <c:ptCount val="1"/>
                <c:pt idx="0">
                  <c:v>Planificación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PORTADA!$E$34:$G$34</c15:sqref>
                  </c15:fullRef>
                </c:ext>
              </c:extLst>
              <c:f>PORTADA!$E$34:$F$34</c:f>
              <c:strCache>
                <c:ptCount val="2"/>
                <c:pt idx="0">
                  <c:v>% de Avance Actual Entidad</c:v>
                </c:pt>
                <c:pt idx="1">
                  <c:v>% Avance Esperado</c:v>
                </c:pt>
              </c:strCache>
            </c:strRef>
          </c:cat>
          <c:val>
            <c:numRef>
              <c:extLst>
                <c:ext xmlns:c15="http://schemas.microsoft.com/office/drawing/2012/chart" uri="{02D57815-91ED-43cb-92C2-25804820EDAC}">
                  <c15:fullRef>
                    <c15:sqref>PORTADA!$E$35:$G$35</c15:sqref>
                  </c15:fullRef>
                </c:ext>
              </c:extLst>
              <c:f>PORTADA!$E$35:$F$35</c:f>
              <c:numCache>
                <c:formatCode>0%</c:formatCode>
                <c:ptCount val="2"/>
                <c:pt idx="0">
                  <c:v>0.4</c:v>
                </c:pt>
                <c:pt idx="1">
                  <c:v>0.4</c:v>
                </c:pt>
              </c:numCache>
            </c:numRef>
          </c:val>
          <c:extLst>
            <c:ext xmlns:c16="http://schemas.microsoft.com/office/drawing/2014/chart" uri="{C3380CC4-5D6E-409C-BE32-E72D297353CC}">
              <c16:uniqueId val="{00000000-A838-4AAA-A523-3F3BE74F9BD4}"/>
            </c:ext>
          </c:extLst>
        </c:ser>
        <c:ser>
          <c:idx val="1"/>
          <c:order val="1"/>
          <c:tx>
            <c:strRef>
              <c:f>PORTADA!$C$36</c:f>
              <c:strCache>
                <c:ptCount val="1"/>
                <c:pt idx="0">
                  <c:v>Implementación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PORTADA!$E$34:$G$34</c15:sqref>
                  </c15:fullRef>
                </c:ext>
              </c:extLst>
              <c:f>PORTADA!$E$34:$F$34</c:f>
              <c:strCache>
                <c:ptCount val="2"/>
                <c:pt idx="0">
                  <c:v>% de Avance Actual Entidad</c:v>
                </c:pt>
                <c:pt idx="1">
                  <c:v>% Avance Esperado</c:v>
                </c:pt>
              </c:strCache>
            </c:strRef>
          </c:cat>
          <c:val>
            <c:numRef>
              <c:extLst>
                <c:ext xmlns:c15="http://schemas.microsoft.com/office/drawing/2012/chart" uri="{02D57815-91ED-43cb-92C2-25804820EDAC}">
                  <c15:fullRef>
                    <c15:sqref>PORTADA!$E$36:$G$36</c15:sqref>
                  </c15:fullRef>
                </c:ext>
              </c:extLst>
              <c:f>PORTADA!$E$36:$F$36</c:f>
              <c:numCache>
                <c:formatCode>0%</c:formatCode>
                <c:ptCount val="2"/>
                <c:pt idx="0">
                  <c:v>0.12642857142857142</c:v>
                </c:pt>
                <c:pt idx="1">
                  <c:v>0.2</c:v>
                </c:pt>
              </c:numCache>
            </c:numRef>
          </c:val>
          <c:extLst>
            <c:ext xmlns:c16="http://schemas.microsoft.com/office/drawing/2014/chart" uri="{C3380CC4-5D6E-409C-BE32-E72D297353CC}">
              <c16:uniqueId val="{00000001-A838-4AAA-A523-3F3BE74F9BD4}"/>
            </c:ext>
          </c:extLst>
        </c:ser>
        <c:ser>
          <c:idx val="2"/>
          <c:order val="2"/>
          <c:tx>
            <c:strRef>
              <c:f>PORTADA!$C$37</c:f>
              <c:strCache>
                <c:ptCount val="1"/>
                <c:pt idx="0">
                  <c:v>Evaluación de desempeño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PORTADA!$E$34:$G$34</c15:sqref>
                  </c15:fullRef>
                </c:ext>
              </c:extLst>
              <c:f>PORTADA!$E$34:$F$34</c:f>
              <c:strCache>
                <c:ptCount val="2"/>
                <c:pt idx="0">
                  <c:v>% de Avance Actual Entidad</c:v>
                </c:pt>
                <c:pt idx="1">
                  <c:v>% Avance Esperado</c:v>
                </c:pt>
              </c:strCache>
            </c:strRef>
          </c:cat>
          <c:val>
            <c:numRef>
              <c:extLst>
                <c:ext xmlns:c15="http://schemas.microsoft.com/office/drawing/2012/chart" uri="{02D57815-91ED-43cb-92C2-25804820EDAC}">
                  <c15:fullRef>
                    <c15:sqref>PORTADA!$E$37:$G$37</c15:sqref>
                  </c15:fullRef>
                </c:ext>
              </c:extLst>
              <c:f>PORTADA!$E$37:$F$37</c:f>
              <c:numCache>
                <c:formatCode>0%</c:formatCode>
                <c:ptCount val="2"/>
                <c:pt idx="0">
                  <c:v>0</c:v>
                </c:pt>
                <c:pt idx="1">
                  <c:v>0.2</c:v>
                </c:pt>
              </c:numCache>
            </c:numRef>
          </c:val>
          <c:extLst>
            <c:ext xmlns:c16="http://schemas.microsoft.com/office/drawing/2014/chart" uri="{C3380CC4-5D6E-409C-BE32-E72D297353CC}">
              <c16:uniqueId val="{00000002-A838-4AAA-A523-3F3BE74F9BD4}"/>
            </c:ext>
          </c:extLst>
        </c:ser>
        <c:ser>
          <c:idx val="3"/>
          <c:order val="3"/>
          <c:tx>
            <c:strRef>
              <c:f>PORTADA!$C$38</c:f>
              <c:strCache>
                <c:ptCount val="1"/>
                <c:pt idx="0">
                  <c:v>Mejora continua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PORTADA!$E$34:$G$34</c15:sqref>
                  </c15:fullRef>
                </c:ext>
              </c:extLst>
              <c:f>PORTADA!$E$34:$F$34</c:f>
              <c:strCache>
                <c:ptCount val="2"/>
                <c:pt idx="0">
                  <c:v>% de Avance Actual Entidad</c:v>
                </c:pt>
                <c:pt idx="1">
                  <c:v>% Avance Esperado</c:v>
                </c:pt>
              </c:strCache>
            </c:strRef>
          </c:cat>
          <c:val>
            <c:numRef>
              <c:extLst>
                <c:ext xmlns:c15="http://schemas.microsoft.com/office/drawing/2012/chart" uri="{02D57815-91ED-43cb-92C2-25804820EDAC}">
                  <c15:fullRef>
                    <c15:sqref>PORTADA!$E$38:$G$38</c15:sqref>
                  </c15:fullRef>
                </c:ext>
              </c:extLst>
              <c:f>PORTADA!$E$38:$F$38</c:f>
              <c:numCache>
                <c:formatCode>0%</c:formatCode>
                <c:ptCount val="2"/>
                <c:pt idx="0">
                  <c:v>0</c:v>
                </c:pt>
                <c:pt idx="1">
                  <c:v>0.2</c:v>
                </c:pt>
              </c:numCache>
            </c:numRef>
          </c:val>
          <c:extLst>
            <c:ext xmlns:c16="http://schemas.microsoft.com/office/drawing/2014/chart" uri="{C3380CC4-5D6E-409C-BE32-E72D297353CC}">
              <c16:uniqueId val="{00000003-A838-4AAA-A523-3F3BE74F9BD4}"/>
            </c:ext>
          </c:extLst>
        </c:ser>
        <c:dLbls>
          <c:showLegendKey val="0"/>
          <c:showVal val="1"/>
          <c:showCatName val="0"/>
          <c:showSerName val="0"/>
          <c:showPercent val="0"/>
          <c:showBubbleSize val="0"/>
        </c:dLbls>
        <c:gapWidth val="150"/>
        <c:shape val="box"/>
        <c:axId val="236667664"/>
        <c:axId val="236668056"/>
        <c:axId val="0"/>
      </c:bar3DChart>
      <c:catAx>
        <c:axId val="2366676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36668056"/>
        <c:crossesAt val="0"/>
        <c:auto val="1"/>
        <c:lblAlgn val="ctr"/>
        <c:lblOffset val="100"/>
        <c:noMultiLvlLbl val="0"/>
      </c:catAx>
      <c:valAx>
        <c:axId val="236668056"/>
        <c:scaling>
          <c:orientation val="minMax"/>
          <c:max val="1"/>
          <c:min val="0"/>
        </c:scaling>
        <c:delete val="0"/>
        <c:axPos val="l"/>
        <c:majorGridlines>
          <c:spPr>
            <a:ln w="9525" cap="flat" cmpd="sng" algn="ctr">
              <a:solidFill>
                <a:schemeClr val="dk1">
                  <a:lumMod val="50000"/>
                  <a:lumOff val="5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2366676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es-CO"/>
              <a:t> </a:t>
            </a:r>
            <a:r>
              <a:rPr lang="es-CO" b="1"/>
              <a:t>FRAMEWORK CIBERSEGURIDAD NIST</a:t>
            </a:r>
          </a:p>
        </c:rich>
      </c:tx>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en-US"/>
        </a:p>
      </c:txPr>
    </c:title>
    <c:autoTitleDeleted val="0"/>
    <c:pivotFmts>
      <c:pivotFmt>
        <c:idx val="0"/>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pivotFmt>
      <c:pivotFmt>
        <c:idx val="1"/>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pivotFmt>
    </c:pivotFmts>
    <c:plotArea>
      <c:layout/>
      <c:radarChart>
        <c:radarStyle val="marker"/>
        <c:varyColors val="0"/>
        <c:ser>
          <c:idx val="0"/>
          <c:order val="0"/>
          <c:tx>
            <c:v>CALIFICACIÓN ENTIDAD</c:v>
          </c:tx>
          <c:spPr>
            <a:ln w="28575" cap="rnd">
              <a:solidFill>
                <a:schemeClr val="accent1"/>
              </a:solidFill>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cat>
            <c:strRef>
              <c:f>PORTADA!$B$91:$B$95</c:f>
              <c:strCache>
                <c:ptCount val="5"/>
                <c:pt idx="0">
                  <c:v>IDENTIFICAR</c:v>
                </c:pt>
                <c:pt idx="1">
                  <c:v>DETECTAR</c:v>
                </c:pt>
                <c:pt idx="2">
                  <c:v>RESPONDER</c:v>
                </c:pt>
                <c:pt idx="3">
                  <c:v>RECUPERAR</c:v>
                </c:pt>
                <c:pt idx="4">
                  <c:v>PROTEGER</c:v>
                </c:pt>
              </c:strCache>
            </c:strRef>
          </c:cat>
          <c:val>
            <c:numRef>
              <c:f>PORTADA!$C$91:$C$95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28F-4426-B2B1-4888A725054C}"/>
            </c:ext>
          </c:extLst>
        </c:ser>
        <c:ser>
          <c:idx val="1"/>
          <c:order val="1"/>
          <c:tx>
            <c:strRef>
              <c:f>PORTADA!$D$90</c:f>
              <c:strCache>
                <c:ptCount val="1"/>
                <c:pt idx="0">
                  <c:v>NIVEL IDEAL CSF</c:v>
                </c:pt>
              </c:strCache>
            </c:strRef>
          </c:tx>
          <c:spPr>
            <a:ln w="28575" cap="rnd">
              <a:solidFill>
                <a:schemeClr val="accent2"/>
              </a:solidFill>
            </a:ln>
            <a:effectLst>
              <a:glow rad="76200">
                <a:schemeClr val="accent2">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cat>
            <c:strRef>
              <c:f>PORTADA!$B$91:$B$95</c:f>
              <c:strCache>
                <c:ptCount val="5"/>
                <c:pt idx="0">
                  <c:v>IDENTIFICAR</c:v>
                </c:pt>
                <c:pt idx="1">
                  <c:v>DETECTAR</c:v>
                </c:pt>
                <c:pt idx="2">
                  <c:v>RESPONDER</c:v>
                </c:pt>
                <c:pt idx="3">
                  <c:v>RECUPERAR</c:v>
                </c:pt>
                <c:pt idx="4">
                  <c:v>PROTEGER</c:v>
                </c:pt>
              </c:strCache>
            </c:strRef>
          </c:cat>
          <c:val>
            <c:numRef>
              <c:f>PORTADA!$D$91:$D$95</c:f>
              <c:numCache>
                <c:formatCode>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1-628F-4426-B2B1-4888A725054C}"/>
            </c:ext>
          </c:extLst>
        </c:ser>
        <c:dLbls>
          <c:showLegendKey val="0"/>
          <c:showVal val="0"/>
          <c:showCatName val="0"/>
          <c:showSerName val="0"/>
          <c:showPercent val="0"/>
          <c:showBubbleSize val="0"/>
        </c:dLbls>
        <c:axId val="341193304"/>
        <c:axId val="341193696"/>
      </c:radarChart>
      <c:catAx>
        <c:axId val="34119330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41193696"/>
        <c:crosses val="autoZero"/>
        <c:auto val="1"/>
        <c:lblAlgn val="ctr"/>
        <c:lblOffset val="100"/>
        <c:noMultiLvlLbl val="0"/>
      </c:catAx>
      <c:valAx>
        <c:axId val="341193696"/>
        <c:scaling>
          <c:orientation val="minMax"/>
          <c:max val="100"/>
        </c:scaling>
        <c:delete val="0"/>
        <c:axPos val="l"/>
        <c:majorGridlines>
          <c:spPr>
            <a:ln w="9525" cap="flat" cmpd="sng" algn="ctr">
              <a:solidFill>
                <a:schemeClr val="lt1">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341193304"/>
        <c:crosses val="autoZero"/>
        <c:crossBetween val="between"/>
        <c:majorUnit val="2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showDLblsOverMax val="0"/>
  </c:chart>
  <c:spPr>
    <a:solidFill>
      <a:schemeClr val="tx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iagrams/_rels/data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2109EB-5C2B-4F1A-A46B-8B4C9013AEE3}" type="doc">
      <dgm:prSet loTypeId="urn:microsoft.com/office/officeart/2005/8/layout/hProcess10" loCatId="process" qsTypeId="urn:microsoft.com/office/officeart/2005/8/quickstyle/3d6" qsCatId="3D" csTypeId="urn:microsoft.com/office/officeart/2005/8/colors/accent1_1" csCatId="accent1" phldr="1"/>
      <dgm:spPr/>
      <dgm:t>
        <a:bodyPr/>
        <a:lstStyle/>
        <a:p>
          <a:endParaRPr lang="es-ES"/>
        </a:p>
      </dgm:t>
    </dgm:pt>
    <dgm:pt modelId="{CFD9661E-E466-4D41-A2DA-C7F90CFDAA34}">
      <dgm:prSet phldrT="[Texto]" custT="1"/>
      <dgm:spPr/>
      <dgm:t>
        <a:bodyPr/>
        <a:lstStyle/>
        <a:p>
          <a:r>
            <a:rPr lang="es-ES" sz="1200" b="1" dirty="0"/>
            <a:t>Identificar</a:t>
          </a:r>
        </a:p>
      </dgm:t>
    </dgm:pt>
    <dgm:pt modelId="{3D61A766-195D-4F1A-ADF3-0F9C8ABA5B64}" type="parTrans" cxnId="{D034ECCE-9E94-4E0F-98FA-D5D2F962852A}">
      <dgm:prSet/>
      <dgm:spPr/>
      <dgm:t>
        <a:bodyPr/>
        <a:lstStyle/>
        <a:p>
          <a:endParaRPr lang="es-ES" sz="850"/>
        </a:p>
      </dgm:t>
    </dgm:pt>
    <dgm:pt modelId="{49D8FBD1-85A2-46B9-B60C-01657606DF94}" type="sibTrans" cxnId="{D034ECCE-9E94-4E0F-98FA-D5D2F962852A}">
      <dgm:prSet custT="1"/>
      <dgm:spPr/>
      <dgm:t>
        <a:bodyPr/>
        <a:lstStyle/>
        <a:p>
          <a:endParaRPr lang="es-ES" sz="850"/>
        </a:p>
      </dgm:t>
    </dgm:pt>
    <dgm:pt modelId="{888698DA-F7B1-4E08-8114-1776AA8ED6F7}">
      <dgm:prSet phldrT="[Texto]" custT="1"/>
      <dgm:spPr/>
      <dgm:t>
        <a:bodyPr/>
        <a:lstStyle/>
        <a:p>
          <a:r>
            <a:rPr lang="es-ES" sz="1100" dirty="0"/>
            <a:t>Gestión de activos</a:t>
          </a:r>
        </a:p>
      </dgm:t>
    </dgm:pt>
    <dgm:pt modelId="{5D8954A5-8BA7-45C7-B3F9-D9857EAE291C}" type="parTrans" cxnId="{407CDB5D-7EA2-42F1-8A15-37B6DAAB40AA}">
      <dgm:prSet/>
      <dgm:spPr/>
      <dgm:t>
        <a:bodyPr/>
        <a:lstStyle/>
        <a:p>
          <a:endParaRPr lang="es-ES" sz="850"/>
        </a:p>
      </dgm:t>
    </dgm:pt>
    <dgm:pt modelId="{AABABD63-AD2C-404C-B001-8785D1EFE6F1}" type="sibTrans" cxnId="{407CDB5D-7EA2-42F1-8A15-37B6DAAB40AA}">
      <dgm:prSet/>
      <dgm:spPr/>
      <dgm:t>
        <a:bodyPr/>
        <a:lstStyle/>
        <a:p>
          <a:endParaRPr lang="es-ES" sz="850"/>
        </a:p>
      </dgm:t>
    </dgm:pt>
    <dgm:pt modelId="{1281D599-E36D-49FF-B1DC-BE785EA334F1}">
      <dgm:prSet phldrT="[Texto]" custT="1"/>
      <dgm:spPr/>
      <dgm:t>
        <a:bodyPr/>
        <a:lstStyle/>
        <a:p>
          <a:r>
            <a:rPr lang="es-ES" sz="1100" dirty="0"/>
            <a:t>Ambiente de negocios</a:t>
          </a:r>
        </a:p>
      </dgm:t>
    </dgm:pt>
    <dgm:pt modelId="{7C0ACAE6-0D47-4CA6-8776-54FA93A87DDF}" type="parTrans" cxnId="{BEBF5A78-64FE-4565-9EA1-76771F77DAE1}">
      <dgm:prSet/>
      <dgm:spPr/>
      <dgm:t>
        <a:bodyPr/>
        <a:lstStyle/>
        <a:p>
          <a:endParaRPr lang="es-ES" sz="850"/>
        </a:p>
      </dgm:t>
    </dgm:pt>
    <dgm:pt modelId="{BC9BCD4A-5EBF-4B52-8076-D89333A9DC8F}" type="sibTrans" cxnId="{BEBF5A78-64FE-4565-9EA1-76771F77DAE1}">
      <dgm:prSet/>
      <dgm:spPr/>
      <dgm:t>
        <a:bodyPr/>
        <a:lstStyle/>
        <a:p>
          <a:endParaRPr lang="es-ES" sz="850"/>
        </a:p>
      </dgm:t>
    </dgm:pt>
    <dgm:pt modelId="{6DF347B9-05AB-4459-BD13-CF949C3C8A14}">
      <dgm:prSet phldrT="[Texto]" custT="1"/>
      <dgm:spPr/>
      <dgm:t>
        <a:bodyPr/>
        <a:lstStyle/>
        <a:p>
          <a:r>
            <a:rPr lang="es-ES" sz="1200" b="1" dirty="0"/>
            <a:t>Proteger</a:t>
          </a:r>
        </a:p>
      </dgm:t>
    </dgm:pt>
    <dgm:pt modelId="{A2D7F9F6-705D-4254-9817-74C705D35DD7}" type="parTrans" cxnId="{9EC52230-E2DE-4935-B471-48DCF822F511}">
      <dgm:prSet/>
      <dgm:spPr/>
      <dgm:t>
        <a:bodyPr/>
        <a:lstStyle/>
        <a:p>
          <a:endParaRPr lang="es-ES" sz="850"/>
        </a:p>
      </dgm:t>
    </dgm:pt>
    <dgm:pt modelId="{BC93E36D-F700-4375-9905-72193D372128}" type="sibTrans" cxnId="{9EC52230-E2DE-4935-B471-48DCF822F511}">
      <dgm:prSet custT="1"/>
      <dgm:spPr/>
      <dgm:t>
        <a:bodyPr/>
        <a:lstStyle/>
        <a:p>
          <a:endParaRPr lang="es-ES" sz="850"/>
        </a:p>
      </dgm:t>
    </dgm:pt>
    <dgm:pt modelId="{2180C18D-FEE9-4539-868A-88016A2CB7E5}">
      <dgm:prSet phldrT="[Texto]" custT="1"/>
      <dgm:spPr/>
      <dgm:t>
        <a:bodyPr/>
        <a:lstStyle/>
        <a:p>
          <a:r>
            <a:rPr lang="es-ES" sz="1100" dirty="0"/>
            <a:t>Control de acceso</a:t>
          </a:r>
        </a:p>
      </dgm:t>
    </dgm:pt>
    <dgm:pt modelId="{8C64319D-C016-44E0-84E3-A3726875BFE6}" type="parTrans" cxnId="{2B5006B2-A62B-41DE-AC26-C5A008C44009}">
      <dgm:prSet/>
      <dgm:spPr/>
      <dgm:t>
        <a:bodyPr/>
        <a:lstStyle/>
        <a:p>
          <a:endParaRPr lang="es-ES" sz="850"/>
        </a:p>
      </dgm:t>
    </dgm:pt>
    <dgm:pt modelId="{A4C4296A-BEC1-42CE-A882-17139BD815F4}" type="sibTrans" cxnId="{2B5006B2-A62B-41DE-AC26-C5A008C44009}">
      <dgm:prSet/>
      <dgm:spPr/>
      <dgm:t>
        <a:bodyPr/>
        <a:lstStyle/>
        <a:p>
          <a:endParaRPr lang="es-ES" sz="850"/>
        </a:p>
      </dgm:t>
    </dgm:pt>
    <dgm:pt modelId="{AACE8F74-A6C5-43F0-867A-D1B44CE008A8}">
      <dgm:prSet phldrT="[Texto]" custT="1"/>
      <dgm:spPr/>
      <dgm:t>
        <a:bodyPr/>
        <a:lstStyle/>
        <a:p>
          <a:r>
            <a:rPr lang="es-ES" sz="1100" dirty="0"/>
            <a:t>Capacitación y sensibilización</a:t>
          </a:r>
        </a:p>
      </dgm:t>
    </dgm:pt>
    <dgm:pt modelId="{36FC6262-8674-43DF-89D4-53CB9168501D}" type="parTrans" cxnId="{411BC6A8-7166-4520-BA59-C0A7EE91D4B0}">
      <dgm:prSet/>
      <dgm:spPr/>
      <dgm:t>
        <a:bodyPr/>
        <a:lstStyle/>
        <a:p>
          <a:endParaRPr lang="es-ES" sz="850"/>
        </a:p>
      </dgm:t>
    </dgm:pt>
    <dgm:pt modelId="{138B43F3-538D-4A54-A59E-4D3C5D3642D4}" type="sibTrans" cxnId="{411BC6A8-7166-4520-BA59-C0A7EE91D4B0}">
      <dgm:prSet/>
      <dgm:spPr/>
      <dgm:t>
        <a:bodyPr/>
        <a:lstStyle/>
        <a:p>
          <a:endParaRPr lang="es-ES" sz="850"/>
        </a:p>
      </dgm:t>
    </dgm:pt>
    <dgm:pt modelId="{A7094814-6996-43B0-A68D-BA1440C8BDE9}">
      <dgm:prSet phldrT="[Texto]" custT="1"/>
      <dgm:spPr/>
      <dgm:t>
        <a:bodyPr/>
        <a:lstStyle/>
        <a:p>
          <a:r>
            <a:rPr lang="es-ES" sz="1000" b="1" dirty="0"/>
            <a:t>Detectar</a:t>
          </a:r>
        </a:p>
      </dgm:t>
    </dgm:pt>
    <dgm:pt modelId="{14168005-BA5F-4096-AF14-5B97D9F9EEEF}" type="parTrans" cxnId="{27AD0761-5DE6-4380-A0AE-6FA324BC0165}">
      <dgm:prSet/>
      <dgm:spPr/>
      <dgm:t>
        <a:bodyPr/>
        <a:lstStyle/>
        <a:p>
          <a:endParaRPr lang="es-ES" sz="850"/>
        </a:p>
      </dgm:t>
    </dgm:pt>
    <dgm:pt modelId="{2C36DAD2-F638-4F81-B263-41E6E73EF41E}" type="sibTrans" cxnId="{27AD0761-5DE6-4380-A0AE-6FA324BC0165}">
      <dgm:prSet custT="1"/>
      <dgm:spPr/>
      <dgm:t>
        <a:bodyPr/>
        <a:lstStyle/>
        <a:p>
          <a:endParaRPr lang="es-ES" sz="850"/>
        </a:p>
      </dgm:t>
    </dgm:pt>
    <dgm:pt modelId="{F9A92B5C-CF19-4DF1-8A64-9CA08F2CA889}">
      <dgm:prSet phldrT="[Texto]" custT="1"/>
      <dgm:spPr/>
      <dgm:t>
        <a:bodyPr/>
        <a:lstStyle/>
        <a:p>
          <a:r>
            <a:rPr lang="es-ES" sz="1100" dirty="0"/>
            <a:t>Anomalías y eventos</a:t>
          </a:r>
        </a:p>
      </dgm:t>
    </dgm:pt>
    <dgm:pt modelId="{87B49145-E476-4CCB-888E-F4FB9E2A0F14}" type="parTrans" cxnId="{B880DE61-2403-47AD-A1D5-F61795E324D7}">
      <dgm:prSet/>
      <dgm:spPr/>
      <dgm:t>
        <a:bodyPr/>
        <a:lstStyle/>
        <a:p>
          <a:endParaRPr lang="es-ES" sz="850"/>
        </a:p>
      </dgm:t>
    </dgm:pt>
    <dgm:pt modelId="{1181FC52-B3CF-4775-B68C-4C01AC4834C0}" type="sibTrans" cxnId="{B880DE61-2403-47AD-A1D5-F61795E324D7}">
      <dgm:prSet/>
      <dgm:spPr/>
      <dgm:t>
        <a:bodyPr/>
        <a:lstStyle/>
        <a:p>
          <a:endParaRPr lang="es-ES" sz="850"/>
        </a:p>
      </dgm:t>
    </dgm:pt>
    <dgm:pt modelId="{7987C506-2CDE-44E4-B4F5-C33C33D5A6D6}">
      <dgm:prSet phldrT="[Texto]" custT="1"/>
      <dgm:spPr/>
      <dgm:t>
        <a:bodyPr/>
        <a:lstStyle/>
        <a:p>
          <a:r>
            <a:rPr lang="es-ES" sz="1100" dirty="0"/>
            <a:t>Monitoreo continuo de la seguridad</a:t>
          </a:r>
        </a:p>
      </dgm:t>
    </dgm:pt>
    <dgm:pt modelId="{54310600-079D-4722-BB85-54EC4A0229DD}" type="parTrans" cxnId="{B16B32E5-9AC9-45A0-AEB0-13678D547931}">
      <dgm:prSet/>
      <dgm:spPr/>
      <dgm:t>
        <a:bodyPr/>
        <a:lstStyle/>
        <a:p>
          <a:endParaRPr lang="es-ES" sz="850"/>
        </a:p>
      </dgm:t>
    </dgm:pt>
    <dgm:pt modelId="{F0D7FE95-B402-4BFC-8727-C8B5D71E0262}" type="sibTrans" cxnId="{B16B32E5-9AC9-45A0-AEB0-13678D547931}">
      <dgm:prSet/>
      <dgm:spPr/>
      <dgm:t>
        <a:bodyPr/>
        <a:lstStyle/>
        <a:p>
          <a:endParaRPr lang="es-ES" sz="850"/>
        </a:p>
      </dgm:t>
    </dgm:pt>
    <dgm:pt modelId="{B48EAD2E-4793-468B-8161-4C1247D8C357}">
      <dgm:prSet phldrT="[Texto]" custT="1"/>
      <dgm:spPr/>
      <dgm:t>
        <a:bodyPr/>
        <a:lstStyle/>
        <a:p>
          <a:r>
            <a:rPr lang="es-ES" sz="1100" dirty="0"/>
            <a:t>Evaluación de riesgos</a:t>
          </a:r>
        </a:p>
      </dgm:t>
    </dgm:pt>
    <dgm:pt modelId="{25D8EF5C-8EF7-4CE2-BBC0-088CF92287DF}" type="parTrans" cxnId="{666427D0-80A6-47A6-9A4F-735ACA94F674}">
      <dgm:prSet/>
      <dgm:spPr/>
      <dgm:t>
        <a:bodyPr/>
        <a:lstStyle/>
        <a:p>
          <a:endParaRPr lang="es-ES" sz="850"/>
        </a:p>
      </dgm:t>
    </dgm:pt>
    <dgm:pt modelId="{9E5F2613-F01F-40A9-B96A-0DCB9A2FABD1}" type="sibTrans" cxnId="{666427D0-80A6-47A6-9A4F-735ACA94F674}">
      <dgm:prSet/>
      <dgm:spPr/>
      <dgm:t>
        <a:bodyPr/>
        <a:lstStyle/>
        <a:p>
          <a:endParaRPr lang="es-ES" sz="850"/>
        </a:p>
      </dgm:t>
    </dgm:pt>
    <dgm:pt modelId="{CF346AAC-90E6-4778-BF87-9E764E622057}">
      <dgm:prSet phldrT="[Texto]" custT="1"/>
      <dgm:spPr/>
      <dgm:t>
        <a:bodyPr/>
        <a:lstStyle/>
        <a:p>
          <a:r>
            <a:rPr lang="es-ES" sz="1100" dirty="0"/>
            <a:t>Estrategia de gestión de riesgos</a:t>
          </a:r>
        </a:p>
      </dgm:t>
    </dgm:pt>
    <dgm:pt modelId="{DB01BF2A-B99E-4E84-B7F8-C01431891A5C}" type="parTrans" cxnId="{A4EC844C-0773-4D13-821E-3DF9E2F1569C}">
      <dgm:prSet/>
      <dgm:spPr/>
      <dgm:t>
        <a:bodyPr/>
        <a:lstStyle/>
        <a:p>
          <a:endParaRPr lang="es-ES" sz="850"/>
        </a:p>
      </dgm:t>
    </dgm:pt>
    <dgm:pt modelId="{FDFAE280-4403-4CEB-AD40-2EA575985CAF}" type="sibTrans" cxnId="{A4EC844C-0773-4D13-821E-3DF9E2F1569C}">
      <dgm:prSet/>
      <dgm:spPr/>
      <dgm:t>
        <a:bodyPr/>
        <a:lstStyle/>
        <a:p>
          <a:endParaRPr lang="es-ES" sz="850"/>
        </a:p>
      </dgm:t>
    </dgm:pt>
    <dgm:pt modelId="{707C3672-0EF0-42DB-A91A-175C205E0FE3}">
      <dgm:prSet phldrT="[Texto]" custT="1"/>
      <dgm:spPr/>
      <dgm:t>
        <a:bodyPr/>
        <a:lstStyle/>
        <a:p>
          <a:r>
            <a:rPr lang="es-ES" sz="1100" dirty="0"/>
            <a:t>Seguridad datos</a:t>
          </a:r>
        </a:p>
      </dgm:t>
    </dgm:pt>
    <dgm:pt modelId="{7E8BF841-A407-4F2A-8B1D-87F8204947A9}" type="parTrans" cxnId="{4084321E-ED64-422C-9BC9-A76B8F6AC830}">
      <dgm:prSet/>
      <dgm:spPr/>
      <dgm:t>
        <a:bodyPr/>
        <a:lstStyle/>
        <a:p>
          <a:endParaRPr lang="es-ES" sz="850"/>
        </a:p>
      </dgm:t>
    </dgm:pt>
    <dgm:pt modelId="{E1A72FAB-10A3-46A8-B080-66634AE5685E}" type="sibTrans" cxnId="{4084321E-ED64-422C-9BC9-A76B8F6AC830}">
      <dgm:prSet/>
      <dgm:spPr/>
      <dgm:t>
        <a:bodyPr/>
        <a:lstStyle/>
        <a:p>
          <a:endParaRPr lang="es-ES" sz="850"/>
        </a:p>
      </dgm:t>
    </dgm:pt>
    <dgm:pt modelId="{75AF9CFA-E5EA-41C7-B733-BCCC515E0C99}">
      <dgm:prSet phldrT="[Texto]" custT="1"/>
      <dgm:spPr/>
      <dgm:t>
        <a:bodyPr/>
        <a:lstStyle/>
        <a:p>
          <a:r>
            <a:rPr lang="es-ES" sz="1100" dirty="0"/>
            <a:t>Protección información y procedimientos</a:t>
          </a:r>
        </a:p>
      </dgm:t>
    </dgm:pt>
    <dgm:pt modelId="{3CEE2CE5-7F1A-4C1C-944F-F9AAAC447E80}" type="parTrans" cxnId="{6C77F185-335B-4561-A577-CC50C3937452}">
      <dgm:prSet/>
      <dgm:spPr/>
      <dgm:t>
        <a:bodyPr/>
        <a:lstStyle/>
        <a:p>
          <a:endParaRPr lang="es-ES" sz="850"/>
        </a:p>
      </dgm:t>
    </dgm:pt>
    <dgm:pt modelId="{20CD7C7A-38E6-42E7-9B7D-A0EBA79DEBEE}" type="sibTrans" cxnId="{6C77F185-335B-4561-A577-CC50C3937452}">
      <dgm:prSet/>
      <dgm:spPr/>
      <dgm:t>
        <a:bodyPr/>
        <a:lstStyle/>
        <a:p>
          <a:endParaRPr lang="es-ES" sz="850"/>
        </a:p>
      </dgm:t>
    </dgm:pt>
    <dgm:pt modelId="{24B5D0CC-0202-4F63-9F53-BB56674CDAF2}">
      <dgm:prSet phldrT="[Texto]" custT="1"/>
      <dgm:spPr/>
      <dgm:t>
        <a:bodyPr/>
        <a:lstStyle/>
        <a:p>
          <a:r>
            <a:rPr lang="es-ES" sz="1100" dirty="0"/>
            <a:t>Mantenimiento</a:t>
          </a:r>
        </a:p>
      </dgm:t>
    </dgm:pt>
    <dgm:pt modelId="{6EE67D20-F6D6-4D29-A8CA-F862546B2313}" type="parTrans" cxnId="{DF59F676-DDE2-4D0A-9772-4992C72CF3C0}">
      <dgm:prSet/>
      <dgm:spPr/>
      <dgm:t>
        <a:bodyPr/>
        <a:lstStyle/>
        <a:p>
          <a:endParaRPr lang="es-ES" sz="850"/>
        </a:p>
      </dgm:t>
    </dgm:pt>
    <dgm:pt modelId="{D38ED16B-C1E5-4430-8C95-08DCAD71A571}" type="sibTrans" cxnId="{DF59F676-DDE2-4D0A-9772-4992C72CF3C0}">
      <dgm:prSet/>
      <dgm:spPr/>
      <dgm:t>
        <a:bodyPr/>
        <a:lstStyle/>
        <a:p>
          <a:endParaRPr lang="es-ES" sz="850"/>
        </a:p>
      </dgm:t>
    </dgm:pt>
    <dgm:pt modelId="{61D4896A-7230-43AA-B591-599A59890DE6}">
      <dgm:prSet phldrT="[Texto]" custT="1"/>
      <dgm:spPr/>
      <dgm:t>
        <a:bodyPr/>
        <a:lstStyle/>
        <a:p>
          <a:r>
            <a:rPr lang="es-ES" sz="1100" dirty="0"/>
            <a:t>Tecnología de protección</a:t>
          </a:r>
        </a:p>
      </dgm:t>
    </dgm:pt>
    <dgm:pt modelId="{BCDA9D34-1AE7-4D0F-9626-81E53EF29AAC}" type="parTrans" cxnId="{60DA1C71-5453-4E77-BE55-5A315BE10DEE}">
      <dgm:prSet/>
      <dgm:spPr/>
      <dgm:t>
        <a:bodyPr/>
        <a:lstStyle/>
        <a:p>
          <a:endParaRPr lang="es-ES" sz="850"/>
        </a:p>
      </dgm:t>
    </dgm:pt>
    <dgm:pt modelId="{1B5620E4-76AC-439A-997B-54514566C62D}" type="sibTrans" cxnId="{60DA1C71-5453-4E77-BE55-5A315BE10DEE}">
      <dgm:prSet/>
      <dgm:spPr/>
      <dgm:t>
        <a:bodyPr/>
        <a:lstStyle/>
        <a:p>
          <a:endParaRPr lang="es-ES" sz="850"/>
        </a:p>
      </dgm:t>
    </dgm:pt>
    <dgm:pt modelId="{44647708-D3A2-4C9C-9F9F-05693CE8EBDC}">
      <dgm:prSet phldrT="[Texto]" custT="1"/>
      <dgm:spPr/>
      <dgm:t>
        <a:bodyPr/>
        <a:lstStyle/>
        <a:p>
          <a:r>
            <a:rPr lang="es-ES" sz="1100" dirty="0"/>
            <a:t>Proceso de detección</a:t>
          </a:r>
          <a:r>
            <a:rPr lang="es-ES" sz="1000" dirty="0"/>
            <a:t>	</a:t>
          </a:r>
        </a:p>
      </dgm:t>
    </dgm:pt>
    <dgm:pt modelId="{6AC8DF2A-D799-453B-BC4E-9E606CD8910B}" type="parTrans" cxnId="{24938EB7-43F0-492C-B0EE-30B0BABB9F41}">
      <dgm:prSet/>
      <dgm:spPr/>
      <dgm:t>
        <a:bodyPr/>
        <a:lstStyle/>
        <a:p>
          <a:endParaRPr lang="es-ES" sz="850"/>
        </a:p>
      </dgm:t>
    </dgm:pt>
    <dgm:pt modelId="{570D379C-26EB-41BF-879F-C87D52A72B06}" type="sibTrans" cxnId="{24938EB7-43F0-492C-B0EE-30B0BABB9F41}">
      <dgm:prSet/>
      <dgm:spPr/>
      <dgm:t>
        <a:bodyPr/>
        <a:lstStyle/>
        <a:p>
          <a:endParaRPr lang="es-ES" sz="850"/>
        </a:p>
      </dgm:t>
    </dgm:pt>
    <dgm:pt modelId="{6AD4D0FC-646C-486F-BF9B-DEBD8AFBEA9E}">
      <dgm:prSet phldrT="[Texto]" custT="1"/>
      <dgm:spPr/>
      <dgm:t>
        <a:bodyPr/>
        <a:lstStyle/>
        <a:p>
          <a:r>
            <a:rPr lang="es-ES" sz="1000" b="1" dirty="0"/>
            <a:t>Responder</a:t>
          </a:r>
        </a:p>
      </dgm:t>
    </dgm:pt>
    <dgm:pt modelId="{21C0E4C4-0330-4875-BA01-51083BFDC7DC}" type="parTrans" cxnId="{5ECFBA57-1B55-4A06-8599-332F03333415}">
      <dgm:prSet/>
      <dgm:spPr/>
      <dgm:t>
        <a:bodyPr/>
        <a:lstStyle/>
        <a:p>
          <a:endParaRPr lang="es-ES" sz="850"/>
        </a:p>
      </dgm:t>
    </dgm:pt>
    <dgm:pt modelId="{422AAFC1-2C1F-4577-8AF4-D49F26C425D1}" type="sibTrans" cxnId="{5ECFBA57-1B55-4A06-8599-332F03333415}">
      <dgm:prSet custT="1"/>
      <dgm:spPr/>
      <dgm:t>
        <a:bodyPr/>
        <a:lstStyle/>
        <a:p>
          <a:endParaRPr lang="es-ES" sz="850"/>
        </a:p>
      </dgm:t>
    </dgm:pt>
    <dgm:pt modelId="{699F0988-1992-46C3-B321-3E36FADD178E}">
      <dgm:prSet phldrT="[Texto]" custT="1"/>
      <dgm:spPr/>
      <dgm:t>
        <a:bodyPr/>
        <a:lstStyle/>
        <a:p>
          <a:r>
            <a:rPr lang="es-ES" sz="1100" dirty="0"/>
            <a:t>Planes de respuesta</a:t>
          </a:r>
        </a:p>
      </dgm:t>
    </dgm:pt>
    <dgm:pt modelId="{B04B32EB-3542-4E19-A6B0-A6768A994F2F}" type="parTrans" cxnId="{4481A7CB-7D0A-4A26-A990-236F4D5ACF18}">
      <dgm:prSet/>
      <dgm:spPr/>
      <dgm:t>
        <a:bodyPr/>
        <a:lstStyle/>
        <a:p>
          <a:endParaRPr lang="es-ES" sz="850"/>
        </a:p>
      </dgm:t>
    </dgm:pt>
    <dgm:pt modelId="{8D60D0C9-E7B4-48D1-8284-6B7B16F96DF9}" type="sibTrans" cxnId="{4481A7CB-7D0A-4A26-A990-236F4D5ACF18}">
      <dgm:prSet/>
      <dgm:spPr/>
      <dgm:t>
        <a:bodyPr/>
        <a:lstStyle/>
        <a:p>
          <a:endParaRPr lang="es-ES" sz="850"/>
        </a:p>
      </dgm:t>
    </dgm:pt>
    <dgm:pt modelId="{D44685D7-0E29-4A6C-927C-C560C9B26A7B}">
      <dgm:prSet phldrT="[Texto]" custT="1"/>
      <dgm:spPr/>
      <dgm:t>
        <a:bodyPr/>
        <a:lstStyle/>
        <a:p>
          <a:r>
            <a:rPr lang="es-ES" sz="1100" dirty="0"/>
            <a:t>Comunicaciones</a:t>
          </a:r>
        </a:p>
      </dgm:t>
    </dgm:pt>
    <dgm:pt modelId="{FD9129E7-B97C-4782-82B9-93A5B0AE3D34}" type="parTrans" cxnId="{B83479EA-C81C-4003-8A40-AFABCF61560A}">
      <dgm:prSet/>
      <dgm:spPr/>
      <dgm:t>
        <a:bodyPr/>
        <a:lstStyle/>
        <a:p>
          <a:endParaRPr lang="es-ES" sz="850"/>
        </a:p>
      </dgm:t>
    </dgm:pt>
    <dgm:pt modelId="{25683F0F-1B39-4DB5-9662-DB61009D1EFC}" type="sibTrans" cxnId="{B83479EA-C81C-4003-8A40-AFABCF61560A}">
      <dgm:prSet/>
      <dgm:spPr/>
      <dgm:t>
        <a:bodyPr/>
        <a:lstStyle/>
        <a:p>
          <a:endParaRPr lang="es-ES" sz="850"/>
        </a:p>
      </dgm:t>
    </dgm:pt>
    <dgm:pt modelId="{8564AA7F-0AED-41E0-A7A9-4213308ABD71}">
      <dgm:prSet phldrT="[Texto]" custT="1"/>
      <dgm:spPr/>
      <dgm:t>
        <a:bodyPr/>
        <a:lstStyle/>
        <a:p>
          <a:r>
            <a:rPr lang="es-ES" sz="1100" dirty="0"/>
            <a:t>Análisis</a:t>
          </a:r>
        </a:p>
      </dgm:t>
    </dgm:pt>
    <dgm:pt modelId="{0327758D-6A67-432A-9ABF-61E5A78BEA2F}" type="parTrans" cxnId="{6FC59E6E-CE60-4928-9691-054E57577ACB}">
      <dgm:prSet/>
      <dgm:spPr/>
      <dgm:t>
        <a:bodyPr/>
        <a:lstStyle/>
        <a:p>
          <a:endParaRPr lang="es-ES" sz="850"/>
        </a:p>
      </dgm:t>
    </dgm:pt>
    <dgm:pt modelId="{1C7F9AA8-2499-4116-99ED-70FA2073D423}" type="sibTrans" cxnId="{6FC59E6E-CE60-4928-9691-054E57577ACB}">
      <dgm:prSet/>
      <dgm:spPr/>
      <dgm:t>
        <a:bodyPr/>
        <a:lstStyle/>
        <a:p>
          <a:endParaRPr lang="es-ES" sz="850"/>
        </a:p>
      </dgm:t>
    </dgm:pt>
    <dgm:pt modelId="{86EE2E51-D3D6-4BFD-A17A-8E73EC134AA8}">
      <dgm:prSet phldrT="[Texto]" custT="1"/>
      <dgm:spPr/>
      <dgm:t>
        <a:bodyPr/>
        <a:lstStyle/>
        <a:p>
          <a:r>
            <a:rPr lang="es-ES" sz="1100" dirty="0"/>
            <a:t>Mitigación</a:t>
          </a:r>
        </a:p>
      </dgm:t>
    </dgm:pt>
    <dgm:pt modelId="{F80E1366-459D-4301-AE59-C33E7F38F120}" type="parTrans" cxnId="{E327AA2E-3962-4E72-8661-77488FD35229}">
      <dgm:prSet/>
      <dgm:spPr/>
      <dgm:t>
        <a:bodyPr/>
        <a:lstStyle/>
        <a:p>
          <a:endParaRPr lang="es-ES" sz="850"/>
        </a:p>
      </dgm:t>
    </dgm:pt>
    <dgm:pt modelId="{5C0CEE2F-EFB8-46FD-ABD9-72F95A671860}" type="sibTrans" cxnId="{E327AA2E-3962-4E72-8661-77488FD35229}">
      <dgm:prSet/>
      <dgm:spPr/>
      <dgm:t>
        <a:bodyPr/>
        <a:lstStyle/>
        <a:p>
          <a:endParaRPr lang="es-ES" sz="850"/>
        </a:p>
      </dgm:t>
    </dgm:pt>
    <dgm:pt modelId="{60464913-F8CF-4911-90B2-4E536B8B4C1B}">
      <dgm:prSet phldrT="[Texto]" custT="1"/>
      <dgm:spPr/>
      <dgm:t>
        <a:bodyPr/>
        <a:lstStyle/>
        <a:p>
          <a:r>
            <a:rPr lang="es-ES" sz="1100" dirty="0"/>
            <a:t>Mejoras</a:t>
          </a:r>
        </a:p>
      </dgm:t>
    </dgm:pt>
    <dgm:pt modelId="{1BCE5978-5DF9-4AE3-833F-55BC58AD86AB}" type="parTrans" cxnId="{29C584B4-59FF-4950-A3E2-69EEF07A219F}">
      <dgm:prSet/>
      <dgm:spPr/>
      <dgm:t>
        <a:bodyPr/>
        <a:lstStyle/>
        <a:p>
          <a:endParaRPr lang="es-ES" sz="850"/>
        </a:p>
      </dgm:t>
    </dgm:pt>
    <dgm:pt modelId="{7D4ACAEF-E0C4-438A-8DC0-EE92670E18E1}" type="sibTrans" cxnId="{29C584B4-59FF-4950-A3E2-69EEF07A219F}">
      <dgm:prSet/>
      <dgm:spPr/>
      <dgm:t>
        <a:bodyPr/>
        <a:lstStyle/>
        <a:p>
          <a:endParaRPr lang="es-ES" sz="850"/>
        </a:p>
      </dgm:t>
    </dgm:pt>
    <dgm:pt modelId="{C01B2C84-5D6B-46FE-8BB1-4DD34F46CEE8}">
      <dgm:prSet phldrT="[Texto]" custT="1"/>
      <dgm:spPr/>
      <dgm:t>
        <a:bodyPr/>
        <a:lstStyle/>
        <a:p>
          <a:r>
            <a:rPr lang="es-ES" sz="1000" b="1" dirty="0"/>
            <a:t>Recuperarse</a:t>
          </a:r>
        </a:p>
      </dgm:t>
    </dgm:pt>
    <dgm:pt modelId="{EB86941C-D4A7-45B8-BC52-EE1B5BE4F12F}" type="parTrans" cxnId="{337D7554-3E1B-493D-AD7D-0D18C3441E04}">
      <dgm:prSet/>
      <dgm:spPr/>
      <dgm:t>
        <a:bodyPr/>
        <a:lstStyle/>
        <a:p>
          <a:endParaRPr lang="es-ES" sz="850"/>
        </a:p>
      </dgm:t>
    </dgm:pt>
    <dgm:pt modelId="{FD9BE4EA-A40F-4B68-900E-4EF3B8C11A81}" type="sibTrans" cxnId="{337D7554-3E1B-493D-AD7D-0D18C3441E04}">
      <dgm:prSet/>
      <dgm:spPr/>
      <dgm:t>
        <a:bodyPr/>
        <a:lstStyle/>
        <a:p>
          <a:endParaRPr lang="es-ES" sz="850"/>
        </a:p>
      </dgm:t>
    </dgm:pt>
    <dgm:pt modelId="{35EAF81B-2ED2-4C1C-B343-ECE42AF0083C}">
      <dgm:prSet phldrT="[Texto]" custT="1"/>
      <dgm:spPr/>
      <dgm:t>
        <a:bodyPr/>
        <a:lstStyle/>
        <a:p>
          <a:r>
            <a:rPr lang="es-ES" sz="1100" dirty="0"/>
            <a:t>Planes de recuperación</a:t>
          </a:r>
        </a:p>
      </dgm:t>
    </dgm:pt>
    <dgm:pt modelId="{8778AA73-A002-4202-A0F0-C3958E1735E7}" type="parTrans" cxnId="{081DED6D-7F66-403A-8979-B49EAE82EA20}">
      <dgm:prSet/>
      <dgm:spPr/>
      <dgm:t>
        <a:bodyPr/>
        <a:lstStyle/>
        <a:p>
          <a:endParaRPr lang="es-ES" sz="850"/>
        </a:p>
      </dgm:t>
    </dgm:pt>
    <dgm:pt modelId="{5F3CF140-BA4A-445D-8A3A-A4FB4D22C08D}" type="sibTrans" cxnId="{081DED6D-7F66-403A-8979-B49EAE82EA20}">
      <dgm:prSet/>
      <dgm:spPr/>
      <dgm:t>
        <a:bodyPr/>
        <a:lstStyle/>
        <a:p>
          <a:endParaRPr lang="es-ES" sz="850"/>
        </a:p>
      </dgm:t>
    </dgm:pt>
    <dgm:pt modelId="{EA673784-A503-4AA4-B115-DF7F6115348B}">
      <dgm:prSet phldrT="[Texto]" custT="1"/>
      <dgm:spPr/>
      <dgm:t>
        <a:bodyPr/>
        <a:lstStyle/>
        <a:p>
          <a:r>
            <a:rPr lang="es-ES" sz="1100" dirty="0"/>
            <a:t>Mejoras </a:t>
          </a:r>
        </a:p>
      </dgm:t>
    </dgm:pt>
    <dgm:pt modelId="{A43746BA-8401-4852-902B-58AC39E85A67}" type="parTrans" cxnId="{377439A4-C742-427E-BEB6-CEC89F8CDF9F}">
      <dgm:prSet/>
      <dgm:spPr/>
      <dgm:t>
        <a:bodyPr/>
        <a:lstStyle/>
        <a:p>
          <a:endParaRPr lang="es-ES" sz="850"/>
        </a:p>
      </dgm:t>
    </dgm:pt>
    <dgm:pt modelId="{E39C8BB6-C54C-42E4-B1FD-8BA377305080}" type="sibTrans" cxnId="{377439A4-C742-427E-BEB6-CEC89F8CDF9F}">
      <dgm:prSet/>
      <dgm:spPr/>
      <dgm:t>
        <a:bodyPr/>
        <a:lstStyle/>
        <a:p>
          <a:endParaRPr lang="es-ES" sz="850"/>
        </a:p>
      </dgm:t>
    </dgm:pt>
    <dgm:pt modelId="{FB735356-064E-43B4-B958-75E5460F32DB}">
      <dgm:prSet phldrT="[Texto]" custT="1"/>
      <dgm:spPr/>
      <dgm:t>
        <a:bodyPr/>
        <a:lstStyle/>
        <a:p>
          <a:r>
            <a:rPr lang="es-ES" sz="1100" dirty="0"/>
            <a:t>Comunicaciones</a:t>
          </a:r>
        </a:p>
      </dgm:t>
    </dgm:pt>
    <dgm:pt modelId="{71EEC0CD-3796-444D-BE05-915496FD80D8}" type="parTrans" cxnId="{9B81A37E-8F3B-4660-9BF6-BF3FC22F22CD}">
      <dgm:prSet/>
      <dgm:spPr/>
      <dgm:t>
        <a:bodyPr/>
        <a:lstStyle/>
        <a:p>
          <a:endParaRPr lang="es-ES" sz="850"/>
        </a:p>
      </dgm:t>
    </dgm:pt>
    <dgm:pt modelId="{461DE73F-846F-47CA-A3CC-F568BAB0DE5D}" type="sibTrans" cxnId="{9B81A37E-8F3B-4660-9BF6-BF3FC22F22CD}">
      <dgm:prSet/>
      <dgm:spPr/>
      <dgm:t>
        <a:bodyPr/>
        <a:lstStyle/>
        <a:p>
          <a:endParaRPr lang="es-ES" sz="850"/>
        </a:p>
      </dgm:t>
    </dgm:pt>
    <dgm:pt modelId="{609F1493-DB22-4932-BEFF-EF79A979E897}" type="pres">
      <dgm:prSet presAssocID="{C62109EB-5C2B-4F1A-A46B-8B4C9013AEE3}" presName="Name0" presStyleCnt="0">
        <dgm:presLayoutVars>
          <dgm:dir/>
          <dgm:resizeHandles val="exact"/>
        </dgm:presLayoutVars>
      </dgm:prSet>
      <dgm:spPr/>
    </dgm:pt>
    <dgm:pt modelId="{61C959EE-52C2-4E53-8E34-9880D7BE1143}" type="pres">
      <dgm:prSet presAssocID="{CFD9661E-E466-4D41-A2DA-C7F90CFDAA34}" presName="composite" presStyleCnt="0"/>
      <dgm:spPr/>
    </dgm:pt>
    <dgm:pt modelId="{BB29AAD2-8325-493E-98FF-E32B9B8001FE}" type="pres">
      <dgm:prSet presAssocID="{CFD9661E-E466-4D41-A2DA-C7F90CFDAA34}" presName="imagSh" presStyleLbl="bgImgPlace1" presStyleIdx="0" presStyleCnt="5"/>
      <dgm:spPr>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dgm:spPr>
    </dgm:pt>
    <dgm:pt modelId="{908CB92F-5EA8-442B-99F5-E6F693D47519}" type="pres">
      <dgm:prSet presAssocID="{CFD9661E-E466-4D41-A2DA-C7F90CFDAA34}" presName="txNode" presStyleLbl="node1" presStyleIdx="0" presStyleCnt="5" custLinFactNeighborX="-3093" custLinFactNeighborY="28055">
        <dgm:presLayoutVars>
          <dgm:bulletEnabled val="1"/>
        </dgm:presLayoutVars>
      </dgm:prSet>
      <dgm:spPr/>
    </dgm:pt>
    <dgm:pt modelId="{BBFB2A25-0F4B-4BFE-B814-AB7316EAC8B7}" type="pres">
      <dgm:prSet presAssocID="{49D8FBD1-85A2-46B9-B60C-01657606DF94}" presName="sibTrans" presStyleLbl="sibTrans2D1" presStyleIdx="0" presStyleCnt="4"/>
      <dgm:spPr/>
    </dgm:pt>
    <dgm:pt modelId="{E731F7FA-CB05-4657-8649-0B0F6F1AE1B0}" type="pres">
      <dgm:prSet presAssocID="{49D8FBD1-85A2-46B9-B60C-01657606DF94}" presName="connTx" presStyleLbl="sibTrans2D1" presStyleIdx="0" presStyleCnt="4"/>
      <dgm:spPr/>
    </dgm:pt>
    <dgm:pt modelId="{2FA8CF50-F6ED-4F41-935F-8F5A0970CC49}" type="pres">
      <dgm:prSet presAssocID="{6DF347B9-05AB-4459-BD13-CF949C3C8A14}" presName="composite" presStyleCnt="0"/>
      <dgm:spPr/>
    </dgm:pt>
    <dgm:pt modelId="{CC3C3F98-2E6A-4969-A79D-F74B7252E040}" type="pres">
      <dgm:prSet presAssocID="{6DF347B9-05AB-4459-BD13-CF949C3C8A14}" presName="imagSh" presStyleLbl="bgImgPlace1" presStyleIdx="1" presStyleCnt="5"/>
      <dgm:spPr>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dgm:spPr>
    </dgm:pt>
    <dgm:pt modelId="{FA6E42F6-94D9-4B06-B7B6-43BEC90AB36B}" type="pres">
      <dgm:prSet presAssocID="{6DF347B9-05AB-4459-BD13-CF949C3C8A14}" presName="txNode" presStyleLbl="node1" presStyleIdx="1" presStyleCnt="5" custLinFactNeighborX="-3093" custLinFactNeighborY="28055">
        <dgm:presLayoutVars>
          <dgm:bulletEnabled val="1"/>
        </dgm:presLayoutVars>
      </dgm:prSet>
      <dgm:spPr/>
    </dgm:pt>
    <dgm:pt modelId="{E8FD12FB-2AD3-4C77-B301-F385A7060FE1}" type="pres">
      <dgm:prSet presAssocID="{BC93E36D-F700-4375-9905-72193D372128}" presName="sibTrans" presStyleLbl="sibTrans2D1" presStyleIdx="1" presStyleCnt="4"/>
      <dgm:spPr/>
    </dgm:pt>
    <dgm:pt modelId="{538C8548-D911-4CCC-8972-2C2ACD0101D4}" type="pres">
      <dgm:prSet presAssocID="{BC93E36D-F700-4375-9905-72193D372128}" presName="connTx" presStyleLbl="sibTrans2D1" presStyleIdx="1" presStyleCnt="4"/>
      <dgm:spPr/>
    </dgm:pt>
    <dgm:pt modelId="{4FEC386B-3FB5-4B60-92EC-E3C58D006AF3}" type="pres">
      <dgm:prSet presAssocID="{A7094814-6996-43B0-A68D-BA1440C8BDE9}" presName="composite" presStyleCnt="0"/>
      <dgm:spPr/>
    </dgm:pt>
    <dgm:pt modelId="{259946B3-D25B-4A3C-9607-6E534306D61E}" type="pres">
      <dgm:prSet presAssocID="{A7094814-6996-43B0-A68D-BA1440C8BDE9}" presName="imagSh" presStyleLbl="bgImgPlace1" presStyleIdx="2" presStyleCnt="5"/>
      <dgm:spPr>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dgm:spPr>
    </dgm:pt>
    <dgm:pt modelId="{975CF257-F5A2-4F77-AE0D-B4A9E4CF1874}" type="pres">
      <dgm:prSet presAssocID="{A7094814-6996-43B0-A68D-BA1440C8BDE9}" presName="txNode" presStyleLbl="node1" presStyleIdx="2" presStyleCnt="5" custLinFactNeighborX="-3093" custLinFactNeighborY="28055">
        <dgm:presLayoutVars>
          <dgm:bulletEnabled val="1"/>
        </dgm:presLayoutVars>
      </dgm:prSet>
      <dgm:spPr/>
    </dgm:pt>
    <dgm:pt modelId="{D3AD787B-03EF-4384-96FC-FBC6FA0E19ED}" type="pres">
      <dgm:prSet presAssocID="{2C36DAD2-F638-4F81-B263-41E6E73EF41E}" presName="sibTrans" presStyleLbl="sibTrans2D1" presStyleIdx="2" presStyleCnt="4"/>
      <dgm:spPr/>
    </dgm:pt>
    <dgm:pt modelId="{22E2EF1C-6DCC-42E1-8079-C47D12798B10}" type="pres">
      <dgm:prSet presAssocID="{2C36DAD2-F638-4F81-B263-41E6E73EF41E}" presName="connTx" presStyleLbl="sibTrans2D1" presStyleIdx="2" presStyleCnt="4"/>
      <dgm:spPr/>
    </dgm:pt>
    <dgm:pt modelId="{5D9971B6-BF10-4E53-A116-9974856BC5DF}" type="pres">
      <dgm:prSet presAssocID="{6AD4D0FC-646C-486F-BF9B-DEBD8AFBEA9E}" presName="composite" presStyleCnt="0"/>
      <dgm:spPr/>
    </dgm:pt>
    <dgm:pt modelId="{99C03321-AD35-4BBC-BC02-B81DD25EF5FE}" type="pres">
      <dgm:prSet presAssocID="{6AD4D0FC-646C-486F-BF9B-DEBD8AFBEA9E}" presName="imagSh" presStyleLbl="bgImgPlace1" presStyleIdx="3" presStyleCnt="5"/>
      <dgm:spPr>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dgm:spPr>
    </dgm:pt>
    <dgm:pt modelId="{6D1B0868-4582-4E66-A4E4-08E22E62931E}" type="pres">
      <dgm:prSet presAssocID="{6AD4D0FC-646C-486F-BF9B-DEBD8AFBEA9E}" presName="txNode" presStyleLbl="node1" presStyleIdx="3" presStyleCnt="5" custLinFactNeighborX="-3092" custLinFactNeighborY="28055">
        <dgm:presLayoutVars>
          <dgm:bulletEnabled val="1"/>
        </dgm:presLayoutVars>
      </dgm:prSet>
      <dgm:spPr/>
    </dgm:pt>
    <dgm:pt modelId="{B1B3E56E-367D-46AF-96D3-C70FE7C693D5}" type="pres">
      <dgm:prSet presAssocID="{422AAFC1-2C1F-4577-8AF4-D49F26C425D1}" presName="sibTrans" presStyleLbl="sibTrans2D1" presStyleIdx="3" presStyleCnt="4"/>
      <dgm:spPr/>
    </dgm:pt>
    <dgm:pt modelId="{AA75F406-2694-4212-8359-D41D0105C16E}" type="pres">
      <dgm:prSet presAssocID="{422AAFC1-2C1F-4577-8AF4-D49F26C425D1}" presName="connTx" presStyleLbl="sibTrans2D1" presStyleIdx="3" presStyleCnt="4"/>
      <dgm:spPr/>
    </dgm:pt>
    <dgm:pt modelId="{C0D397DC-19A0-4918-BA22-5E342E87F459}" type="pres">
      <dgm:prSet presAssocID="{C01B2C84-5D6B-46FE-8BB1-4DD34F46CEE8}" presName="composite" presStyleCnt="0"/>
      <dgm:spPr/>
    </dgm:pt>
    <dgm:pt modelId="{EBF4C65E-5E49-4394-A97A-341AC7DFD438}" type="pres">
      <dgm:prSet presAssocID="{C01B2C84-5D6B-46FE-8BB1-4DD34F46CEE8}" presName="imagSh" presStyleLbl="bgImgPlace1" presStyleIdx="4" presStyleCnt="5"/>
      <dgm:spPr>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dgm:spPr>
    </dgm:pt>
    <dgm:pt modelId="{67737B99-9A1E-4AC6-AFF4-80103183C597}" type="pres">
      <dgm:prSet presAssocID="{C01B2C84-5D6B-46FE-8BB1-4DD34F46CEE8}" presName="txNode" presStyleLbl="node1" presStyleIdx="4" presStyleCnt="5" custLinFactNeighborX="-3092" custLinFactNeighborY="28055">
        <dgm:presLayoutVars>
          <dgm:bulletEnabled val="1"/>
        </dgm:presLayoutVars>
      </dgm:prSet>
      <dgm:spPr/>
    </dgm:pt>
  </dgm:ptLst>
  <dgm:cxnLst>
    <dgm:cxn modelId="{FCF8E200-5FEA-42CD-8C47-FCA050C33230}" type="presOf" srcId="{60464913-F8CF-4911-90B2-4E536B8B4C1B}" destId="{6D1B0868-4582-4E66-A4E4-08E22E62931E}" srcOrd="0" destOrd="5" presId="urn:microsoft.com/office/officeart/2005/8/layout/hProcess10"/>
    <dgm:cxn modelId="{C8CD8B09-FA00-48C6-943D-12B6E3DD9BB1}" type="presOf" srcId="{2C36DAD2-F638-4F81-B263-41E6E73EF41E}" destId="{D3AD787B-03EF-4384-96FC-FBC6FA0E19ED}" srcOrd="0" destOrd="0" presId="urn:microsoft.com/office/officeart/2005/8/layout/hProcess10"/>
    <dgm:cxn modelId="{A632DE14-87FB-44C0-AFCB-10CE798FE4E6}" type="presOf" srcId="{AACE8F74-A6C5-43F0-867A-D1B44CE008A8}" destId="{FA6E42F6-94D9-4B06-B7B6-43BEC90AB36B}" srcOrd="0" destOrd="2" presId="urn:microsoft.com/office/officeart/2005/8/layout/hProcess10"/>
    <dgm:cxn modelId="{AA128817-7E57-4567-9C52-FB28DC7FFDE3}" type="presOf" srcId="{49D8FBD1-85A2-46B9-B60C-01657606DF94}" destId="{BBFB2A25-0F4B-4BFE-B814-AB7316EAC8B7}" srcOrd="0" destOrd="0" presId="urn:microsoft.com/office/officeart/2005/8/layout/hProcess10"/>
    <dgm:cxn modelId="{4084321E-ED64-422C-9BC9-A76B8F6AC830}" srcId="{6DF347B9-05AB-4459-BD13-CF949C3C8A14}" destId="{707C3672-0EF0-42DB-A91A-175C205E0FE3}" srcOrd="2" destOrd="0" parTransId="{7E8BF841-A407-4F2A-8B1D-87F8204947A9}" sibTransId="{E1A72FAB-10A3-46A8-B080-66634AE5685E}"/>
    <dgm:cxn modelId="{7F259322-A5FE-4DB3-949C-E40A1863B23C}" type="presOf" srcId="{888698DA-F7B1-4E08-8114-1776AA8ED6F7}" destId="{908CB92F-5EA8-442B-99F5-E6F693D47519}" srcOrd="0" destOrd="1" presId="urn:microsoft.com/office/officeart/2005/8/layout/hProcess10"/>
    <dgm:cxn modelId="{73CB9623-ED71-4FF3-BECF-A86C196F1515}" type="presOf" srcId="{B48EAD2E-4793-468B-8161-4C1247D8C357}" destId="{908CB92F-5EA8-442B-99F5-E6F693D47519}" srcOrd="0" destOrd="3" presId="urn:microsoft.com/office/officeart/2005/8/layout/hProcess10"/>
    <dgm:cxn modelId="{5F65A22B-6A29-4E7E-90C2-016031A56725}" type="presOf" srcId="{707C3672-0EF0-42DB-A91A-175C205E0FE3}" destId="{FA6E42F6-94D9-4B06-B7B6-43BEC90AB36B}" srcOrd="0" destOrd="3" presId="urn:microsoft.com/office/officeart/2005/8/layout/hProcess10"/>
    <dgm:cxn modelId="{E327AA2E-3962-4E72-8661-77488FD35229}" srcId="{6AD4D0FC-646C-486F-BF9B-DEBD8AFBEA9E}" destId="{86EE2E51-D3D6-4BFD-A17A-8E73EC134AA8}" srcOrd="3" destOrd="0" parTransId="{F80E1366-459D-4301-AE59-C33E7F38F120}" sibTransId="{5C0CEE2F-EFB8-46FD-ABD9-72F95A671860}"/>
    <dgm:cxn modelId="{9EC52230-E2DE-4935-B471-48DCF822F511}" srcId="{C62109EB-5C2B-4F1A-A46B-8B4C9013AEE3}" destId="{6DF347B9-05AB-4459-BD13-CF949C3C8A14}" srcOrd="1" destOrd="0" parTransId="{A2D7F9F6-705D-4254-9817-74C705D35DD7}" sibTransId="{BC93E36D-F700-4375-9905-72193D372128}"/>
    <dgm:cxn modelId="{82B6E237-83DE-4211-A254-F3222B0C5248}" type="presOf" srcId="{BC93E36D-F700-4375-9905-72193D372128}" destId="{538C8548-D911-4CCC-8972-2C2ACD0101D4}" srcOrd="1" destOrd="0" presId="urn:microsoft.com/office/officeart/2005/8/layout/hProcess10"/>
    <dgm:cxn modelId="{AE95D33B-3913-4BD5-9BE9-4B789A051DCB}" type="presOf" srcId="{2180C18D-FEE9-4539-868A-88016A2CB7E5}" destId="{FA6E42F6-94D9-4B06-B7B6-43BEC90AB36B}" srcOrd="0" destOrd="1" presId="urn:microsoft.com/office/officeart/2005/8/layout/hProcess10"/>
    <dgm:cxn modelId="{623E723C-8D97-4070-9353-3F308EB3396D}" type="presOf" srcId="{EA673784-A503-4AA4-B115-DF7F6115348B}" destId="{67737B99-9A1E-4AC6-AFF4-80103183C597}" srcOrd="0" destOrd="2" presId="urn:microsoft.com/office/officeart/2005/8/layout/hProcess10"/>
    <dgm:cxn modelId="{0027323D-467F-4211-80C6-978271A543CE}" type="presOf" srcId="{422AAFC1-2C1F-4577-8AF4-D49F26C425D1}" destId="{B1B3E56E-367D-46AF-96D3-C70FE7C693D5}" srcOrd="0" destOrd="0" presId="urn:microsoft.com/office/officeart/2005/8/layout/hProcess10"/>
    <dgm:cxn modelId="{2220FC3D-CDFB-4C1C-B28B-8124784C5158}" type="presOf" srcId="{D44685D7-0E29-4A6C-927C-C560C9B26A7B}" destId="{6D1B0868-4582-4E66-A4E4-08E22E62931E}" srcOrd="0" destOrd="2" presId="urn:microsoft.com/office/officeart/2005/8/layout/hProcess10"/>
    <dgm:cxn modelId="{C9E7FE3E-3108-40FB-8C03-65F7A778D7F4}" type="presOf" srcId="{6DF347B9-05AB-4459-BD13-CF949C3C8A14}" destId="{FA6E42F6-94D9-4B06-B7B6-43BEC90AB36B}" srcOrd="0" destOrd="0" presId="urn:microsoft.com/office/officeart/2005/8/layout/hProcess10"/>
    <dgm:cxn modelId="{407CDB5D-7EA2-42F1-8A15-37B6DAAB40AA}" srcId="{CFD9661E-E466-4D41-A2DA-C7F90CFDAA34}" destId="{888698DA-F7B1-4E08-8114-1776AA8ED6F7}" srcOrd="0" destOrd="0" parTransId="{5D8954A5-8BA7-45C7-B3F9-D9857EAE291C}" sibTransId="{AABABD63-AD2C-404C-B001-8785D1EFE6F1}"/>
    <dgm:cxn modelId="{27AD0761-5DE6-4380-A0AE-6FA324BC0165}" srcId="{C62109EB-5C2B-4F1A-A46B-8B4C9013AEE3}" destId="{A7094814-6996-43B0-A68D-BA1440C8BDE9}" srcOrd="2" destOrd="0" parTransId="{14168005-BA5F-4096-AF14-5B97D9F9EEEF}" sibTransId="{2C36DAD2-F638-4F81-B263-41E6E73EF41E}"/>
    <dgm:cxn modelId="{B880DE61-2403-47AD-A1D5-F61795E324D7}" srcId="{A7094814-6996-43B0-A68D-BA1440C8BDE9}" destId="{F9A92B5C-CF19-4DF1-8A64-9CA08F2CA889}" srcOrd="0" destOrd="0" parTransId="{87B49145-E476-4CCB-888E-F4FB9E2A0F14}" sibTransId="{1181FC52-B3CF-4775-B68C-4C01AC4834C0}"/>
    <dgm:cxn modelId="{5FD8F162-624C-489F-AB4A-4D7FFD9C2B9D}" type="presOf" srcId="{61D4896A-7230-43AA-B591-599A59890DE6}" destId="{FA6E42F6-94D9-4B06-B7B6-43BEC90AB36B}" srcOrd="0" destOrd="6" presId="urn:microsoft.com/office/officeart/2005/8/layout/hProcess10"/>
    <dgm:cxn modelId="{0FBBFC47-DC73-40BE-AA5B-1E93459C9A40}" type="presOf" srcId="{2C36DAD2-F638-4F81-B263-41E6E73EF41E}" destId="{22E2EF1C-6DCC-42E1-8079-C47D12798B10}" srcOrd="1" destOrd="0" presId="urn:microsoft.com/office/officeart/2005/8/layout/hProcess10"/>
    <dgm:cxn modelId="{A4EC844C-0773-4D13-821E-3DF9E2F1569C}" srcId="{CFD9661E-E466-4D41-A2DA-C7F90CFDAA34}" destId="{CF346AAC-90E6-4778-BF87-9E764E622057}" srcOrd="3" destOrd="0" parTransId="{DB01BF2A-B99E-4E84-B7F8-C01431891A5C}" sibTransId="{FDFAE280-4403-4CEB-AD40-2EA575985CAF}"/>
    <dgm:cxn modelId="{FE33D46D-4227-4D16-861D-0E0901A370B6}" type="presOf" srcId="{FB735356-064E-43B4-B958-75E5460F32DB}" destId="{67737B99-9A1E-4AC6-AFF4-80103183C597}" srcOrd="0" destOrd="3" presId="urn:microsoft.com/office/officeart/2005/8/layout/hProcess10"/>
    <dgm:cxn modelId="{081DED6D-7F66-403A-8979-B49EAE82EA20}" srcId="{C01B2C84-5D6B-46FE-8BB1-4DD34F46CEE8}" destId="{35EAF81B-2ED2-4C1C-B343-ECE42AF0083C}" srcOrd="0" destOrd="0" parTransId="{8778AA73-A002-4202-A0F0-C3958E1735E7}" sibTransId="{5F3CF140-BA4A-445D-8A3A-A4FB4D22C08D}"/>
    <dgm:cxn modelId="{6FC59E6E-CE60-4928-9691-054E57577ACB}" srcId="{6AD4D0FC-646C-486F-BF9B-DEBD8AFBEA9E}" destId="{8564AA7F-0AED-41E0-A7A9-4213308ABD71}" srcOrd="2" destOrd="0" parTransId="{0327758D-6A67-432A-9ABF-61E5A78BEA2F}" sibTransId="{1C7F9AA8-2499-4116-99ED-70FA2073D423}"/>
    <dgm:cxn modelId="{DC9C1951-E90D-4428-9EFE-536AF887C29B}" type="presOf" srcId="{C01B2C84-5D6B-46FE-8BB1-4DD34F46CEE8}" destId="{67737B99-9A1E-4AC6-AFF4-80103183C597}" srcOrd="0" destOrd="0" presId="urn:microsoft.com/office/officeart/2005/8/layout/hProcess10"/>
    <dgm:cxn modelId="{60DA1C71-5453-4E77-BE55-5A315BE10DEE}" srcId="{6DF347B9-05AB-4459-BD13-CF949C3C8A14}" destId="{61D4896A-7230-43AA-B591-599A59890DE6}" srcOrd="5" destOrd="0" parTransId="{BCDA9D34-1AE7-4D0F-9626-81E53EF29AAC}" sibTransId="{1B5620E4-76AC-439A-997B-54514566C62D}"/>
    <dgm:cxn modelId="{0B26A552-B36A-43ED-AEA3-55572ED24D29}" type="presOf" srcId="{35EAF81B-2ED2-4C1C-B343-ECE42AF0083C}" destId="{67737B99-9A1E-4AC6-AFF4-80103183C597}" srcOrd="0" destOrd="1" presId="urn:microsoft.com/office/officeart/2005/8/layout/hProcess10"/>
    <dgm:cxn modelId="{337D7554-3E1B-493D-AD7D-0D18C3441E04}" srcId="{C62109EB-5C2B-4F1A-A46B-8B4C9013AEE3}" destId="{C01B2C84-5D6B-46FE-8BB1-4DD34F46CEE8}" srcOrd="4" destOrd="0" parTransId="{EB86941C-D4A7-45B8-BC52-EE1B5BE4F12F}" sibTransId="{FD9BE4EA-A40F-4B68-900E-4EF3B8C11A81}"/>
    <dgm:cxn modelId="{0BE71676-DC3A-4384-826B-C145FC8E86B6}" type="presOf" srcId="{C62109EB-5C2B-4F1A-A46B-8B4C9013AEE3}" destId="{609F1493-DB22-4932-BEFF-EF79A979E897}" srcOrd="0" destOrd="0" presId="urn:microsoft.com/office/officeart/2005/8/layout/hProcess10"/>
    <dgm:cxn modelId="{DF59F676-DDE2-4D0A-9772-4992C72CF3C0}" srcId="{6DF347B9-05AB-4459-BD13-CF949C3C8A14}" destId="{24B5D0CC-0202-4F63-9F53-BB56674CDAF2}" srcOrd="4" destOrd="0" parTransId="{6EE67D20-F6D6-4D29-A8CA-F862546B2313}" sibTransId="{D38ED16B-C1E5-4430-8C95-08DCAD71A571}"/>
    <dgm:cxn modelId="{5ECFBA57-1B55-4A06-8599-332F03333415}" srcId="{C62109EB-5C2B-4F1A-A46B-8B4C9013AEE3}" destId="{6AD4D0FC-646C-486F-BF9B-DEBD8AFBEA9E}" srcOrd="3" destOrd="0" parTransId="{21C0E4C4-0330-4875-BA01-51083BFDC7DC}" sibTransId="{422AAFC1-2C1F-4577-8AF4-D49F26C425D1}"/>
    <dgm:cxn modelId="{BEBF5A78-64FE-4565-9EA1-76771F77DAE1}" srcId="{CFD9661E-E466-4D41-A2DA-C7F90CFDAA34}" destId="{1281D599-E36D-49FF-B1DC-BE785EA334F1}" srcOrd="1" destOrd="0" parTransId="{7C0ACAE6-0D47-4CA6-8776-54FA93A87DDF}" sibTransId="{BC9BCD4A-5EBF-4B52-8076-D89333A9DC8F}"/>
    <dgm:cxn modelId="{9B81A37E-8F3B-4660-9BF6-BF3FC22F22CD}" srcId="{C01B2C84-5D6B-46FE-8BB1-4DD34F46CEE8}" destId="{FB735356-064E-43B4-B958-75E5460F32DB}" srcOrd="2" destOrd="0" parTransId="{71EEC0CD-3796-444D-BE05-915496FD80D8}" sibTransId="{461DE73F-846F-47CA-A3CC-F568BAB0DE5D}"/>
    <dgm:cxn modelId="{6B825280-CCDF-47CD-86AE-B98A49CF591A}" type="presOf" srcId="{422AAFC1-2C1F-4577-8AF4-D49F26C425D1}" destId="{AA75F406-2694-4212-8359-D41D0105C16E}" srcOrd="1" destOrd="0" presId="urn:microsoft.com/office/officeart/2005/8/layout/hProcess10"/>
    <dgm:cxn modelId="{1783DB84-A15E-4873-9969-C98D344A38CF}" type="presOf" srcId="{7987C506-2CDE-44E4-B4F5-C33C33D5A6D6}" destId="{975CF257-F5A2-4F77-AE0D-B4A9E4CF1874}" srcOrd="0" destOrd="2" presId="urn:microsoft.com/office/officeart/2005/8/layout/hProcess10"/>
    <dgm:cxn modelId="{6C77F185-335B-4561-A577-CC50C3937452}" srcId="{6DF347B9-05AB-4459-BD13-CF949C3C8A14}" destId="{75AF9CFA-E5EA-41C7-B733-BCCC515E0C99}" srcOrd="3" destOrd="0" parTransId="{3CEE2CE5-7F1A-4C1C-944F-F9AAAC447E80}" sibTransId="{20CD7C7A-38E6-42E7-9B7D-A0EBA79DEBEE}"/>
    <dgm:cxn modelId="{E9FA5C93-5C62-44D4-8804-5084E9861488}" type="presOf" srcId="{8564AA7F-0AED-41E0-A7A9-4213308ABD71}" destId="{6D1B0868-4582-4E66-A4E4-08E22E62931E}" srcOrd="0" destOrd="3" presId="urn:microsoft.com/office/officeart/2005/8/layout/hProcess10"/>
    <dgm:cxn modelId="{377439A4-C742-427E-BEB6-CEC89F8CDF9F}" srcId="{C01B2C84-5D6B-46FE-8BB1-4DD34F46CEE8}" destId="{EA673784-A503-4AA4-B115-DF7F6115348B}" srcOrd="1" destOrd="0" parTransId="{A43746BA-8401-4852-902B-58AC39E85A67}" sibTransId="{E39C8BB6-C54C-42E4-B1FD-8BA377305080}"/>
    <dgm:cxn modelId="{411BC6A8-7166-4520-BA59-C0A7EE91D4B0}" srcId="{6DF347B9-05AB-4459-BD13-CF949C3C8A14}" destId="{AACE8F74-A6C5-43F0-867A-D1B44CE008A8}" srcOrd="1" destOrd="0" parTransId="{36FC6262-8674-43DF-89D4-53CB9168501D}" sibTransId="{138B43F3-538D-4A54-A59E-4D3C5D3642D4}"/>
    <dgm:cxn modelId="{2B5006B2-A62B-41DE-AC26-C5A008C44009}" srcId="{6DF347B9-05AB-4459-BD13-CF949C3C8A14}" destId="{2180C18D-FEE9-4539-868A-88016A2CB7E5}" srcOrd="0" destOrd="0" parTransId="{8C64319D-C016-44E0-84E3-A3726875BFE6}" sibTransId="{A4C4296A-BEC1-42CE-A882-17139BD815F4}"/>
    <dgm:cxn modelId="{29C584B4-59FF-4950-A3E2-69EEF07A219F}" srcId="{6AD4D0FC-646C-486F-BF9B-DEBD8AFBEA9E}" destId="{60464913-F8CF-4911-90B2-4E536B8B4C1B}" srcOrd="4" destOrd="0" parTransId="{1BCE5978-5DF9-4AE3-833F-55BC58AD86AB}" sibTransId="{7D4ACAEF-E0C4-438A-8DC0-EE92670E18E1}"/>
    <dgm:cxn modelId="{C14FD4B6-8FA8-4E77-9033-67E718201EED}" type="presOf" srcId="{6AD4D0FC-646C-486F-BF9B-DEBD8AFBEA9E}" destId="{6D1B0868-4582-4E66-A4E4-08E22E62931E}" srcOrd="0" destOrd="0" presId="urn:microsoft.com/office/officeart/2005/8/layout/hProcess10"/>
    <dgm:cxn modelId="{24938EB7-43F0-492C-B0EE-30B0BABB9F41}" srcId="{A7094814-6996-43B0-A68D-BA1440C8BDE9}" destId="{44647708-D3A2-4C9C-9F9F-05693CE8EBDC}" srcOrd="2" destOrd="0" parTransId="{6AC8DF2A-D799-453B-BC4E-9E606CD8910B}" sibTransId="{570D379C-26EB-41BF-879F-C87D52A72B06}"/>
    <dgm:cxn modelId="{4569DABD-E590-48D6-897B-6A2F24D8BB3F}" type="presOf" srcId="{86EE2E51-D3D6-4BFD-A17A-8E73EC134AA8}" destId="{6D1B0868-4582-4E66-A4E4-08E22E62931E}" srcOrd="0" destOrd="4" presId="urn:microsoft.com/office/officeart/2005/8/layout/hProcess10"/>
    <dgm:cxn modelId="{2ACD3ABF-19EB-42CF-9B7C-BF917C40D69F}" type="presOf" srcId="{A7094814-6996-43B0-A68D-BA1440C8BDE9}" destId="{975CF257-F5A2-4F77-AE0D-B4A9E4CF1874}" srcOrd="0" destOrd="0" presId="urn:microsoft.com/office/officeart/2005/8/layout/hProcess10"/>
    <dgm:cxn modelId="{A943BDC1-E900-4F0D-B9F5-8A67639C60BA}" type="presOf" srcId="{CFD9661E-E466-4D41-A2DA-C7F90CFDAA34}" destId="{908CB92F-5EA8-442B-99F5-E6F693D47519}" srcOrd="0" destOrd="0" presId="urn:microsoft.com/office/officeart/2005/8/layout/hProcess10"/>
    <dgm:cxn modelId="{B71AD7C3-5A7F-4A2A-9D04-02EC5A7F4053}" type="presOf" srcId="{699F0988-1992-46C3-B321-3E36FADD178E}" destId="{6D1B0868-4582-4E66-A4E4-08E22E62931E}" srcOrd="0" destOrd="1" presId="urn:microsoft.com/office/officeart/2005/8/layout/hProcess10"/>
    <dgm:cxn modelId="{04B6C6C7-0966-4767-BBB7-8EEDAE666C33}" type="presOf" srcId="{24B5D0CC-0202-4F63-9F53-BB56674CDAF2}" destId="{FA6E42F6-94D9-4B06-B7B6-43BEC90AB36B}" srcOrd="0" destOrd="5" presId="urn:microsoft.com/office/officeart/2005/8/layout/hProcess10"/>
    <dgm:cxn modelId="{4481A7CB-7D0A-4A26-A990-236F4D5ACF18}" srcId="{6AD4D0FC-646C-486F-BF9B-DEBD8AFBEA9E}" destId="{699F0988-1992-46C3-B321-3E36FADD178E}" srcOrd="0" destOrd="0" parTransId="{B04B32EB-3542-4E19-A6B0-A6768A994F2F}" sibTransId="{8D60D0C9-E7B4-48D1-8284-6B7B16F96DF9}"/>
    <dgm:cxn modelId="{E703B9CE-30B0-4F08-885E-369F70DA527A}" type="presOf" srcId="{44647708-D3A2-4C9C-9F9F-05693CE8EBDC}" destId="{975CF257-F5A2-4F77-AE0D-B4A9E4CF1874}" srcOrd="0" destOrd="3" presId="urn:microsoft.com/office/officeart/2005/8/layout/hProcess10"/>
    <dgm:cxn modelId="{D034ECCE-9E94-4E0F-98FA-D5D2F962852A}" srcId="{C62109EB-5C2B-4F1A-A46B-8B4C9013AEE3}" destId="{CFD9661E-E466-4D41-A2DA-C7F90CFDAA34}" srcOrd="0" destOrd="0" parTransId="{3D61A766-195D-4F1A-ADF3-0F9C8ABA5B64}" sibTransId="{49D8FBD1-85A2-46B9-B60C-01657606DF94}"/>
    <dgm:cxn modelId="{666427D0-80A6-47A6-9A4F-735ACA94F674}" srcId="{CFD9661E-E466-4D41-A2DA-C7F90CFDAA34}" destId="{B48EAD2E-4793-468B-8161-4C1247D8C357}" srcOrd="2" destOrd="0" parTransId="{25D8EF5C-8EF7-4CE2-BBC0-088CF92287DF}" sibTransId="{9E5F2613-F01F-40A9-B96A-0DCB9A2FABD1}"/>
    <dgm:cxn modelId="{E43A49D0-F13C-4977-99AE-3B0D065EC158}" type="presOf" srcId="{75AF9CFA-E5EA-41C7-B733-BCCC515E0C99}" destId="{FA6E42F6-94D9-4B06-B7B6-43BEC90AB36B}" srcOrd="0" destOrd="4" presId="urn:microsoft.com/office/officeart/2005/8/layout/hProcess10"/>
    <dgm:cxn modelId="{D38DAEE0-49D8-4D15-B943-256160CFD195}" type="presOf" srcId="{CF346AAC-90E6-4778-BF87-9E764E622057}" destId="{908CB92F-5EA8-442B-99F5-E6F693D47519}" srcOrd="0" destOrd="4" presId="urn:microsoft.com/office/officeart/2005/8/layout/hProcess10"/>
    <dgm:cxn modelId="{B16B32E5-9AC9-45A0-AEB0-13678D547931}" srcId="{A7094814-6996-43B0-A68D-BA1440C8BDE9}" destId="{7987C506-2CDE-44E4-B4F5-C33C33D5A6D6}" srcOrd="1" destOrd="0" parTransId="{54310600-079D-4722-BB85-54EC4A0229DD}" sibTransId="{F0D7FE95-B402-4BFC-8727-C8B5D71E0262}"/>
    <dgm:cxn modelId="{C2BA66E6-7523-42B2-AA36-E9556EB2BE02}" type="presOf" srcId="{49D8FBD1-85A2-46B9-B60C-01657606DF94}" destId="{E731F7FA-CB05-4657-8649-0B0F6F1AE1B0}" srcOrd="1" destOrd="0" presId="urn:microsoft.com/office/officeart/2005/8/layout/hProcess10"/>
    <dgm:cxn modelId="{22FC28E7-85D8-45B6-8916-52DC8FF34488}" type="presOf" srcId="{F9A92B5C-CF19-4DF1-8A64-9CA08F2CA889}" destId="{975CF257-F5A2-4F77-AE0D-B4A9E4CF1874}" srcOrd="0" destOrd="1" presId="urn:microsoft.com/office/officeart/2005/8/layout/hProcess10"/>
    <dgm:cxn modelId="{B83479EA-C81C-4003-8A40-AFABCF61560A}" srcId="{6AD4D0FC-646C-486F-BF9B-DEBD8AFBEA9E}" destId="{D44685D7-0E29-4A6C-927C-C560C9B26A7B}" srcOrd="1" destOrd="0" parTransId="{FD9129E7-B97C-4782-82B9-93A5B0AE3D34}" sibTransId="{25683F0F-1B39-4DB5-9662-DB61009D1EFC}"/>
    <dgm:cxn modelId="{9967A8ED-F4D0-4A22-A6D8-E2EF4A5F2D4F}" type="presOf" srcId="{BC93E36D-F700-4375-9905-72193D372128}" destId="{E8FD12FB-2AD3-4C77-B301-F385A7060FE1}" srcOrd="0" destOrd="0" presId="urn:microsoft.com/office/officeart/2005/8/layout/hProcess10"/>
    <dgm:cxn modelId="{EC8356F1-0B06-4E35-BB34-FE4ACF36C036}" type="presOf" srcId="{1281D599-E36D-49FF-B1DC-BE785EA334F1}" destId="{908CB92F-5EA8-442B-99F5-E6F693D47519}" srcOrd="0" destOrd="2" presId="urn:microsoft.com/office/officeart/2005/8/layout/hProcess10"/>
    <dgm:cxn modelId="{438ECB2F-3FB8-4597-827A-1543F953AEDC}" type="presParOf" srcId="{609F1493-DB22-4932-BEFF-EF79A979E897}" destId="{61C959EE-52C2-4E53-8E34-9880D7BE1143}" srcOrd="0" destOrd="0" presId="urn:microsoft.com/office/officeart/2005/8/layout/hProcess10"/>
    <dgm:cxn modelId="{97AA72B6-54BB-4BBC-BBD8-83F38DD94102}" type="presParOf" srcId="{61C959EE-52C2-4E53-8E34-9880D7BE1143}" destId="{BB29AAD2-8325-493E-98FF-E32B9B8001FE}" srcOrd="0" destOrd="0" presId="urn:microsoft.com/office/officeart/2005/8/layout/hProcess10"/>
    <dgm:cxn modelId="{67079BDA-8A42-4159-9E16-E581B134F9B6}" type="presParOf" srcId="{61C959EE-52C2-4E53-8E34-9880D7BE1143}" destId="{908CB92F-5EA8-442B-99F5-E6F693D47519}" srcOrd="1" destOrd="0" presId="urn:microsoft.com/office/officeart/2005/8/layout/hProcess10"/>
    <dgm:cxn modelId="{E3CF53B1-DE4B-4C17-AE40-291F570191E4}" type="presParOf" srcId="{609F1493-DB22-4932-BEFF-EF79A979E897}" destId="{BBFB2A25-0F4B-4BFE-B814-AB7316EAC8B7}" srcOrd="1" destOrd="0" presId="urn:microsoft.com/office/officeart/2005/8/layout/hProcess10"/>
    <dgm:cxn modelId="{868D2C7F-F2B5-4B16-B3BD-E4E328B0F484}" type="presParOf" srcId="{BBFB2A25-0F4B-4BFE-B814-AB7316EAC8B7}" destId="{E731F7FA-CB05-4657-8649-0B0F6F1AE1B0}" srcOrd="0" destOrd="0" presId="urn:microsoft.com/office/officeart/2005/8/layout/hProcess10"/>
    <dgm:cxn modelId="{D6228405-CAEF-4FB4-9F8E-88530BF73F79}" type="presParOf" srcId="{609F1493-DB22-4932-BEFF-EF79A979E897}" destId="{2FA8CF50-F6ED-4F41-935F-8F5A0970CC49}" srcOrd="2" destOrd="0" presId="urn:microsoft.com/office/officeart/2005/8/layout/hProcess10"/>
    <dgm:cxn modelId="{E84D20E3-F568-4681-A7FF-64162EFA19F0}" type="presParOf" srcId="{2FA8CF50-F6ED-4F41-935F-8F5A0970CC49}" destId="{CC3C3F98-2E6A-4969-A79D-F74B7252E040}" srcOrd="0" destOrd="0" presId="urn:microsoft.com/office/officeart/2005/8/layout/hProcess10"/>
    <dgm:cxn modelId="{57E70D6E-A609-4D75-87B6-8BD704A32DBB}" type="presParOf" srcId="{2FA8CF50-F6ED-4F41-935F-8F5A0970CC49}" destId="{FA6E42F6-94D9-4B06-B7B6-43BEC90AB36B}" srcOrd="1" destOrd="0" presId="urn:microsoft.com/office/officeart/2005/8/layout/hProcess10"/>
    <dgm:cxn modelId="{5687F54C-5CBD-4721-A17C-1F242E995534}" type="presParOf" srcId="{609F1493-DB22-4932-BEFF-EF79A979E897}" destId="{E8FD12FB-2AD3-4C77-B301-F385A7060FE1}" srcOrd="3" destOrd="0" presId="urn:microsoft.com/office/officeart/2005/8/layout/hProcess10"/>
    <dgm:cxn modelId="{3CCAF487-A953-4B17-89F3-744125BF5173}" type="presParOf" srcId="{E8FD12FB-2AD3-4C77-B301-F385A7060FE1}" destId="{538C8548-D911-4CCC-8972-2C2ACD0101D4}" srcOrd="0" destOrd="0" presId="urn:microsoft.com/office/officeart/2005/8/layout/hProcess10"/>
    <dgm:cxn modelId="{ADF1F692-EE6B-4C92-8219-26A1977E6547}" type="presParOf" srcId="{609F1493-DB22-4932-BEFF-EF79A979E897}" destId="{4FEC386B-3FB5-4B60-92EC-E3C58D006AF3}" srcOrd="4" destOrd="0" presId="urn:microsoft.com/office/officeart/2005/8/layout/hProcess10"/>
    <dgm:cxn modelId="{4D5AD4A6-027A-4FD2-BC8A-F63E98AD04FE}" type="presParOf" srcId="{4FEC386B-3FB5-4B60-92EC-E3C58D006AF3}" destId="{259946B3-D25B-4A3C-9607-6E534306D61E}" srcOrd="0" destOrd="0" presId="urn:microsoft.com/office/officeart/2005/8/layout/hProcess10"/>
    <dgm:cxn modelId="{37983128-28C2-4E9F-8532-AF346E455736}" type="presParOf" srcId="{4FEC386B-3FB5-4B60-92EC-E3C58D006AF3}" destId="{975CF257-F5A2-4F77-AE0D-B4A9E4CF1874}" srcOrd="1" destOrd="0" presId="urn:microsoft.com/office/officeart/2005/8/layout/hProcess10"/>
    <dgm:cxn modelId="{F252BA44-83CE-4975-8C72-391D1FD93687}" type="presParOf" srcId="{609F1493-DB22-4932-BEFF-EF79A979E897}" destId="{D3AD787B-03EF-4384-96FC-FBC6FA0E19ED}" srcOrd="5" destOrd="0" presId="urn:microsoft.com/office/officeart/2005/8/layout/hProcess10"/>
    <dgm:cxn modelId="{2B3683E9-C171-4B68-B5B9-DC9298CB3868}" type="presParOf" srcId="{D3AD787B-03EF-4384-96FC-FBC6FA0E19ED}" destId="{22E2EF1C-6DCC-42E1-8079-C47D12798B10}" srcOrd="0" destOrd="0" presId="urn:microsoft.com/office/officeart/2005/8/layout/hProcess10"/>
    <dgm:cxn modelId="{D3E188C2-9663-4BE9-B368-0874708C388E}" type="presParOf" srcId="{609F1493-DB22-4932-BEFF-EF79A979E897}" destId="{5D9971B6-BF10-4E53-A116-9974856BC5DF}" srcOrd="6" destOrd="0" presId="urn:microsoft.com/office/officeart/2005/8/layout/hProcess10"/>
    <dgm:cxn modelId="{01C86575-8B02-411C-9C18-704115E712C8}" type="presParOf" srcId="{5D9971B6-BF10-4E53-A116-9974856BC5DF}" destId="{99C03321-AD35-4BBC-BC02-B81DD25EF5FE}" srcOrd="0" destOrd="0" presId="urn:microsoft.com/office/officeart/2005/8/layout/hProcess10"/>
    <dgm:cxn modelId="{11086628-B2A3-4264-9492-AD92EDCE3FF1}" type="presParOf" srcId="{5D9971B6-BF10-4E53-A116-9974856BC5DF}" destId="{6D1B0868-4582-4E66-A4E4-08E22E62931E}" srcOrd="1" destOrd="0" presId="urn:microsoft.com/office/officeart/2005/8/layout/hProcess10"/>
    <dgm:cxn modelId="{0FDB0764-8CD1-4A1C-AC65-895461665C17}" type="presParOf" srcId="{609F1493-DB22-4932-BEFF-EF79A979E897}" destId="{B1B3E56E-367D-46AF-96D3-C70FE7C693D5}" srcOrd="7" destOrd="0" presId="urn:microsoft.com/office/officeart/2005/8/layout/hProcess10"/>
    <dgm:cxn modelId="{C19A5FAC-DC75-4511-A724-1DB640B3C02D}" type="presParOf" srcId="{B1B3E56E-367D-46AF-96D3-C70FE7C693D5}" destId="{AA75F406-2694-4212-8359-D41D0105C16E}" srcOrd="0" destOrd="0" presId="urn:microsoft.com/office/officeart/2005/8/layout/hProcess10"/>
    <dgm:cxn modelId="{7C85C73A-68C8-453F-A883-8CDBFEE79D13}" type="presParOf" srcId="{609F1493-DB22-4932-BEFF-EF79A979E897}" destId="{C0D397DC-19A0-4918-BA22-5E342E87F459}" srcOrd="8" destOrd="0" presId="urn:microsoft.com/office/officeart/2005/8/layout/hProcess10"/>
    <dgm:cxn modelId="{4693723B-08D0-4845-BAEE-310240C947DC}" type="presParOf" srcId="{C0D397DC-19A0-4918-BA22-5E342E87F459}" destId="{EBF4C65E-5E49-4394-A97A-341AC7DFD438}" srcOrd="0" destOrd="0" presId="urn:microsoft.com/office/officeart/2005/8/layout/hProcess10"/>
    <dgm:cxn modelId="{6AA12EF5-2FEC-4765-ACB4-1980BBE68992}" type="presParOf" srcId="{C0D397DC-19A0-4918-BA22-5E342E87F459}" destId="{67737B99-9A1E-4AC6-AFF4-80103183C597}" srcOrd="1" destOrd="0" presId="urn:microsoft.com/office/officeart/2005/8/layout/hProcess10"/>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B29AAD2-8325-493E-98FF-E32B9B8001FE}">
      <dsp:nvSpPr>
        <dsp:cNvPr id="0" name=""/>
        <dsp:cNvSpPr/>
      </dsp:nvSpPr>
      <dsp:spPr>
        <a:xfrm>
          <a:off x="7185" y="331040"/>
          <a:ext cx="1679882" cy="1679882"/>
        </a:xfrm>
        <a:prstGeom prst="roundRect">
          <a:avLst>
            <a:gd name="adj" fmla="val 10000"/>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08CB92F-5EA8-442B-99F5-E6F693D47519}">
      <dsp:nvSpPr>
        <dsp:cNvPr id="0" name=""/>
        <dsp:cNvSpPr/>
      </dsp:nvSpPr>
      <dsp:spPr>
        <a:xfrm>
          <a:off x="228696" y="1670010"/>
          <a:ext cx="1679882" cy="1679882"/>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Identificar</a:t>
          </a:r>
        </a:p>
        <a:p>
          <a:pPr marL="57150" lvl="1" indent="-57150" algn="l" defTabSz="488950">
            <a:lnSpc>
              <a:spcPct val="90000"/>
            </a:lnSpc>
            <a:spcBef>
              <a:spcPct val="0"/>
            </a:spcBef>
            <a:spcAft>
              <a:spcPct val="15000"/>
            </a:spcAft>
            <a:buChar char="•"/>
          </a:pPr>
          <a:r>
            <a:rPr lang="es-ES" sz="1100" kern="1200" dirty="0"/>
            <a:t>Gestión de activos</a:t>
          </a:r>
        </a:p>
        <a:p>
          <a:pPr marL="57150" lvl="1" indent="-57150" algn="l" defTabSz="488950">
            <a:lnSpc>
              <a:spcPct val="90000"/>
            </a:lnSpc>
            <a:spcBef>
              <a:spcPct val="0"/>
            </a:spcBef>
            <a:spcAft>
              <a:spcPct val="15000"/>
            </a:spcAft>
            <a:buChar char="•"/>
          </a:pPr>
          <a:r>
            <a:rPr lang="es-ES" sz="1100" kern="1200" dirty="0"/>
            <a:t>Ambiente de negocios</a:t>
          </a:r>
        </a:p>
        <a:p>
          <a:pPr marL="57150" lvl="1" indent="-57150" algn="l" defTabSz="488950">
            <a:lnSpc>
              <a:spcPct val="90000"/>
            </a:lnSpc>
            <a:spcBef>
              <a:spcPct val="0"/>
            </a:spcBef>
            <a:spcAft>
              <a:spcPct val="15000"/>
            </a:spcAft>
            <a:buChar char="•"/>
          </a:pPr>
          <a:r>
            <a:rPr lang="es-ES" sz="1100" kern="1200" dirty="0"/>
            <a:t>Evaluación de riesgos</a:t>
          </a:r>
        </a:p>
        <a:p>
          <a:pPr marL="57150" lvl="1" indent="-57150" algn="l" defTabSz="488950">
            <a:lnSpc>
              <a:spcPct val="90000"/>
            </a:lnSpc>
            <a:spcBef>
              <a:spcPct val="0"/>
            </a:spcBef>
            <a:spcAft>
              <a:spcPct val="15000"/>
            </a:spcAft>
            <a:buChar char="•"/>
          </a:pPr>
          <a:r>
            <a:rPr lang="es-ES" sz="1100" kern="1200" dirty="0"/>
            <a:t>Estrategia de gestión de riesgos</a:t>
          </a:r>
        </a:p>
      </dsp:txBody>
      <dsp:txXfrm>
        <a:off x="277898" y="1719212"/>
        <a:ext cx="1581478" cy="1581478"/>
      </dsp:txXfrm>
    </dsp:sp>
    <dsp:sp modelId="{BBFB2A25-0F4B-4BFE-B814-AB7316EAC8B7}">
      <dsp:nvSpPr>
        <dsp:cNvPr id="0" name=""/>
        <dsp:cNvSpPr/>
      </dsp:nvSpPr>
      <dsp:spPr>
        <a:xfrm>
          <a:off x="2010650" y="969155"/>
          <a:ext cx="323582" cy="403652"/>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2010650" y="1049885"/>
        <a:ext cx="226507" cy="242192"/>
      </dsp:txXfrm>
    </dsp:sp>
    <dsp:sp modelId="{CC3C3F98-2E6A-4969-A79D-F74B7252E040}">
      <dsp:nvSpPr>
        <dsp:cNvPr id="0" name=""/>
        <dsp:cNvSpPr/>
      </dsp:nvSpPr>
      <dsp:spPr>
        <a:xfrm>
          <a:off x="2611589" y="331040"/>
          <a:ext cx="1679882" cy="1679882"/>
        </a:xfrm>
        <a:prstGeom prst="roundRect">
          <a:avLst>
            <a:gd name="adj" fmla="val 10000"/>
          </a:avLst>
        </a:prstGeom>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FA6E42F6-94D9-4B06-B7B6-43BEC90AB36B}">
      <dsp:nvSpPr>
        <dsp:cNvPr id="0" name=""/>
        <dsp:cNvSpPr/>
      </dsp:nvSpPr>
      <dsp:spPr>
        <a:xfrm>
          <a:off x="2833099" y="1670010"/>
          <a:ext cx="1679882" cy="1679882"/>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Proteger</a:t>
          </a:r>
        </a:p>
        <a:p>
          <a:pPr marL="57150" lvl="1" indent="-57150" algn="l" defTabSz="488950">
            <a:lnSpc>
              <a:spcPct val="90000"/>
            </a:lnSpc>
            <a:spcBef>
              <a:spcPct val="0"/>
            </a:spcBef>
            <a:spcAft>
              <a:spcPct val="15000"/>
            </a:spcAft>
            <a:buChar char="•"/>
          </a:pPr>
          <a:r>
            <a:rPr lang="es-ES" sz="1100" kern="1200" dirty="0"/>
            <a:t>Control de acceso</a:t>
          </a:r>
        </a:p>
        <a:p>
          <a:pPr marL="57150" lvl="1" indent="-57150" algn="l" defTabSz="488950">
            <a:lnSpc>
              <a:spcPct val="90000"/>
            </a:lnSpc>
            <a:spcBef>
              <a:spcPct val="0"/>
            </a:spcBef>
            <a:spcAft>
              <a:spcPct val="15000"/>
            </a:spcAft>
            <a:buChar char="•"/>
          </a:pPr>
          <a:r>
            <a:rPr lang="es-ES" sz="1100" kern="1200" dirty="0"/>
            <a:t>Capacitación y sensibilización</a:t>
          </a:r>
        </a:p>
        <a:p>
          <a:pPr marL="57150" lvl="1" indent="-57150" algn="l" defTabSz="488950">
            <a:lnSpc>
              <a:spcPct val="90000"/>
            </a:lnSpc>
            <a:spcBef>
              <a:spcPct val="0"/>
            </a:spcBef>
            <a:spcAft>
              <a:spcPct val="15000"/>
            </a:spcAft>
            <a:buChar char="•"/>
          </a:pPr>
          <a:r>
            <a:rPr lang="es-ES" sz="1100" kern="1200" dirty="0"/>
            <a:t>Seguridad datos</a:t>
          </a:r>
        </a:p>
        <a:p>
          <a:pPr marL="57150" lvl="1" indent="-57150" algn="l" defTabSz="488950">
            <a:lnSpc>
              <a:spcPct val="90000"/>
            </a:lnSpc>
            <a:spcBef>
              <a:spcPct val="0"/>
            </a:spcBef>
            <a:spcAft>
              <a:spcPct val="15000"/>
            </a:spcAft>
            <a:buChar char="•"/>
          </a:pPr>
          <a:r>
            <a:rPr lang="es-ES" sz="1100" kern="1200" dirty="0"/>
            <a:t>Protección información y procedimientos</a:t>
          </a:r>
        </a:p>
        <a:p>
          <a:pPr marL="57150" lvl="1" indent="-57150" algn="l" defTabSz="488950">
            <a:lnSpc>
              <a:spcPct val="90000"/>
            </a:lnSpc>
            <a:spcBef>
              <a:spcPct val="0"/>
            </a:spcBef>
            <a:spcAft>
              <a:spcPct val="15000"/>
            </a:spcAft>
            <a:buChar char="•"/>
          </a:pPr>
          <a:r>
            <a:rPr lang="es-ES" sz="1100" kern="1200" dirty="0"/>
            <a:t>Mantenimiento</a:t>
          </a:r>
        </a:p>
        <a:p>
          <a:pPr marL="57150" lvl="1" indent="-57150" algn="l" defTabSz="488950">
            <a:lnSpc>
              <a:spcPct val="90000"/>
            </a:lnSpc>
            <a:spcBef>
              <a:spcPct val="0"/>
            </a:spcBef>
            <a:spcAft>
              <a:spcPct val="15000"/>
            </a:spcAft>
            <a:buChar char="•"/>
          </a:pPr>
          <a:r>
            <a:rPr lang="es-ES" sz="1100" kern="1200" dirty="0"/>
            <a:t>Tecnología de protección</a:t>
          </a:r>
        </a:p>
      </dsp:txBody>
      <dsp:txXfrm>
        <a:off x="2882301" y="1719212"/>
        <a:ext cx="1581478" cy="1581478"/>
      </dsp:txXfrm>
    </dsp:sp>
    <dsp:sp modelId="{E8FD12FB-2AD3-4C77-B301-F385A7060FE1}">
      <dsp:nvSpPr>
        <dsp:cNvPr id="0" name=""/>
        <dsp:cNvSpPr/>
      </dsp:nvSpPr>
      <dsp:spPr>
        <a:xfrm>
          <a:off x="4615053" y="969155"/>
          <a:ext cx="323582" cy="403652"/>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4615053" y="1049885"/>
        <a:ext cx="226507" cy="242192"/>
      </dsp:txXfrm>
    </dsp:sp>
    <dsp:sp modelId="{259946B3-D25B-4A3C-9607-6E534306D61E}">
      <dsp:nvSpPr>
        <dsp:cNvPr id="0" name=""/>
        <dsp:cNvSpPr/>
      </dsp:nvSpPr>
      <dsp:spPr>
        <a:xfrm>
          <a:off x="5215992" y="331040"/>
          <a:ext cx="1679882" cy="1679882"/>
        </a:xfrm>
        <a:prstGeom prst="roundRect">
          <a:avLst>
            <a:gd name="adj" fmla="val 10000"/>
          </a:avLst>
        </a:prstGeom>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75CF257-F5A2-4F77-AE0D-B4A9E4CF1874}">
      <dsp:nvSpPr>
        <dsp:cNvPr id="0" name=""/>
        <dsp:cNvSpPr/>
      </dsp:nvSpPr>
      <dsp:spPr>
        <a:xfrm>
          <a:off x="5437502" y="1670010"/>
          <a:ext cx="1679882" cy="1679882"/>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Detectar</a:t>
          </a:r>
        </a:p>
        <a:p>
          <a:pPr marL="57150" lvl="1" indent="-57150" algn="l" defTabSz="488950">
            <a:lnSpc>
              <a:spcPct val="90000"/>
            </a:lnSpc>
            <a:spcBef>
              <a:spcPct val="0"/>
            </a:spcBef>
            <a:spcAft>
              <a:spcPct val="15000"/>
            </a:spcAft>
            <a:buChar char="•"/>
          </a:pPr>
          <a:r>
            <a:rPr lang="es-ES" sz="1100" kern="1200" dirty="0"/>
            <a:t>Anomalías y eventos</a:t>
          </a:r>
        </a:p>
        <a:p>
          <a:pPr marL="57150" lvl="1" indent="-57150" algn="l" defTabSz="488950">
            <a:lnSpc>
              <a:spcPct val="90000"/>
            </a:lnSpc>
            <a:spcBef>
              <a:spcPct val="0"/>
            </a:spcBef>
            <a:spcAft>
              <a:spcPct val="15000"/>
            </a:spcAft>
            <a:buChar char="•"/>
          </a:pPr>
          <a:r>
            <a:rPr lang="es-ES" sz="1100" kern="1200" dirty="0"/>
            <a:t>Monitoreo continuo de la seguridad</a:t>
          </a:r>
        </a:p>
        <a:p>
          <a:pPr marL="57150" lvl="1" indent="-57150" algn="l" defTabSz="488950">
            <a:lnSpc>
              <a:spcPct val="90000"/>
            </a:lnSpc>
            <a:spcBef>
              <a:spcPct val="0"/>
            </a:spcBef>
            <a:spcAft>
              <a:spcPct val="15000"/>
            </a:spcAft>
            <a:buChar char="•"/>
          </a:pPr>
          <a:r>
            <a:rPr lang="es-ES" sz="1100" kern="1200" dirty="0"/>
            <a:t>Proceso de detección</a:t>
          </a:r>
          <a:r>
            <a:rPr lang="es-ES" sz="1000" kern="1200" dirty="0"/>
            <a:t>	</a:t>
          </a:r>
        </a:p>
      </dsp:txBody>
      <dsp:txXfrm>
        <a:off x="5486704" y="1719212"/>
        <a:ext cx="1581478" cy="1581478"/>
      </dsp:txXfrm>
    </dsp:sp>
    <dsp:sp modelId="{D3AD787B-03EF-4384-96FC-FBC6FA0E19ED}">
      <dsp:nvSpPr>
        <dsp:cNvPr id="0" name=""/>
        <dsp:cNvSpPr/>
      </dsp:nvSpPr>
      <dsp:spPr>
        <a:xfrm>
          <a:off x="7219456" y="969155"/>
          <a:ext cx="323582" cy="403652"/>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7219456" y="1049885"/>
        <a:ext cx="226507" cy="242192"/>
      </dsp:txXfrm>
    </dsp:sp>
    <dsp:sp modelId="{99C03321-AD35-4BBC-BC02-B81DD25EF5FE}">
      <dsp:nvSpPr>
        <dsp:cNvPr id="0" name=""/>
        <dsp:cNvSpPr/>
      </dsp:nvSpPr>
      <dsp:spPr>
        <a:xfrm>
          <a:off x="7820395" y="331040"/>
          <a:ext cx="1679882" cy="1679882"/>
        </a:xfrm>
        <a:prstGeom prst="roundRect">
          <a:avLst>
            <a:gd name="adj" fmla="val 10000"/>
          </a:avLst>
        </a:prstGeom>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D1B0868-4582-4E66-A4E4-08E22E62931E}">
      <dsp:nvSpPr>
        <dsp:cNvPr id="0" name=""/>
        <dsp:cNvSpPr/>
      </dsp:nvSpPr>
      <dsp:spPr>
        <a:xfrm>
          <a:off x="8041922" y="1670010"/>
          <a:ext cx="1679882" cy="1679882"/>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Responder</a:t>
          </a:r>
        </a:p>
        <a:p>
          <a:pPr marL="57150" lvl="1" indent="-57150" algn="l" defTabSz="488950">
            <a:lnSpc>
              <a:spcPct val="90000"/>
            </a:lnSpc>
            <a:spcBef>
              <a:spcPct val="0"/>
            </a:spcBef>
            <a:spcAft>
              <a:spcPct val="15000"/>
            </a:spcAft>
            <a:buChar char="•"/>
          </a:pPr>
          <a:r>
            <a:rPr lang="es-ES" sz="1100" kern="1200" dirty="0"/>
            <a:t>Planes de respuesta</a:t>
          </a:r>
        </a:p>
        <a:p>
          <a:pPr marL="57150" lvl="1" indent="-57150" algn="l" defTabSz="488950">
            <a:lnSpc>
              <a:spcPct val="90000"/>
            </a:lnSpc>
            <a:spcBef>
              <a:spcPct val="0"/>
            </a:spcBef>
            <a:spcAft>
              <a:spcPct val="15000"/>
            </a:spcAft>
            <a:buChar char="•"/>
          </a:pPr>
          <a:r>
            <a:rPr lang="es-ES" sz="1100" kern="1200" dirty="0"/>
            <a:t>Comunicaciones</a:t>
          </a:r>
        </a:p>
        <a:p>
          <a:pPr marL="57150" lvl="1" indent="-57150" algn="l" defTabSz="488950">
            <a:lnSpc>
              <a:spcPct val="90000"/>
            </a:lnSpc>
            <a:spcBef>
              <a:spcPct val="0"/>
            </a:spcBef>
            <a:spcAft>
              <a:spcPct val="15000"/>
            </a:spcAft>
            <a:buChar char="•"/>
          </a:pPr>
          <a:r>
            <a:rPr lang="es-ES" sz="1100" kern="1200" dirty="0"/>
            <a:t>Análisis</a:t>
          </a:r>
        </a:p>
        <a:p>
          <a:pPr marL="57150" lvl="1" indent="-57150" algn="l" defTabSz="488950">
            <a:lnSpc>
              <a:spcPct val="90000"/>
            </a:lnSpc>
            <a:spcBef>
              <a:spcPct val="0"/>
            </a:spcBef>
            <a:spcAft>
              <a:spcPct val="15000"/>
            </a:spcAft>
            <a:buChar char="•"/>
          </a:pPr>
          <a:r>
            <a:rPr lang="es-ES" sz="1100" kern="1200" dirty="0"/>
            <a:t>Mitigación</a:t>
          </a:r>
        </a:p>
        <a:p>
          <a:pPr marL="57150" lvl="1" indent="-57150" algn="l" defTabSz="488950">
            <a:lnSpc>
              <a:spcPct val="90000"/>
            </a:lnSpc>
            <a:spcBef>
              <a:spcPct val="0"/>
            </a:spcBef>
            <a:spcAft>
              <a:spcPct val="15000"/>
            </a:spcAft>
            <a:buChar char="•"/>
          </a:pPr>
          <a:r>
            <a:rPr lang="es-ES" sz="1100" kern="1200" dirty="0"/>
            <a:t>Mejoras</a:t>
          </a:r>
        </a:p>
      </dsp:txBody>
      <dsp:txXfrm>
        <a:off x="8091124" y="1719212"/>
        <a:ext cx="1581478" cy="1581478"/>
      </dsp:txXfrm>
    </dsp:sp>
    <dsp:sp modelId="{B1B3E56E-367D-46AF-96D3-C70FE7C693D5}">
      <dsp:nvSpPr>
        <dsp:cNvPr id="0" name=""/>
        <dsp:cNvSpPr/>
      </dsp:nvSpPr>
      <dsp:spPr>
        <a:xfrm>
          <a:off x="9823860" y="969155"/>
          <a:ext cx="323582" cy="403652"/>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9823860" y="1049885"/>
        <a:ext cx="226507" cy="242192"/>
      </dsp:txXfrm>
    </dsp:sp>
    <dsp:sp modelId="{EBF4C65E-5E49-4394-A97A-341AC7DFD438}">
      <dsp:nvSpPr>
        <dsp:cNvPr id="0" name=""/>
        <dsp:cNvSpPr/>
      </dsp:nvSpPr>
      <dsp:spPr>
        <a:xfrm>
          <a:off x="10424798" y="331040"/>
          <a:ext cx="1679882" cy="1679882"/>
        </a:xfrm>
        <a:prstGeom prst="roundRect">
          <a:avLst>
            <a:gd name="adj" fmla="val 10000"/>
          </a:avLst>
        </a:prstGeom>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7737B99-9A1E-4AC6-AFF4-80103183C597}">
      <dsp:nvSpPr>
        <dsp:cNvPr id="0" name=""/>
        <dsp:cNvSpPr/>
      </dsp:nvSpPr>
      <dsp:spPr>
        <a:xfrm>
          <a:off x="10646326" y="1670010"/>
          <a:ext cx="1679882" cy="1679882"/>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Recuperarse</a:t>
          </a:r>
        </a:p>
        <a:p>
          <a:pPr marL="57150" lvl="1" indent="-57150" algn="l" defTabSz="488950">
            <a:lnSpc>
              <a:spcPct val="90000"/>
            </a:lnSpc>
            <a:spcBef>
              <a:spcPct val="0"/>
            </a:spcBef>
            <a:spcAft>
              <a:spcPct val="15000"/>
            </a:spcAft>
            <a:buChar char="•"/>
          </a:pPr>
          <a:r>
            <a:rPr lang="es-ES" sz="1100" kern="1200" dirty="0"/>
            <a:t>Planes de recuperación</a:t>
          </a:r>
        </a:p>
        <a:p>
          <a:pPr marL="57150" lvl="1" indent="-57150" algn="l" defTabSz="488950">
            <a:lnSpc>
              <a:spcPct val="90000"/>
            </a:lnSpc>
            <a:spcBef>
              <a:spcPct val="0"/>
            </a:spcBef>
            <a:spcAft>
              <a:spcPct val="15000"/>
            </a:spcAft>
            <a:buChar char="•"/>
          </a:pPr>
          <a:r>
            <a:rPr lang="es-ES" sz="1100" kern="1200" dirty="0"/>
            <a:t>Mejoras </a:t>
          </a:r>
        </a:p>
        <a:p>
          <a:pPr marL="57150" lvl="1" indent="-57150" algn="l" defTabSz="488950">
            <a:lnSpc>
              <a:spcPct val="90000"/>
            </a:lnSpc>
            <a:spcBef>
              <a:spcPct val="0"/>
            </a:spcBef>
            <a:spcAft>
              <a:spcPct val="15000"/>
            </a:spcAft>
            <a:buChar char="•"/>
          </a:pPr>
          <a:r>
            <a:rPr lang="es-ES" sz="1100" kern="1200" dirty="0"/>
            <a:t>Comunicaciones</a:t>
          </a:r>
        </a:p>
      </dsp:txBody>
      <dsp:txXfrm>
        <a:off x="10695528" y="1719212"/>
        <a:ext cx="1581478" cy="1581478"/>
      </dsp:txXfrm>
    </dsp:sp>
  </dsp:spTree>
</dsp:drawing>
</file>

<file path=xl/diagrams/layout1.xml><?xml version="1.0" encoding="utf-8"?>
<dgm:layoutDef xmlns:dgm="http://schemas.openxmlformats.org/drawingml/2006/diagram" xmlns:a="http://schemas.openxmlformats.org/drawingml/2006/main" uniqueId="urn:microsoft.com/office/officeart/2005/8/layout/hProcess10">
  <dgm:title val=""/>
  <dgm:desc val=""/>
  <dgm:catLst>
    <dgm:cat type="process" pri="3000"/>
    <dgm:cat type="picture" pri="30000"/>
    <dgm:cat type="pictureconvert" pri="3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op="equ" fact="0.3333"/>
      <dgm:constr type="primFontSz" for="des" forName="txNode" op="equ" val="65"/>
      <dgm:constr type="primFontSz" for="des" forName="connTx" op="equ" val="55"/>
      <dgm:constr type="primFontSz" for="des" forName="connTx" refType="primFontSz" refFor="des" refForName="txNode" op="lte" fact="0.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imagSh"/>
              <dgm:constr type="w" for="ch" forName="imagSh" refType="w" fact="0.86"/>
              <dgm:constr type="t" for="ch" forName="imagSh"/>
              <dgm:constr type="h" for="ch" forName="imagSh" refType="w" refFor="ch" refForName="imagSh"/>
              <dgm:constr type="l" for="ch" forName="txNode" refType="w" fact="0.14"/>
              <dgm:constr type="w" for="ch" forName="txNode" refType="w" refFor="ch" refForName="imagSh"/>
              <dgm:constr type="t" for="ch" forName="txNode" refType="h" refFor="ch" refForName="imagSh" fact="0.6"/>
              <dgm:constr type="h" for="ch" forName="txNode" refType="h" refFor="ch" refForName="imagSh"/>
            </dgm:constrLst>
          </dgm:if>
          <dgm:else name="Name7">
            <dgm:constrLst>
              <dgm:constr type="l" for="ch" forName="imagSh" refType="w" fact="0.14"/>
              <dgm:constr type="w" for="ch" forName="imagSh" refType="w" fact="0.86"/>
              <dgm:constr type="t" for="ch" forName="imagSh"/>
              <dgm:constr type="h" for="ch" forName="imagSh" refType="w" refFor="ch" refForName="imagSh"/>
              <dgm:constr type="l" for="ch" forName="txNode"/>
              <dgm:constr type="w" for="ch" forName="txNode" refType="w" refFor="ch" refForName="imagSh"/>
              <dgm:constr type="t" for="ch" forName="txNode" refType="h" refFor="ch" refForName="imagSh" fact="0.6"/>
              <dgm:constr type="h" for="ch" forName="txNode" refType="h" refFor="ch" refForName="imagSh"/>
            </dgm:constrLst>
          </dgm:else>
        </dgm:choose>
        <dgm:ruleLst/>
        <dgm:layoutNode name="imagSh" styleLbl="bgImgPlace1">
          <dgm:alg type="sp"/>
          <dgm:shape xmlns:r="http://schemas.openxmlformats.org/officeDocument/2006/relationships" type="roundRect" r:blip="" blipPhldr="1">
            <dgm:adjLst>
              <dgm:adj idx="1" val="0.1"/>
            </dgm:adjLst>
          </dgm:shape>
          <dgm:presOf/>
          <dgm:constrLst/>
          <dgm:ruleLst/>
        </dgm:layoutNode>
        <dgm:layoutNode name="txNode" styleLbl="node1">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sibTransForEach" axis="followSib" ptType="sibTrans" cnt="1">
        <dgm:layoutNode name="sibTrans">
          <dgm:alg type="conn">
            <dgm:param type="begPts" val="auto"/>
            <dgm:param type="endPts" val="auto"/>
            <dgm:param type="srcNode" val="imagSh"/>
            <dgm:param type="dstNode" val="imagSh"/>
          </dgm:alg>
          <dgm:shape xmlns:r="http://schemas.openxmlformats.org/officeDocument/2006/relationships" type="conn" r:blip="">
            <dgm:adjLst/>
          </dgm:shape>
          <dgm:presOf axis="self"/>
          <dgm:constrLst>
            <dgm:constr type="h" refType="w" fact="0.62"/>
            <dgm:constr type="connDist"/>
            <dgm:constr type="begPad" refType="connDist" fact="0.35"/>
            <dgm:constr type="endPad" refType="connDist" fact="0.3"/>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chart" Target="../charts/chart1.xml"/><Relationship Id="rId3" Type="http://schemas.openxmlformats.org/officeDocument/2006/relationships/diagramData" Target="../diagrams/data1.xml"/><Relationship Id="rId7" Type="http://schemas.microsoft.com/office/2007/relationships/diagramDrawing" Target="../diagrams/drawing1.xml"/><Relationship Id="rId12" Type="http://schemas.openxmlformats.org/officeDocument/2006/relationships/image" Target="../media/image2.png"/><Relationship Id="rId6" Type="http://schemas.openxmlformats.org/officeDocument/2006/relationships/diagramColors" Target="../diagrams/colors1.xml"/><Relationship Id="rId11" Type="http://schemas.openxmlformats.org/officeDocument/2006/relationships/image" Target="../media/image1.emf"/><Relationship Id="rId5" Type="http://schemas.openxmlformats.org/officeDocument/2006/relationships/diagramQuickStyle" Target="../diagrams/quickStyle1.xml"/><Relationship Id="rId10" Type="http://schemas.openxmlformats.org/officeDocument/2006/relationships/chart" Target="../charts/chart3.xml"/><Relationship Id="rId4" Type="http://schemas.openxmlformats.org/officeDocument/2006/relationships/diagramLayout" Target="../diagrams/layout1.xml"/><Relationship Id="rId9"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8</xdr:col>
      <xdr:colOff>542924</xdr:colOff>
      <xdr:row>12</xdr:row>
      <xdr:rowOff>9525</xdr:rowOff>
    </xdr:from>
    <xdr:to>
      <xdr:col>14</xdr:col>
      <xdr:colOff>996949</xdr:colOff>
      <xdr:row>28</xdr:row>
      <xdr:rowOff>200024</xdr:rowOff>
    </xdr:to>
    <xdr:graphicFrame macro="">
      <xdr:nvGraphicFramePr>
        <xdr:cNvPr id="2" name="Gráfico 1">
          <a:extLst>
            <a:ext uri="{FF2B5EF4-FFF2-40B4-BE49-F238E27FC236}">
              <a16:creationId xmlns:a16="http://schemas.microsoft.com/office/drawing/2014/main" id="{73B7B759-4F7B-4899-8E76-01B3926E4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619125</xdr:colOff>
      <xdr:row>32</xdr:row>
      <xdr:rowOff>25854</xdr:rowOff>
    </xdr:from>
    <xdr:to>
      <xdr:col>14</xdr:col>
      <xdr:colOff>304800</xdr:colOff>
      <xdr:row>46</xdr:row>
      <xdr:rowOff>38101</xdr:rowOff>
    </xdr:to>
    <xdr:graphicFrame macro="">
      <xdr:nvGraphicFramePr>
        <xdr:cNvPr id="3" name="Gráfico 2">
          <a:extLst>
            <a:ext uri="{FF2B5EF4-FFF2-40B4-BE49-F238E27FC236}">
              <a16:creationId xmlns:a16="http://schemas.microsoft.com/office/drawing/2014/main" id="{2F8A6C7B-34A5-443D-A15F-8E73E7EE5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193411</xdr:colOff>
      <xdr:row>61</xdr:row>
      <xdr:rowOff>256646</xdr:rowOff>
    </xdr:from>
    <xdr:to>
      <xdr:col>13</xdr:col>
      <xdr:colOff>634397</xdr:colOff>
      <xdr:row>85</xdr:row>
      <xdr:rowOff>120389</xdr:rowOff>
    </xdr:to>
    <xdr:graphicFrame macro="">
      <xdr:nvGraphicFramePr>
        <xdr:cNvPr id="5" name="Diagrama 4">
          <a:extLst>
            <a:ext uri="{FF2B5EF4-FFF2-40B4-BE49-F238E27FC236}">
              <a16:creationId xmlns:a16="http://schemas.microsoft.com/office/drawing/2014/main" id="{8E7C1212-D256-4732-911D-D8532E57440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4</xdr:col>
      <xdr:colOff>1116541</xdr:colOff>
      <xdr:row>85</xdr:row>
      <xdr:rowOff>182165</xdr:rowOff>
    </xdr:from>
    <xdr:to>
      <xdr:col>13</xdr:col>
      <xdr:colOff>551656</xdr:colOff>
      <xdr:row>103</xdr:row>
      <xdr:rowOff>174625</xdr:rowOff>
    </xdr:to>
    <xdr:graphicFrame macro="">
      <xdr:nvGraphicFramePr>
        <xdr:cNvPr id="6" name="Gráfico 5">
          <a:extLst>
            <a:ext uri="{FF2B5EF4-FFF2-40B4-BE49-F238E27FC236}">
              <a16:creationId xmlns:a16="http://schemas.microsoft.com/office/drawing/2014/main" id="{183C74EC-5008-4F97-81F3-052206734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5</xdr:col>
      <xdr:colOff>642940</xdr:colOff>
      <xdr:row>49</xdr:row>
      <xdr:rowOff>69056</xdr:rowOff>
    </xdr:from>
    <xdr:to>
      <xdr:col>12</xdr:col>
      <xdr:colOff>862018</xdr:colOff>
      <xdr:row>62</xdr:row>
      <xdr:rowOff>264239</xdr:rowOff>
    </xdr:to>
    <xdr:pic>
      <xdr:nvPicPr>
        <xdr:cNvPr id="8" name="Imagen 7">
          <a:extLst>
            <a:ext uri="{FF2B5EF4-FFF2-40B4-BE49-F238E27FC236}">
              <a16:creationId xmlns:a16="http://schemas.microsoft.com/office/drawing/2014/main" id="{DC75EDD9-BB1F-4FAF-A364-72DB200A58F0}"/>
            </a:ext>
            <a:ext uri="{147F2762-F138-4A5C-976F-8EAC2B608ADB}">
              <a16:predDERef xmlns:a16="http://schemas.microsoft.com/office/drawing/2014/main" pred="{183C74EC-5008-4F97-81F3-05220673493F}"/>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557965" y="12384881"/>
          <a:ext cx="5857878" cy="36622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409575</xdr:colOff>
      <xdr:row>0</xdr:row>
      <xdr:rowOff>152400</xdr:rowOff>
    </xdr:from>
    <xdr:to>
      <xdr:col>2</xdr:col>
      <xdr:colOff>1133475</xdr:colOff>
      <xdr:row>3</xdr:row>
      <xdr:rowOff>276225</xdr:rowOff>
    </xdr:to>
    <xdr:pic>
      <xdr:nvPicPr>
        <xdr:cNvPr id="4" name="Imagen 8">
          <a:extLst>
            <a:ext uri="{FF2B5EF4-FFF2-40B4-BE49-F238E27FC236}">
              <a16:creationId xmlns:a16="http://schemas.microsoft.com/office/drawing/2014/main" id="{D2639CD0-89C8-42E8-A64F-D5DB41834C92}"/>
            </a:ext>
            <a:ext uri="{147F2762-F138-4A5C-976F-8EAC2B608ADB}">
              <a16:predDERef xmlns:a16="http://schemas.microsoft.com/office/drawing/2014/main" pred="{DC75EDD9-BB1F-4FAF-A364-72DB200A58F0}"/>
            </a:ext>
          </a:extLst>
        </xdr:cNvPr>
        <xdr:cNvPicPr>
          <a:picLocks noChangeAspect="1"/>
        </xdr:cNvPicPr>
      </xdr:nvPicPr>
      <xdr:blipFill>
        <a:blip xmlns:r="http://schemas.openxmlformats.org/officeDocument/2006/relationships" r:embed="rId12"/>
        <a:stretch>
          <a:fillRect/>
        </a:stretch>
      </xdr:blipFill>
      <xdr:spPr>
        <a:xfrm>
          <a:off x="1552575" y="152400"/>
          <a:ext cx="1857375" cy="1781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145256</xdr:colOff>
      <xdr:row>0</xdr:row>
      <xdr:rowOff>400050</xdr:rowOff>
    </xdr:from>
    <xdr:to>
      <xdr:col>2</xdr:col>
      <xdr:colOff>859631</xdr:colOff>
      <xdr:row>3</xdr:row>
      <xdr:rowOff>191293</xdr:rowOff>
    </xdr:to>
    <xdr:pic>
      <xdr:nvPicPr>
        <xdr:cNvPr id="4" name="Imagen 8">
          <a:extLst>
            <a:ext uri="{FF2B5EF4-FFF2-40B4-BE49-F238E27FC236}">
              <a16:creationId xmlns:a16="http://schemas.microsoft.com/office/drawing/2014/main" id="{46E59879-AF04-4513-805E-C3ABE9DB2197}"/>
            </a:ext>
            <a:ext uri="{147F2762-F138-4A5C-976F-8EAC2B608ADB}">
              <a16:predDERef xmlns:a16="http://schemas.microsoft.com/office/drawing/2014/main" pred="{D251FD43-8D54-4065-8090-987C3ABEEF71}"/>
            </a:ext>
          </a:extLst>
        </xdr:cNvPr>
        <xdr:cNvPicPr>
          <a:picLocks noChangeAspect="1"/>
        </xdr:cNvPicPr>
      </xdr:nvPicPr>
      <xdr:blipFill>
        <a:blip xmlns:r="http://schemas.openxmlformats.org/officeDocument/2006/relationships" r:embed="rId1"/>
        <a:stretch>
          <a:fillRect/>
        </a:stretch>
      </xdr:blipFill>
      <xdr:spPr>
        <a:xfrm>
          <a:off x="907256" y="400050"/>
          <a:ext cx="1476375" cy="14295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554831</xdr:colOff>
      <xdr:row>0</xdr:row>
      <xdr:rowOff>238125</xdr:rowOff>
    </xdr:from>
    <xdr:to>
      <xdr:col>1</xdr:col>
      <xdr:colOff>2031206</xdr:colOff>
      <xdr:row>3</xdr:row>
      <xdr:rowOff>153193</xdr:rowOff>
    </xdr:to>
    <xdr:pic>
      <xdr:nvPicPr>
        <xdr:cNvPr id="2" name="Imagen 8">
          <a:extLst>
            <a:ext uri="{FF2B5EF4-FFF2-40B4-BE49-F238E27FC236}">
              <a16:creationId xmlns:a16="http://schemas.microsoft.com/office/drawing/2014/main" id="{965C62AB-5301-4DE6-8889-CDE944B1A735}"/>
            </a:ext>
            <a:ext uri="{147F2762-F138-4A5C-976F-8EAC2B608ADB}">
              <a16:predDERef xmlns:a16="http://schemas.microsoft.com/office/drawing/2014/main" pred="{664DCFF8-FD63-40E4-B010-336772867351}"/>
            </a:ext>
          </a:extLst>
        </xdr:cNvPr>
        <xdr:cNvPicPr>
          <a:picLocks noChangeAspect="1"/>
        </xdr:cNvPicPr>
      </xdr:nvPicPr>
      <xdr:blipFill>
        <a:blip xmlns:r="http://schemas.openxmlformats.org/officeDocument/2006/relationships" r:embed="rId1"/>
        <a:stretch>
          <a:fillRect/>
        </a:stretch>
      </xdr:blipFill>
      <xdr:spPr>
        <a:xfrm>
          <a:off x="1316831" y="238125"/>
          <a:ext cx="1476375" cy="1429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466725</xdr:colOff>
      <xdr:row>0</xdr:row>
      <xdr:rowOff>133350</xdr:rowOff>
    </xdr:from>
    <xdr:to>
      <xdr:col>2</xdr:col>
      <xdr:colOff>1171575</xdr:colOff>
      <xdr:row>3</xdr:row>
      <xdr:rowOff>400050</xdr:rowOff>
    </xdr:to>
    <xdr:pic>
      <xdr:nvPicPr>
        <xdr:cNvPr id="2" name="Imagen 8">
          <a:extLst>
            <a:ext uri="{FF2B5EF4-FFF2-40B4-BE49-F238E27FC236}">
              <a16:creationId xmlns:a16="http://schemas.microsoft.com/office/drawing/2014/main" id="{40258AD5-8BFE-40D8-8A94-764EAD6C7485}"/>
            </a:ext>
            <a:ext uri="{147F2762-F138-4A5C-976F-8EAC2B608ADB}">
              <a16:predDERef xmlns:a16="http://schemas.microsoft.com/office/drawing/2014/main" pred="{E21C09BE-0633-497A-AF25-FB49FD9A1933}"/>
            </a:ext>
          </a:extLst>
        </xdr:cNvPr>
        <xdr:cNvPicPr>
          <a:picLocks noChangeAspect="1"/>
        </xdr:cNvPicPr>
      </xdr:nvPicPr>
      <xdr:blipFill>
        <a:blip xmlns:r="http://schemas.openxmlformats.org/officeDocument/2006/relationships" r:embed="rId1"/>
        <a:stretch>
          <a:fillRect/>
        </a:stretch>
      </xdr:blipFill>
      <xdr:spPr>
        <a:xfrm>
          <a:off x="914400" y="133350"/>
          <a:ext cx="1905000" cy="18383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257175</xdr:colOff>
      <xdr:row>0</xdr:row>
      <xdr:rowOff>85725</xdr:rowOff>
    </xdr:from>
    <xdr:to>
      <xdr:col>1</xdr:col>
      <xdr:colOff>1276350</xdr:colOff>
      <xdr:row>3</xdr:row>
      <xdr:rowOff>352425</xdr:rowOff>
    </xdr:to>
    <xdr:pic>
      <xdr:nvPicPr>
        <xdr:cNvPr id="2" name="Imagen 8">
          <a:extLst>
            <a:ext uri="{FF2B5EF4-FFF2-40B4-BE49-F238E27FC236}">
              <a16:creationId xmlns:a16="http://schemas.microsoft.com/office/drawing/2014/main" id="{81512FCD-07E7-4DB7-B038-26232ADA821B}"/>
            </a:ext>
            <a:ext uri="{147F2762-F138-4A5C-976F-8EAC2B608ADB}">
              <a16:predDERef xmlns:a16="http://schemas.microsoft.com/office/drawing/2014/main" pred="{83B92279-9A9A-432E-AB4E-21E059686093}"/>
            </a:ext>
          </a:extLst>
        </xdr:cNvPr>
        <xdr:cNvPicPr>
          <a:picLocks noChangeAspect="1"/>
        </xdr:cNvPicPr>
      </xdr:nvPicPr>
      <xdr:blipFill>
        <a:blip xmlns:r="http://schemas.openxmlformats.org/officeDocument/2006/relationships" r:embed="rId1"/>
        <a:stretch>
          <a:fillRect/>
        </a:stretch>
      </xdr:blipFill>
      <xdr:spPr>
        <a:xfrm>
          <a:off x="257175" y="85725"/>
          <a:ext cx="2009775" cy="1924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0</xdr:row>
      <xdr:rowOff>76200</xdr:rowOff>
    </xdr:from>
    <xdr:to>
      <xdr:col>2</xdr:col>
      <xdr:colOff>657225</xdr:colOff>
      <xdr:row>3</xdr:row>
      <xdr:rowOff>314325</xdr:rowOff>
    </xdr:to>
    <xdr:pic>
      <xdr:nvPicPr>
        <xdr:cNvPr id="3" name="Imagen 2">
          <a:extLst>
            <a:ext uri="{FF2B5EF4-FFF2-40B4-BE49-F238E27FC236}">
              <a16:creationId xmlns:a16="http://schemas.microsoft.com/office/drawing/2014/main" id="{67FC7C92-D669-42F3-880C-A7AA03C9EF93}"/>
            </a:ext>
            <a:ext uri="{147F2762-F138-4A5C-976F-8EAC2B608ADB}">
              <a16:predDERef xmlns:a16="http://schemas.microsoft.com/office/drawing/2014/main" pred="{E21C09BE-0633-497A-AF25-FB49FD9A1933}"/>
            </a:ext>
          </a:extLst>
        </xdr:cNvPr>
        <xdr:cNvPicPr>
          <a:picLocks noChangeAspect="1"/>
        </xdr:cNvPicPr>
      </xdr:nvPicPr>
      <xdr:blipFill>
        <a:blip xmlns:r="http://schemas.openxmlformats.org/officeDocument/2006/relationships" r:embed="rId1"/>
        <a:stretch>
          <a:fillRect/>
        </a:stretch>
      </xdr:blipFill>
      <xdr:spPr>
        <a:xfrm>
          <a:off x="1019175" y="76200"/>
          <a:ext cx="1905000" cy="18383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685800</xdr:colOff>
      <xdr:row>0</xdr:row>
      <xdr:rowOff>123825</xdr:rowOff>
    </xdr:from>
    <xdr:to>
      <xdr:col>2</xdr:col>
      <xdr:colOff>381000</xdr:colOff>
      <xdr:row>3</xdr:row>
      <xdr:rowOff>381000</xdr:rowOff>
    </xdr:to>
    <xdr:pic>
      <xdr:nvPicPr>
        <xdr:cNvPr id="2" name="Imagen 2">
          <a:extLst>
            <a:ext uri="{FF2B5EF4-FFF2-40B4-BE49-F238E27FC236}">
              <a16:creationId xmlns:a16="http://schemas.microsoft.com/office/drawing/2014/main" id="{F6F1784A-1FEF-4430-8652-16C9E3F035E5}"/>
            </a:ext>
            <a:ext uri="{147F2762-F138-4A5C-976F-8EAC2B608ADB}">
              <a16:predDERef xmlns:a16="http://schemas.microsoft.com/office/drawing/2014/main" pred="{5EBCC8D1-C849-4ABC-B9A7-02AD76DE143D}"/>
            </a:ext>
          </a:extLst>
        </xdr:cNvPr>
        <xdr:cNvPicPr>
          <a:picLocks noChangeAspect="1"/>
        </xdr:cNvPicPr>
      </xdr:nvPicPr>
      <xdr:blipFill>
        <a:blip xmlns:r="http://schemas.openxmlformats.org/officeDocument/2006/relationships" r:embed="rId1"/>
        <a:stretch>
          <a:fillRect/>
        </a:stretch>
      </xdr:blipFill>
      <xdr:spPr>
        <a:xfrm>
          <a:off x="685800" y="123825"/>
          <a:ext cx="1905000" cy="18383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114300</xdr:colOff>
      <xdr:row>0</xdr:row>
      <xdr:rowOff>114300</xdr:rowOff>
    </xdr:from>
    <xdr:to>
      <xdr:col>1</xdr:col>
      <xdr:colOff>847725</xdr:colOff>
      <xdr:row>3</xdr:row>
      <xdr:rowOff>342900</xdr:rowOff>
    </xdr:to>
    <xdr:pic>
      <xdr:nvPicPr>
        <xdr:cNvPr id="5" name="Imagen 8">
          <a:extLst>
            <a:ext uri="{FF2B5EF4-FFF2-40B4-BE49-F238E27FC236}">
              <a16:creationId xmlns:a16="http://schemas.microsoft.com/office/drawing/2014/main" id="{1D4856E3-ADA4-4A91-87A0-92BD6B239FFD}"/>
            </a:ext>
            <a:ext uri="{147F2762-F138-4A5C-976F-8EAC2B608ADB}">
              <a16:predDERef xmlns:a16="http://schemas.microsoft.com/office/drawing/2014/main" pred="{E21C09BE-0633-497A-AF25-FB49FD9A1933}"/>
            </a:ext>
          </a:extLst>
        </xdr:cNvPr>
        <xdr:cNvPicPr>
          <a:picLocks noChangeAspect="1"/>
        </xdr:cNvPicPr>
      </xdr:nvPicPr>
      <xdr:blipFill>
        <a:blip xmlns:r="http://schemas.openxmlformats.org/officeDocument/2006/relationships" r:embed="rId1"/>
        <a:stretch>
          <a:fillRect/>
        </a:stretch>
      </xdr:blipFill>
      <xdr:spPr>
        <a:xfrm>
          <a:off x="114300" y="114300"/>
          <a:ext cx="1905000" cy="183832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juanc9010\Documents\MinTIC\MinTIC%20Trabajo\2017\ACOMPA&#209;AMIENTOS\Sector%20Vivienda\Instrumento%20de%20evaluaci&#243;n%20%20MSPI%202017.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3" Type="http://schemas.microsoft.com/office/2019/04/relationships/externalLinkLongPath" Target="/personal/gestorcalidad_cartagena_gov_co/Documents/DOCUMENTOS%20DEL%20PROCESO%20DE%20SEGURIDAD%20DE%20LA%20INFORMACION/Modelo%20de%20Seguridad%20y%20Privacidad%20de%20la%20Informaci&#243;n%20-%20SPI/Doc%20que%20soportan%20-%20MSPI/MSPI%20-%20Alcaldia%20de%20Cartagena%202023.xlsx?F35075B1" TargetMode="External"/><Relationship Id="rId2" Type="http://schemas.openxmlformats.org/officeDocument/2006/relationships/externalLinkPath" Target="file:///\\F35075B1\MSPI%20-%20Alcaldia%20de%20Cartagena%202023.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c9010" refreshedDate="42986.410866435188" createdVersion="5" refreshedVersion="6" minRefreshableVersion="3" recordCount="189" xr:uid="{00000000-000A-0000-FFFF-FFFF00000000}">
  <cacheSource type="worksheet">
    <worksheetSource ref="A12:G201" sheet="CIBERSEGURIDAD" r:id="rId2"/>
  </cacheSource>
  <cacheFields count="7">
    <cacheField name="FUNCIÓN NIST" numFmtId="0">
      <sharedItems count="5">
        <s v="DETECTAR"/>
        <s v="IDENTIFICAR"/>
        <s v="RESPONDER"/>
        <s v="RECUPERAR"/>
        <s v="PROTEJER"/>
      </sharedItems>
    </cacheField>
    <cacheField name="SUBCATEGORIA NIST" numFmtId="0">
      <sharedItems/>
    </cacheField>
    <cacheField name="CONTROL ANEXO A ISO 27001" numFmtId="0">
      <sharedItems/>
    </cacheField>
    <cacheField name="CARGO" numFmtId="0">
      <sharedItems/>
    </cacheField>
    <cacheField name="REQUISITO" numFmtId="0">
      <sharedItems containsBlank="1"/>
    </cacheField>
    <cacheField name="HOJA" numFmtId="0">
      <sharedItems/>
    </cacheField>
    <cacheField name="CALIFICACIÓN " numFmtId="0">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c9010" refreshedDate="42986.410867708335" createdVersion="6" refreshedVersion="6" minRefreshableVersion="3" recordCount="189" xr:uid="{00000000-000A-0000-FFFF-FFFF01000000}">
  <cacheSource type="worksheet">
    <worksheetSource ref="G7:H196" sheet="CIBER" r:id="rId2"/>
  </cacheSource>
  <cacheFields count="2">
    <cacheField name="CALIFICACIÓN " numFmtId="0">
      <sharedItems containsSemiMixedTypes="0" containsString="0" containsNumber="1" containsInteger="1" minValue="0" maxValue="0"/>
    </cacheField>
    <cacheField name="FUNCION CSF" numFmtId="0">
      <sharedItems count="5">
        <s v="DETECTAR"/>
        <s v="IDENTIFICAR"/>
        <s v="RESPONDER"/>
        <s v="RECUPERAR"/>
        <s v="PROTEG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9">
  <r>
    <x v="0"/>
    <s v="DE.AE-1, DE.AE-3, DE.AE-4, DE.AE-5"/>
    <s v="n/a"/>
    <s v="Responsable de SI"/>
    <m/>
    <s v="n/a"/>
    <n v="0"/>
  </r>
  <r>
    <x v="0"/>
    <s v="DE.AE-1"/>
    <s v="n/a"/>
    <s v="Responsable de SI"/>
    <s v="La efectividad de las tecnologías de protección se comparte con las partes autorizadas y apropiadas."/>
    <s v="n/a"/>
    <n v="0"/>
  </r>
  <r>
    <x v="1"/>
    <s v="ID.BE-2"/>
    <s v="n/a"/>
    <s v="Responsable de SI"/>
    <s v="La entidad conoce su papel dentro del estado Colombiano, identifica y comunica a las partes interesadas la infraestructura crítica."/>
    <s v="n/a"/>
    <n v="0"/>
  </r>
  <r>
    <x v="1"/>
    <s v="ID.GV-4"/>
    <s v="n/a"/>
    <s v="Responsable de SI"/>
    <s v="La gestión de riesgos tiene en cuenta los riesgos de ciberseguridad"/>
    <s v="n/a"/>
    <n v="0"/>
  </r>
  <r>
    <x v="2"/>
    <s v="RS.CO-4, RS.CO-5"/>
    <s v="n/a"/>
    <s v="Responsable de SI"/>
    <m/>
    <s v="n/a"/>
    <n v="0"/>
  </r>
  <r>
    <x v="3"/>
    <s v="RC.CO-1, RC.CO-2, RC.CO-3"/>
    <s v="n/a"/>
    <s v="Responsable de SI"/>
    <m/>
    <s v="n/a"/>
    <n v="0"/>
  </r>
  <r>
    <x v="1"/>
    <s v="ID.RA-3"/>
    <s v="n/a"/>
    <s v="Responsable de SI"/>
    <s v="Las amenazas internas y externas son identificadas y documentadas."/>
    <s v="n/a"/>
    <n v="0"/>
  </r>
  <r>
    <x v="2"/>
    <s v="RS.IM-2"/>
    <s v="n/a"/>
    <s v="Responsable de SI"/>
    <s v="Las estrategias de respuesta se actualizan"/>
    <s v="n/a"/>
    <n v="0"/>
  </r>
  <r>
    <x v="1"/>
    <s v="ID.BE-3"/>
    <s v="n/a"/>
    <s v="Responsable de SI"/>
    <s v="Las prioridades relaciondadas con la misión, objetivos y actividades de la Entidad son establecidas y comunicadas."/>
    <s v="n/a"/>
    <n v="0"/>
  </r>
  <r>
    <x v="1"/>
    <s v="ID.RA-4"/>
    <s v="n/a"/>
    <s v="Responsable de SI"/>
    <s v="Los impactos potenciales en la entidad y su probabilidad son identificados "/>
    <s v="n/a"/>
    <n v="0"/>
  </r>
  <r>
    <x v="3"/>
    <s v="RC.IM-1, RC.IM-2"/>
    <s v="n/a"/>
    <s v="Responsable de SI"/>
    <s v="Los planes de recuperación y los procesos son mejorados incorporando las lecciones aprendidas para actividades futuras:_x000a_1) Los planes de recuperación incorporan las lecciones aprendidas._x000a_2)  Las estrategias de recuperación son actualizadas."/>
    <s v="n/a"/>
    <n v="0"/>
  </r>
  <r>
    <x v="4"/>
    <s v="PR.IP-7"/>
    <s v="n/a"/>
    <s v="Responsable de SI"/>
    <s v="Los procesos de protección son continuamente mejorados"/>
    <s v="n/a"/>
    <n v="0"/>
  </r>
  <r>
    <x v="0"/>
    <s v="DE.CM-1, DE.CM-2, DE.CM-7"/>
    <s v="n/a"/>
    <s v="Responsable de SI"/>
    <m/>
    <s v="n/a"/>
    <n v="0"/>
  </r>
  <r>
    <x v="1"/>
    <s v="ID.GV-1"/>
    <s v="A.5.1.1"/>
    <s v="n/a"/>
    <s v="n/a"/>
    <s v="Administrativas"/>
    <n v="0"/>
  </r>
  <r>
    <x v="1"/>
    <s v="ID.AM-6"/>
    <s v="A.6.1.1"/>
    <s v="n/a"/>
    <s v="n/a"/>
    <s v="Administrativas"/>
    <n v="0"/>
  </r>
  <r>
    <x v="1"/>
    <s v="ID.GV-2"/>
    <s v="A.6.1.1"/>
    <s v="n/a"/>
    <s v="n/a"/>
    <s v="Administrativas"/>
    <n v="0"/>
  </r>
  <r>
    <x v="4"/>
    <s v="PR.AT-2"/>
    <s v="A.6.1.1"/>
    <s v="n/a"/>
    <s v="n/a"/>
    <s v="Administrativas"/>
    <n v="0"/>
  </r>
  <r>
    <x v="4"/>
    <s v="PR.AT-3"/>
    <s v="A.6.1.1"/>
    <s v="n/a"/>
    <s v="n/a"/>
    <s v="Administrativas"/>
    <n v="0"/>
  </r>
  <r>
    <x v="4"/>
    <s v="PR.AT-4"/>
    <s v="A.6.1.1"/>
    <s v="n/a"/>
    <s v="n/a"/>
    <s v="Administrativas"/>
    <n v="0"/>
  </r>
  <r>
    <x v="4"/>
    <s v="PR.AT-5"/>
    <s v="A.6.1.1"/>
    <s v="n/a"/>
    <s v="n/a"/>
    <s v="Administrativas"/>
    <n v="0"/>
  </r>
  <r>
    <x v="0"/>
    <s v="DE.DP-1"/>
    <s v="A.6.1.1"/>
    <s v="n/a"/>
    <s v="n/a"/>
    <s v="Administrativas"/>
    <n v="0"/>
  </r>
  <r>
    <x v="2"/>
    <s v="RS.CO-1"/>
    <s v="A.6.1.1"/>
    <s v="n/a"/>
    <s v="n/a"/>
    <s v="Administrativas"/>
    <n v="0"/>
  </r>
  <r>
    <x v="4"/>
    <s v="PR.AC-4"/>
    <s v="A.6.1.2"/>
    <s v="n/a"/>
    <s v="n/a"/>
    <s v="Administrativas"/>
    <n v="0"/>
  </r>
  <r>
    <x v="4"/>
    <s v="PR.DS-5"/>
    <s v="A.6.1.2"/>
    <s v="n/a"/>
    <s v="n/a"/>
    <s v="Administrativas"/>
    <n v="0"/>
  </r>
  <r>
    <x v="2"/>
    <s v="RS.CO-3"/>
    <s v="A.6.1.2"/>
    <s v="n/a"/>
    <s v="n/a"/>
    <s v="Administrativas"/>
    <n v="0"/>
  </r>
  <r>
    <x v="2"/>
    <s v="RS.CO-2"/>
    <s v="A.6.1.3"/>
    <s v="n/a"/>
    <s v="n/a"/>
    <s v="Administrativas"/>
    <n v="0"/>
  </r>
  <r>
    <x v="1"/>
    <s v="ID.RA-2"/>
    <s v="A.6.1.4"/>
    <s v="n/a"/>
    <s v="n/a"/>
    <s v="Administrativas"/>
    <n v="0"/>
  </r>
  <r>
    <x v="4"/>
    <s v="PR.IP-2"/>
    <s v="A.6.1.5"/>
    <s v="n/a"/>
    <s v="n/a"/>
    <s v="Administrativas"/>
    <n v="0"/>
  </r>
  <r>
    <x v="4"/>
    <s v="PR.AC-3"/>
    <s v="A.6.2.2"/>
    <s v="n/a"/>
    <s v="n/a"/>
    <s v="Administrativas"/>
    <n v="0"/>
  </r>
  <r>
    <x v="4"/>
    <s v="PR.DS-5"/>
    <s v="A.7.1.1"/>
    <s v="n/a"/>
    <s v="n/a"/>
    <s v="Administrativas"/>
    <n v="0"/>
  </r>
  <r>
    <x v="4"/>
    <s v="PR.IP-11"/>
    <s v="A.7.1.1"/>
    <s v="n/a"/>
    <s v="n/a"/>
    <s v="Administrativas"/>
    <n v="0"/>
  </r>
  <r>
    <x v="4"/>
    <s v="PR.DS-5"/>
    <s v="A.7.1.2"/>
    <s v="n/a"/>
    <s v="n/a"/>
    <s v="Administrativas"/>
    <n v="0"/>
  </r>
  <r>
    <x v="1"/>
    <s v="ID.GV-2"/>
    <s v="A.7.2.1"/>
    <s v="n/a"/>
    <s v="n/a"/>
    <s v="Administrativas"/>
    <n v="0"/>
  </r>
  <r>
    <x v="4"/>
    <s v="PR.AT-1"/>
    <s v="A.7.2.2"/>
    <s v="n/a"/>
    <s v="n/a"/>
    <s v="Administrativas"/>
    <n v="0"/>
  </r>
  <r>
    <x v="4"/>
    <s v="PR.AT-2"/>
    <s v="A.7.2.2"/>
    <s v="n/a"/>
    <s v="n/a"/>
    <s v="Administrativas"/>
    <n v="0"/>
  </r>
  <r>
    <x v="4"/>
    <s v="PR.AT-3"/>
    <s v="A.7.2.2"/>
    <s v="n/a"/>
    <s v="n/a"/>
    <s v="Administrativas"/>
    <n v="0"/>
  </r>
  <r>
    <x v="4"/>
    <s v="PR.AT-4"/>
    <s v="A.7.2.2"/>
    <s v="n/a"/>
    <s v="n/a"/>
    <s v="Administrativas"/>
    <n v="0"/>
  </r>
  <r>
    <x v="4"/>
    <s v="PR.AT-5"/>
    <s v="A.7.2.2"/>
    <s v="n/a"/>
    <s v="n/a"/>
    <s v="Administrativas"/>
    <n v="0"/>
  </r>
  <r>
    <x v="4"/>
    <s v="PR.DS-5"/>
    <s v="A.7.3.1"/>
    <s v="n/a"/>
    <s v="n/a"/>
    <s v="Administrativas"/>
    <n v="0"/>
  </r>
  <r>
    <x v="4"/>
    <s v="PR.IP-11"/>
    <s v="A.7.3.1"/>
    <s v="n/a"/>
    <s v="n/a"/>
    <s v="Administrativas"/>
    <n v="0"/>
  </r>
  <r>
    <x v="1"/>
    <s v="ID AM-1"/>
    <s v="A.8.1.1"/>
    <s v="n/a"/>
    <s v="n/a"/>
    <s v="Administrativas"/>
    <n v="0"/>
  </r>
  <r>
    <x v="1"/>
    <s v="ID AM-2"/>
    <s v="A.8.1.1"/>
    <s v="n/a"/>
    <s v="n/a"/>
    <s v="Administrativas"/>
    <n v="0"/>
  </r>
  <r>
    <x v="1"/>
    <s v="ID.AM-5"/>
    <s v="A.8.1.1"/>
    <s v="n/a"/>
    <s v="n/a"/>
    <s v="Administrativas"/>
    <n v="0"/>
  </r>
  <r>
    <x v="1"/>
    <s v="ID AM-1"/>
    <s v="A.8.1.2"/>
    <s v="n/a"/>
    <s v="n/a"/>
    <s v="Administrativas"/>
    <n v="0"/>
  </r>
  <r>
    <x v="1"/>
    <s v="ID AM-2"/>
    <s v="A.8.1.2"/>
    <s v="n/a"/>
    <s v="n/a"/>
    <s v="Administrativas"/>
    <n v="0"/>
  </r>
  <r>
    <x v="4"/>
    <s v="PR.IP-11"/>
    <s v="A.8.1.4"/>
    <s v="n/a"/>
    <s v="n/a"/>
    <s v="Administrativas"/>
    <n v="0"/>
  </r>
  <r>
    <x v="4"/>
    <s v="PR.DS-5"/>
    <s v="A.8.2.2"/>
    <s v="n/a"/>
    <s v="n/a"/>
    <s v="Administrativas"/>
    <n v="0"/>
  </r>
  <r>
    <x v="4"/>
    <s v="PR.PT-2"/>
    <s v="A.8.2.2"/>
    <s v="n/a"/>
    <s v="n/a"/>
    <s v="Administrativas"/>
    <n v="0"/>
  </r>
  <r>
    <x v="4"/>
    <s v="PR.DS-1"/>
    <s v="A.8.2.3"/>
    <s v="n/a"/>
    <s v="n/a"/>
    <s v="Administrativas"/>
    <n v="0"/>
  </r>
  <r>
    <x v="4"/>
    <s v="PR.DS-2"/>
    <s v="A.8.2.3"/>
    <s v="n/a"/>
    <s v="n/a"/>
    <s v="Administrativas"/>
    <n v="0"/>
  </r>
  <r>
    <x v="4"/>
    <s v="PR.DS-3"/>
    <s v="A.8.2.3"/>
    <s v="n/a"/>
    <s v="n/a"/>
    <s v="Administrativas"/>
    <n v="0"/>
  </r>
  <r>
    <x v="4"/>
    <s v="PR.DS-5"/>
    <s v="A.8.2.3"/>
    <s v="n/a"/>
    <s v="n/a"/>
    <s v="Administrativas"/>
    <n v="0"/>
  </r>
  <r>
    <x v="4"/>
    <s v="PR.IP-6"/>
    <s v="A.8.2.3"/>
    <s v="n/a"/>
    <s v="n/a"/>
    <s v="Administrativas"/>
    <n v="0"/>
  </r>
  <r>
    <x v="4"/>
    <s v="PR.PT-2"/>
    <s v="A.8.2.3"/>
    <s v="n/a"/>
    <s v="n/a"/>
    <s v="Administrativas"/>
    <n v="0"/>
  </r>
  <r>
    <x v="4"/>
    <s v="PR.DS-3"/>
    <s v="A.8.3.1"/>
    <s v="n/a"/>
    <s v="n/a"/>
    <s v="Administrativas"/>
    <n v="0"/>
  </r>
  <r>
    <x v="4"/>
    <s v="PR.IP-6"/>
    <s v="A.8.3.1"/>
    <s v="n/a"/>
    <s v="n/a"/>
    <s v="Administrativas"/>
    <n v="0"/>
  </r>
  <r>
    <x v="4"/>
    <s v="PR.PT-2"/>
    <s v="A.8.3.1"/>
    <s v="n/a"/>
    <s v="n/a"/>
    <s v="Administrativas"/>
    <n v="0"/>
  </r>
  <r>
    <x v="4"/>
    <s v="PR.DS-3"/>
    <s v="A.8.3.2"/>
    <s v="n/a"/>
    <s v="n/a"/>
    <s v="Administrativas"/>
    <n v="0"/>
  </r>
  <r>
    <x v="4"/>
    <s v="PR.IP-6"/>
    <s v="A.8.3.2"/>
    <s v="n/a"/>
    <s v="n/a"/>
    <s v="Administrativas"/>
    <n v="0"/>
  </r>
  <r>
    <x v="4"/>
    <s v="PR.DS-3"/>
    <s v="A.8.3.3"/>
    <s v="n/a"/>
    <s v="n/a"/>
    <s v="Administrativas"/>
    <n v="0"/>
  </r>
  <r>
    <x v="4"/>
    <s v="PR.PT-2"/>
    <s v="A.8.3.3"/>
    <s v="n/a"/>
    <s v="n/a"/>
    <s v="Administrativas"/>
    <n v="0"/>
  </r>
  <r>
    <x v="4"/>
    <s v="PR.DS-5"/>
    <s v="A.9.1.1"/>
    <s v="n/a"/>
    <s v="n/a"/>
    <s v="Técnicas"/>
    <n v="0"/>
  </r>
  <r>
    <x v="4"/>
    <s v="PR.AC-4"/>
    <s v="A.9.1.2"/>
    <s v="n/a"/>
    <s v="n/a"/>
    <s v="Técnicas"/>
    <n v="0"/>
  </r>
  <r>
    <x v="4"/>
    <s v="PR.DS-5"/>
    <s v="A.9.1.2"/>
    <s v="n/a"/>
    <s v="n/a"/>
    <s v="Técnicas"/>
    <n v="0"/>
  </r>
  <r>
    <x v="4"/>
    <s v="PR.PT-3"/>
    <s v="A.9.1.2"/>
    <s v="n/a"/>
    <s v="n/a"/>
    <s v="Técnicas"/>
    <n v="0"/>
  </r>
  <r>
    <x v="4"/>
    <s v="PR.AC-1"/>
    <s v="A.9.2.1 "/>
    <s v="n/a"/>
    <s v="n/a"/>
    <s v="Técnicas"/>
    <n v="0"/>
  </r>
  <r>
    <x v="4"/>
    <s v="PR.AC-1"/>
    <s v="A.9.2.2"/>
    <s v="n/a"/>
    <s v="n/a"/>
    <s v="Técnicas"/>
    <n v="0"/>
  </r>
  <r>
    <x v="4"/>
    <s v="PR.AC-4"/>
    <s v="A.9.2.3"/>
    <s v="n/a"/>
    <s v="n/a"/>
    <s v="Técnicas"/>
    <n v="0"/>
  </r>
  <r>
    <x v="4"/>
    <s v="PR.DS-5"/>
    <s v="A.9.2.3"/>
    <s v="n/a"/>
    <s v="n/a"/>
    <s v="Técnicas"/>
    <n v="0"/>
  </r>
  <r>
    <x v="4"/>
    <s v="PR.AC-1"/>
    <s v="A.9.2.4"/>
    <s v="n/a"/>
    <s v="n/a"/>
    <s v="Técnicas"/>
    <n v="0"/>
  </r>
  <r>
    <x v="4"/>
    <s v="PR.AC-1"/>
    <s v="A.9.3.1 "/>
    <s v="n/a"/>
    <s v="n/a"/>
    <s v="Técnicas"/>
    <n v="0"/>
  </r>
  <r>
    <x v="4"/>
    <s v="PR.AC-4"/>
    <s v="A.9.4.1 "/>
    <s v="n/a"/>
    <s v="n/a"/>
    <s v="Técnicas"/>
    <n v="0"/>
  </r>
  <r>
    <x v="4"/>
    <s v="PR.DS-5"/>
    <s v="A.9.4.1 "/>
    <s v="n/a"/>
    <s v="n/a"/>
    <s v="Técnicas"/>
    <n v="0"/>
  </r>
  <r>
    <x v="4"/>
    <s v="PR.AC-1"/>
    <s v="A.9.4.2"/>
    <s v="n/a"/>
    <s v="n/a"/>
    <s v="Técnicas"/>
    <n v="0"/>
  </r>
  <r>
    <x v="4"/>
    <s v="PR.AC-1"/>
    <s v="A.9.4.3"/>
    <s v="n/a"/>
    <s v="n/a"/>
    <s v="Técnicas"/>
    <n v="0"/>
  </r>
  <r>
    <x v="4"/>
    <s v="PR.AC-4"/>
    <s v="A.9.4.4"/>
    <s v="n/a"/>
    <s v="n/a"/>
    <s v="Técnicas"/>
    <n v="0"/>
  </r>
  <r>
    <x v="4"/>
    <s v="PR.DS-5"/>
    <s v="A.9.4.4"/>
    <s v="n/a"/>
    <s v="n/a"/>
    <s v="Técnicas"/>
    <n v="0"/>
  </r>
  <r>
    <x v="4"/>
    <s v="PR.DS-5"/>
    <s v="A.9.4.5 "/>
    <s v="n/a"/>
    <s v="n/a"/>
    <s v="Técnicas"/>
    <n v="0"/>
  </r>
  <r>
    <x v="4"/>
    <s v="PR.AC-2"/>
    <s v="A.11.1.1 "/>
    <s v="n/a"/>
    <s v="n/a"/>
    <s v="Técnicas"/>
    <n v="0"/>
  </r>
  <r>
    <x v="4"/>
    <s v="PR.AC-2"/>
    <s v="A.11.1.2 "/>
    <s v="n/a"/>
    <s v="n/a"/>
    <s v="Técnicas"/>
    <n v="0"/>
  </r>
  <r>
    <x v="4"/>
    <s v="PR.MA-1"/>
    <s v="A.11.1.2 "/>
    <s v="n/a"/>
    <s v="n/a"/>
    <s v="Técnicas"/>
    <n v="0"/>
  </r>
  <r>
    <x v="1"/>
    <s v="ID.BE-5"/>
    <s v="A.11.1.4"/>
    <s v="n/a"/>
    <s v="n/a"/>
    <s v="Técnicas"/>
    <n v="0"/>
  </r>
  <r>
    <x v="4"/>
    <s v="PR.AC-2"/>
    <s v="A.11.1.4"/>
    <s v="n/a"/>
    <s v="n/a"/>
    <s v="Técnicas"/>
    <n v="0"/>
  </r>
  <r>
    <x v="4"/>
    <s v="PR.IP-5"/>
    <s v="A.11.1.4"/>
    <s v="n/a"/>
    <s v="n/a"/>
    <s v="Técnicas"/>
    <n v="0"/>
  </r>
  <r>
    <x v="4"/>
    <s v="PR.AC-2"/>
    <s v="A.11.1.6"/>
    <s v="n/a"/>
    <s v="n/a"/>
    <s v="Técnicas"/>
    <n v="0"/>
  </r>
  <r>
    <x v="4"/>
    <s v="PR.IP-5"/>
    <s v="A.11.2.1 "/>
    <s v="n/a"/>
    <s v="n/a"/>
    <s v="Técnicas"/>
    <n v="0"/>
  </r>
  <r>
    <x v="1"/>
    <s v="ID.BE-4"/>
    <s v="A.11.2.2"/>
    <s v="n/a"/>
    <s v="n/a"/>
    <s v="Técnicas"/>
    <n v="0"/>
  </r>
  <r>
    <x v="4"/>
    <s v="PR.IP-5"/>
    <s v="A.11.2.2"/>
    <s v="n/a"/>
    <s v="n/a"/>
    <s v="Técnicas"/>
    <n v="0"/>
  </r>
  <r>
    <x v="1"/>
    <s v="ID.BE-4"/>
    <s v="A.11.2.3 "/>
    <s v="n/a"/>
    <s v="n/a"/>
    <s v="Técnicas"/>
    <n v="0"/>
  </r>
  <r>
    <x v="4"/>
    <s v="PR.AC-2"/>
    <s v="A.11.2.3 "/>
    <s v="n/a"/>
    <s v="n/a"/>
    <s v="Técnicas"/>
    <n v="0"/>
  </r>
  <r>
    <x v="4"/>
    <s v="PR.IP-5"/>
    <s v="A.11.2.3 "/>
    <s v="n/a"/>
    <s v="n/a"/>
    <s v="Técnicas"/>
    <n v="0"/>
  </r>
  <r>
    <x v="4"/>
    <s v="PR.MA-1"/>
    <s v="A.11.2.4 "/>
    <s v="n/a"/>
    <s v="n/a"/>
    <s v="Técnicas"/>
    <n v="0"/>
  </r>
  <r>
    <x v="4"/>
    <s v="PR.MA-2"/>
    <s v="A.11.2.4 "/>
    <s v="n/a"/>
    <s v="n/a"/>
    <s v="Técnicas"/>
    <n v="0"/>
  </r>
  <r>
    <x v="4"/>
    <s v="PR.MA-1"/>
    <s v="A.11.2.5"/>
    <s v="n/a"/>
    <s v="n/a"/>
    <s v="Técnicas"/>
    <n v="0"/>
  </r>
  <r>
    <x v="1"/>
    <s v="ID.AM-4"/>
    <s v="A.11.2.6"/>
    <s v="n/a"/>
    <s v="n/a"/>
    <s v="Técnicas"/>
    <n v="0"/>
  </r>
  <r>
    <x v="4"/>
    <s v="PR.DS-3"/>
    <s v="A.11.2.7"/>
    <s v="n/a"/>
    <s v="n/a"/>
    <s v="Técnicas"/>
    <n v="0"/>
  </r>
  <r>
    <x v="4"/>
    <s v="PR.IP-6"/>
    <s v="A.11.2.7"/>
    <s v="n/a"/>
    <s v="n/a"/>
    <s v="Técnicas"/>
    <n v="0"/>
  </r>
  <r>
    <x v="4"/>
    <s v="PR.PT-2"/>
    <s v="A.11.2.9"/>
    <s v="n/a"/>
    <s v="n/a"/>
    <s v="Técnicas"/>
    <n v="0"/>
  </r>
  <r>
    <x v="4"/>
    <s v="PR.IP-1"/>
    <s v="A.12.1.2"/>
    <s v="n/a"/>
    <s v="n/a"/>
    <s v="Técnicas"/>
    <n v="0"/>
  </r>
  <r>
    <x v="4"/>
    <s v="PR.IP-3"/>
    <s v="A.12.1.2"/>
    <s v="n/a"/>
    <s v="n/a"/>
    <s v="Técnicas"/>
    <n v="0"/>
  </r>
  <r>
    <x v="1"/>
    <s v="ID.BE-4"/>
    <s v="A.12.1.3 "/>
    <s v="n/a"/>
    <s v="n/a"/>
    <s v="Técnicas"/>
    <n v="0"/>
  </r>
  <r>
    <x v="4"/>
    <s v="PR.DS-7"/>
    <s v="A.12.1.4 "/>
    <s v="n/a"/>
    <s v="n/a"/>
    <s v="Técnicas"/>
    <n v="0"/>
  </r>
  <r>
    <x v="4"/>
    <s v="PR.DS-6"/>
    <s v="A.12.2.1 "/>
    <s v="n/a"/>
    <s v="n/a"/>
    <s v="Técnicas"/>
    <n v="0"/>
  </r>
  <r>
    <x v="0"/>
    <s v="DE.CM-4"/>
    <s v="A.12.2.1 "/>
    <s v="n/a"/>
    <s v="n/a"/>
    <s v="Técnicas"/>
    <n v="0"/>
  </r>
  <r>
    <x v="2"/>
    <s v="RS.MI-2"/>
    <s v="A.12.2.1 "/>
    <s v="n/a"/>
    <s v="n/a"/>
    <s v="Técnicas"/>
    <n v="0"/>
  </r>
  <r>
    <x v="4"/>
    <s v="PR.DS-4"/>
    <s v="A.12.3.1 "/>
    <s v="n/a"/>
    <s v="n/a"/>
    <s v="Técnicas"/>
    <n v="0"/>
  </r>
  <r>
    <x v="4"/>
    <s v="PR.IP-4"/>
    <s v="A.12.3.1 "/>
    <s v="n/a"/>
    <s v="n/a"/>
    <s v="Técnicas"/>
    <n v="0"/>
  </r>
  <r>
    <x v="4"/>
    <s v="PR.PT-1"/>
    <s v="A.12.4.1 "/>
    <s v="n/a"/>
    <s v="n/a"/>
    <s v="Técnicas"/>
    <n v="0"/>
  </r>
  <r>
    <x v="0"/>
    <s v="DE.CM-3"/>
    <s v="A.12.4.1 "/>
    <s v="n/a"/>
    <s v="n/a"/>
    <s v="Técnicas"/>
    <n v="0"/>
  </r>
  <r>
    <x v="2"/>
    <s v="RS.AN-1"/>
    <s v="A.12.4.1 "/>
    <s v="n/a"/>
    <s v="n/a"/>
    <s v="Técnicas"/>
    <n v="0"/>
  </r>
  <r>
    <x v="4"/>
    <s v="PR.PT-1"/>
    <s v="A.12.4.2 "/>
    <s v="n/a"/>
    <s v="n/a"/>
    <s v="Técnicas"/>
    <n v="0"/>
  </r>
  <r>
    <x v="4"/>
    <s v="PR.PT-1"/>
    <s v="A.12.4.3 "/>
    <s v="n/a"/>
    <s v="n/a"/>
    <s v="Técnicas"/>
    <n v="0"/>
  </r>
  <r>
    <x v="2"/>
    <s v="RS.AN-1"/>
    <s v="A.12.4.3 "/>
    <s v="n/a"/>
    <s v="n/a"/>
    <s v="Técnicas"/>
    <n v="0"/>
  </r>
  <r>
    <x v="4"/>
    <s v="PR.PT-1"/>
    <s v="A.12.4.4 "/>
    <s v="n/a"/>
    <s v="n/a"/>
    <s v="Técnicas"/>
    <n v="0"/>
  </r>
  <r>
    <x v="4"/>
    <s v="PR.DS-6"/>
    <s v="A.12.5.1 "/>
    <s v="n/a"/>
    <s v="n/a"/>
    <s v="Técnicas"/>
    <n v="0"/>
  </r>
  <r>
    <x v="4"/>
    <s v="PR.IP-1"/>
    <s v="A.12.5.1 "/>
    <s v="n/a"/>
    <s v="n/a"/>
    <s v="Técnicas"/>
    <n v="0"/>
  </r>
  <r>
    <x v="4"/>
    <s v="PR.IP-3"/>
    <s v="A.12.5.1 "/>
    <s v="n/a"/>
    <s v="n/a"/>
    <s v="Técnicas"/>
    <n v="0"/>
  </r>
  <r>
    <x v="0"/>
    <s v="DE.CM-5"/>
    <s v="A.12.5.1 "/>
    <s v="n/a"/>
    <s v="n/a"/>
    <s v="Técnicas"/>
    <n v="0"/>
  </r>
  <r>
    <x v="1"/>
    <s v="ID.RA-1"/>
    <s v="A.12.6.1 "/>
    <s v="n/a"/>
    <s v="n/a"/>
    <s v="Técnicas"/>
    <n v="0"/>
  </r>
  <r>
    <x v="1"/>
    <s v="ID.RA-5"/>
    <s v="A.12.6.1 "/>
    <s v="n/a"/>
    <s v="n/a"/>
    <s v="Técnicas"/>
    <n v="0"/>
  </r>
  <r>
    <x v="4"/>
    <s v="PR.IP-12"/>
    <s v="A.12.6.1 "/>
    <s v="n/a"/>
    <s v="n/a"/>
    <s v="Técnicas"/>
    <n v="0"/>
  </r>
  <r>
    <x v="0"/>
    <s v="DE.CM-8"/>
    <s v="A.12.6.1 "/>
    <s v="n/a"/>
    <s v="n/a"/>
    <s v="Técnicas"/>
    <n v="0"/>
  </r>
  <r>
    <x v="2"/>
    <s v="RS.MI-3"/>
    <s v="A.12.6.1 "/>
    <s v="n/a"/>
    <s v="n/a"/>
    <s v="Técnicas"/>
    <n v="0"/>
  </r>
  <r>
    <x v="4"/>
    <s v="PR.IP-1"/>
    <s v="A.12.6.2 "/>
    <s v="n/a"/>
    <s v="n/a"/>
    <s v="Técnicas"/>
    <n v="0"/>
  </r>
  <r>
    <x v="4"/>
    <s v="PR.IP-3"/>
    <s v="A.12.6.2 "/>
    <s v="n/a"/>
    <s v="n/a"/>
    <s v="Técnicas"/>
    <n v="0"/>
  </r>
  <r>
    <x v="4"/>
    <s v="PR.AC-3"/>
    <s v="A.13.1.1 "/>
    <s v="n/a"/>
    <s v="n/a"/>
    <s v="Técnicas"/>
    <n v="0"/>
  </r>
  <r>
    <x v="4"/>
    <s v="PR.AC-5"/>
    <s v="A.13.1.1 "/>
    <s v="n/a"/>
    <s v="n/a"/>
    <s v="Técnicas"/>
    <n v="0"/>
  </r>
  <r>
    <x v="4"/>
    <s v="PR.DS-2"/>
    <s v="A.13.1.1 "/>
    <s v="n/a"/>
    <s v="n/a"/>
    <s v="Técnicas"/>
    <n v="0"/>
  </r>
  <r>
    <x v="4"/>
    <s v="PR.PT-4"/>
    <s v="A.13.1.1 "/>
    <s v="n/a"/>
    <s v="n/a"/>
    <s v="Técnicas"/>
    <n v="0"/>
  </r>
  <r>
    <x v="4"/>
    <s v="PR.AC-5"/>
    <s v="A.13.1.3 "/>
    <s v="n/a"/>
    <s v="n/a"/>
    <s v="Técnicas"/>
    <n v="0"/>
  </r>
  <r>
    <x v="4"/>
    <s v="PR.DS-5"/>
    <s v="A.13.1.3 "/>
    <s v="n/a"/>
    <s v="n/a"/>
    <s v="Técnicas"/>
    <n v="0"/>
  </r>
  <r>
    <x v="1"/>
    <s v="ID.AM-3"/>
    <s v="A.13.2.1 "/>
    <s v="n/a"/>
    <s v="n/a"/>
    <s v="Técnicas"/>
    <n v="0"/>
  </r>
  <r>
    <x v="4"/>
    <s v="PR.AC-5"/>
    <s v="A.13.2.1 "/>
    <s v="n/a"/>
    <s v="n/a"/>
    <s v="Técnicas"/>
    <n v="0"/>
  </r>
  <r>
    <x v="4"/>
    <s v="PR.AC-3"/>
    <s v="A.13.2.1 "/>
    <s v="n/a"/>
    <s v="n/a"/>
    <s v="Técnicas"/>
    <n v="0"/>
  </r>
  <r>
    <x v="4"/>
    <s v="PR.DS-2"/>
    <s v="A.13.2.1 "/>
    <s v="n/a"/>
    <s v="n/a"/>
    <s v="Técnicas"/>
    <n v="0"/>
  </r>
  <r>
    <x v="4"/>
    <s v="PR.DS-5"/>
    <s v="A.13.2.1 "/>
    <s v="n/a"/>
    <s v="n/a"/>
    <s v="Técnicas"/>
    <n v="0"/>
  </r>
  <r>
    <x v="4"/>
    <s v="PR.PT-4"/>
    <s v="A.13.2.1 "/>
    <s v="n/a"/>
    <s v="n/a"/>
    <s v="Técnicas"/>
    <n v="0"/>
  </r>
  <r>
    <x v="4"/>
    <s v="PR.DS-2"/>
    <s v="A.13.2.3 "/>
    <s v="n/a"/>
    <s v="n/a"/>
    <s v="Técnicas"/>
    <n v="0"/>
  </r>
  <r>
    <x v="4"/>
    <s v="PR.DS-5"/>
    <s v="A.13.2.3 "/>
    <s v="n/a"/>
    <s v="n/a"/>
    <s v="Técnicas"/>
    <n v="0"/>
  </r>
  <r>
    <x v="4"/>
    <s v="PR.DS-5"/>
    <s v="A.13.2.4 "/>
    <s v="n/a"/>
    <s v="n/a"/>
    <s v="Técnicas"/>
    <n v="0"/>
  </r>
  <r>
    <x v="4"/>
    <s v="PR.IP-2"/>
    <s v="A.14.1.1 "/>
    <s v="n/a"/>
    <s v="n/a"/>
    <s v="Técnicas"/>
    <n v="0"/>
  </r>
  <r>
    <x v="4"/>
    <s v="PR.DS-2"/>
    <s v="A.14.1.2 "/>
    <s v="n/a"/>
    <s v="n/a"/>
    <s v="Técnicas"/>
    <n v="0"/>
  </r>
  <r>
    <x v="4"/>
    <s v="PR.DS-5"/>
    <s v="A.14.1.2 "/>
    <s v="n/a"/>
    <s v="n/a"/>
    <s v="Técnicas"/>
    <n v="0"/>
  </r>
  <r>
    <x v="4"/>
    <s v="PR.DS-6"/>
    <s v="A.14.1.2 "/>
    <s v="n/a"/>
    <s v="n/a"/>
    <s v="Técnicas"/>
    <n v="0"/>
  </r>
  <r>
    <x v="4"/>
    <s v="PR.DS-2"/>
    <s v="A.14.1.3 "/>
    <s v="n/a"/>
    <s v="n/a"/>
    <s v="Técnicas"/>
    <n v="0"/>
  </r>
  <r>
    <x v="4"/>
    <s v="PR.DS-5"/>
    <s v="A.14.1.3 "/>
    <s v="n/a"/>
    <s v="n/a"/>
    <s v="Técnicas"/>
    <n v="0"/>
  </r>
  <r>
    <x v="4"/>
    <s v="PR.DS-6"/>
    <s v="A.14.1.3 "/>
    <s v="n/a"/>
    <s v="n/a"/>
    <s v="Técnicas"/>
    <n v="0"/>
  </r>
  <r>
    <x v="4"/>
    <s v="PR.IP-2"/>
    <s v="A.14.2.1"/>
    <s v="n/a"/>
    <s v="n/a"/>
    <s v="Técnicas"/>
    <n v="0"/>
  </r>
  <r>
    <x v="4"/>
    <s v="PR.IP-1"/>
    <s v="A.14.2.2 "/>
    <s v="n/a"/>
    <s v="n/a"/>
    <s v="Técnicas"/>
    <n v="0"/>
  </r>
  <r>
    <x v="4"/>
    <s v="PR.IP-3"/>
    <s v="A.14.2.2 "/>
    <s v="n/a"/>
    <s v="n/a"/>
    <s v="Técnicas"/>
    <n v="0"/>
  </r>
  <r>
    <x v="4"/>
    <s v="PR.IP-1"/>
    <s v="A.14.2.3 "/>
    <s v="n/a"/>
    <s v="n/a"/>
    <s v="Técnicas"/>
    <n v="0"/>
  </r>
  <r>
    <x v="4"/>
    <s v="PR.IP-1"/>
    <s v="A.14.2.4 "/>
    <s v="n/a"/>
    <s v="n/a"/>
    <s v="Técnicas"/>
    <n v="0"/>
  </r>
  <r>
    <x v="4"/>
    <s v="PR.IP-2"/>
    <s v="A.14.2.5 "/>
    <s v="n/a"/>
    <s v="n/a"/>
    <s v="Técnicas"/>
    <n v="0"/>
  </r>
  <r>
    <x v="0"/>
    <s v="DE.CM-6"/>
    <s v="A.14.2.7 "/>
    <s v="n/a"/>
    <s v="n/a"/>
    <s v="Técnicas"/>
    <n v="0"/>
  </r>
  <r>
    <x v="0"/>
    <s v="DE.DP-3"/>
    <s v="A.14.2.8"/>
    <s v="n/a"/>
    <s v="n/a"/>
    <s v="Técnicas"/>
    <n v="0"/>
  </r>
  <r>
    <x v="4"/>
    <s v="PR.IP-9"/>
    <s v="A.16.1.1 "/>
    <s v="n/a"/>
    <s v="n/a"/>
    <s v="Técnicas"/>
    <n v="0"/>
  </r>
  <r>
    <x v="0"/>
    <s v="DE.AE-2"/>
    <s v="A.16.1.1 "/>
    <s v="n/a"/>
    <s v="n/a"/>
    <s v="Técnicas"/>
    <n v="0"/>
  </r>
  <r>
    <x v="2"/>
    <s v="RS.CO-1"/>
    <s v="A.16.1.1 "/>
    <s v="n/a"/>
    <s v="n/a"/>
    <s v="Técnicas"/>
    <n v="0"/>
  </r>
  <r>
    <x v="0"/>
    <s v="DE.DP-4"/>
    <s v="A.16.1.2 "/>
    <s v="n/a"/>
    <s v="n/a"/>
    <s v="Técnicas"/>
    <n v="0"/>
  </r>
  <r>
    <x v="2"/>
    <s v="RS.CO-2"/>
    <s v="A.16.1.3 "/>
    <s v="n/a"/>
    <s v="n/a"/>
    <s v="Técnicas"/>
    <n v="0"/>
  </r>
  <r>
    <x v="0"/>
    <s v="DE.AE-2"/>
    <s v="A.16.1.4 "/>
    <s v="n/a"/>
    <s v="n/a"/>
    <s v="Técnicas"/>
    <n v="0"/>
  </r>
  <r>
    <x v="2"/>
    <s v="RS.AN-4"/>
    <s v="A.16.1.4 "/>
    <s v="n/a"/>
    <s v="n/a"/>
    <s v="Técnicas"/>
    <n v="0"/>
  </r>
  <r>
    <x v="2"/>
    <s v="RS.RP-1"/>
    <s v="A.16.1.5 "/>
    <s v="n/a"/>
    <s v="n/a"/>
    <s v="Técnicas"/>
    <n v="0"/>
  </r>
  <r>
    <x v="2"/>
    <s v="RS.AN-1"/>
    <s v="A.16.1.5 "/>
    <s v="n/a"/>
    <s v="n/a"/>
    <s v="Técnicas"/>
    <n v="0"/>
  </r>
  <r>
    <x v="2"/>
    <s v="RS.MI-2"/>
    <s v="A.16.1.5 "/>
    <s v="n/a"/>
    <s v="n/a"/>
    <s v="Técnicas"/>
    <n v="0"/>
  </r>
  <r>
    <x v="3"/>
    <s v="RC.RP-1"/>
    <s v="A.16.1.5 "/>
    <s v="n/a"/>
    <s v="n/a"/>
    <s v="Técnicas"/>
    <n v="0"/>
  </r>
  <r>
    <x v="0"/>
    <s v="DE.DP-5"/>
    <s v="A.16.1.6 "/>
    <s v="n/a"/>
    <s v="n/a"/>
    <s v="Técnicas"/>
    <n v="0"/>
  </r>
  <r>
    <x v="2"/>
    <s v="RS.AN-2"/>
    <s v="A.16.1.6 "/>
    <s v="n/a"/>
    <s v="n/a"/>
    <s v="Técnicas"/>
    <n v="0"/>
  </r>
  <r>
    <x v="2"/>
    <s v="RS.IM-1"/>
    <s v="A.16.1.6 "/>
    <s v="n/a"/>
    <s v="n/a"/>
    <s v="Técnicas"/>
    <n v="0"/>
  </r>
  <r>
    <x v="2"/>
    <s v="RS.AN-3"/>
    <s v="A.16.1.7 "/>
    <s v="n/a"/>
    <s v="n/a"/>
    <s v="Técnicas"/>
    <n v="0"/>
  </r>
  <r>
    <x v="1"/>
    <s v="ID.BE-5"/>
    <s v="A.17.1.1"/>
    <s v="n/a"/>
    <s v="n/a"/>
    <s v="Administrativas"/>
    <n v="0"/>
  </r>
  <r>
    <x v="4"/>
    <s v="PR.IP-9"/>
    <s v="A.17.1.1"/>
    <s v="n/a"/>
    <s v="n/a"/>
    <s v="Administrativas"/>
    <n v="0"/>
  </r>
  <r>
    <x v="1"/>
    <s v="ID.BE-5"/>
    <s v="A.17.1.2"/>
    <s v="n/a"/>
    <s v="n/a"/>
    <s v="Administrativas"/>
    <n v="0"/>
  </r>
  <r>
    <x v="4"/>
    <s v="PR.IP-4"/>
    <s v="A.17.1.2"/>
    <s v="n/a"/>
    <s v="n/a"/>
    <s v="Administrativas"/>
    <n v="0"/>
  </r>
  <r>
    <x v="4"/>
    <s v="PR.IP-9"/>
    <s v="A.17.1.2"/>
    <s v="n/a"/>
    <s v="n/a"/>
    <s v="Administrativas"/>
    <n v="0"/>
  </r>
  <r>
    <x v="4"/>
    <s v="PR.IP-9"/>
    <s v="A.17.1.2"/>
    <s v="n/a"/>
    <s v="n/a"/>
    <s v="Administrativas"/>
    <n v="0"/>
  </r>
  <r>
    <x v="4"/>
    <s v="PR.IP-4"/>
    <s v="A.17.1.3"/>
    <s v="n/a"/>
    <s v="n/a"/>
    <s v="Administrativas"/>
    <n v="0"/>
  </r>
  <r>
    <x v="4"/>
    <s v="PR.IP-10"/>
    <s v="A.17.1.3"/>
    <s v="n/a"/>
    <s v="n/a"/>
    <s v="Administrativas"/>
    <n v="0"/>
  </r>
  <r>
    <x v="1"/>
    <s v="ID.BE-5"/>
    <s v="A.17.2.1"/>
    <s v="n/a"/>
    <s v="n/a"/>
    <s v="Administrativas"/>
    <n v="0"/>
  </r>
  <r>
    <x v="1"/>
    <s v="ID.GV-3"/>
    <s v="A.18.1 "/>
    <s v="n/a"/>
    <s v="n/a"/>
    <s v="Administrativas"/>
    <n v="0"/>
  </r>
  <r>
    <x v="4"/>
    <s v="PR.IP-4"/>
    <s v="A.18.1.3"/>
    <s v="n/a"/>
    <s v="n/a"/>
    <s v="Administrativas"/>
    <n v="0"/>
  </r>
  <r>
    <x v="0"/>
    <s v="DE.DP-2"/>
    <s v="A.18.1.4"/>
    <s v="n/a"/>
    <s v="n/a"/>
    <s v="Administrativas"/>
    <n v="0"/>
  </r>
  <r>
    <x v="4"/>
    <s v="PR.IP-12"/>
    <s v="A.18.2.2"/>
    <s v="n/a"/>
    <s v="n/a"/>
    <s v="Administrativas"/>
    <n v="0"/>
  </r>
  <r>
    <x v="1"/>
    <s v="ID.RA-1"/>
    <s v="A.18.2.3"/>
    <s v="n/a"/>
    <s v="n/a"/>
    <s v="Administrativas"/>
    <n v="0"/>
  </r>
  <r>
    <x v="1"/>
    <s v="ID.BE-1"/>
    <s v="A.15.1"/>
    <s v="n/a"/>
    <s v="n/a"/>
    <s v="Administrativas"/>
    <n v="0"/>
  </r>
  <r>
    <x v="1"/>
    <s v="ID.BE-1"/>
    <s v="A.15.2"/>
    <s v="n/a"/>
    <s v="n/a"/>
    <s v="Administrativas"/>
    <n v="0"/>
  </r>
  <r>
    <x v="4"/>
    <s v="PR.MA-2"/>
    <s v="A.15.1"/>
    <s v="n/a"/>
    <s v="n/a"/>
    <s v="Administrativas"/>
    <n v="0"/>
  </r>
  <r>
    <x v="4"/>
    <s v="PR.MA-2"/>
    <s v="A.15.2"/>
    <s v="n/a"/>
    <s v="n/a"/>
    <s v="Administrativas"/>
    <n v="0"/>
  </r>
  <r>
    <x v="0"/>
    <s v="DE.CM-6"/>
    <s v="A.15.2"/>
    <s v="n/a"/>
    <s v="n/a"/>
    <s v="Administrativas"/>
    <n v="0"/>
  </r>
</pivotCacheRecords>
</file>

<file path=xl/pivotCache/pivotCacheRecords2.xml><?xml version="1.0" encoding="utf-8"?>
<pivotCacheRecords xmlns="http://schemas.openxmlformats.org/spreadsheetml/2006/main" xmlns:r="http://schemas.openxmlformats.org/officeDocument/2006/relationships" count="189">
  <r>
    <n v="0"/>
    <x v="0"/>
  </r>
  <r>
    <n v="0"/>
    <x v="0"/>
  </r>
  <r>
    <n v="0"/>
    <x v="1"/>
  </r>
  <r>
    <n v="0"/>
    <x v="1"/>
  </r>
  <r>
    <n v="0"/>
    <x v="2"/>
  </r>
  <r>
    <n v="0"/>
    <x v="3"/>
  </r>
  <r>
    <n v="0"/>
    <x v="1"/>
  </r>
  <r>
    <n v="0"/>
    <x v="2"/>
  </r>
  <r>
    <n v="0"/>
    <x v="1"/>
  </r>
  <r>
    <n v="0"/>
    <x v="1"/>
  </r>
  <r>
    <n v="0"/>
    <x v="3"/>
  </r>
  <r>
    <n v="0"/>
    <x v="4"/>
  </r>
  <r>
    <n v="0"/>
    <x v="0"/>
  </r>
  <r>
    <n v="0"/>
    <x v="1"/>
  </r>
  <r>
    <n v="0"/>
    <x v="1"/>
  </r>
  <r>
    <n v="0"/>
    <x v="1"/>
  </r>
  <r>
    <n v="0"/>
    <x v="4"/>
  </r>
  <r>
    <n v="0"/>
    <x v="4"/>
  </r>
  <r>
    <n v="0"/>
    <x v="4"/>
  </r>
  <r>
    <n v="0"/>
    <x v="4"/>
  </r>
  <r>
    <n v="0"/>
    <x v="0"/>
  </r>
  <r>
    <n v="0"/>
    <x v="2"/>
  </r>
  <r>
    <n v="0"/>
    <x v="4"/>
  </r>
  <r>
    <n v="0"/>
    <x v="4"/>
  </r>
  <r>
    <n v="0"/>
    <x v="2"/>
  </r>
  <r>
    <n v="0"/>
    <x v="2"/>
  </r>
  <r>
    <n v="0"/>
    <x v="1"/>
  </r>
  <r>
    <n v="0"/>
    <x v="4"/>
  </r>
  <r>
    <n v="0"/>
    <x v="4"/>
  </r>
  <r>
    <n v="0"/>
    <x v="4"/>
  </r>
  <r>
    <n v="0"/>
    <x v="4"/>
  </r>
  <r>
    <n v="0"/>
    <x v="4"/>
  </r>
  <r>
    <n v="0"/>
    <x v="1"/>
  </r>
  <r>
    <n v="0"/>
    <x v="4"/>
  </r>
  <r>
    <n v="0"/>
    <x v="4"/>
  </r>
  <r>
    <n v="0"/>
    <x v="4"/>
  </r>
  <r>
    <n v="0"/>
    <x v="4"/>
  </r>
  <r>
    <n v="0"/>
    <x v="4"/>
  </r>
  <r>
    <n v="0"/>
    <x v="4"/>
  </r>
  <r>
    <n v="0"/>
    <x v="4"/>
  </r>
  <r>
    <n v="0"/>
    <x v="1"/>
  </r>
  <r>
    <n v="0"/>
    <x v="1"/>
  </r>
  <r>
    <n v="0"/>
    <x v="1"/>
  </r>
  <r>
    <n v="0"/>
    <x v="1"/>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1"/>
  </r>
  <r>
    <n v="0"/>
    <x v="4"/>
  </r>
  <r>
    <n v="0"/>
    <x v="4"/>
  </r>
  <r>
    <n v="0"/>
    <x v="4"/>
  </r>
  <r>
    <n v="0"/>
    <x v="4"/>
  </r>
  <r>
    <n v="0"/>
    <x v="1"/>
  </r>
  <r>
    <n v="0"/>
    <x v="4"/>
  </r>
  <r>
    <n v="0"/>
    <x v="1"/>
  </r>
  <r>
    <n v="0"/>
    <x v="4"/>
  </r>
  <r>
    <n v="0"/>
    <x v="4"/>
  </r>
  <r>
    <n v="0"/>
    <x v="4"/>
  </r>
  <r>
    <n v="0"/>
    <x v="4"/>
  </r>
  <r>
    <n v="0"/>
    <x v="4"/>
  </r>
  <r>
    <n v="0"/>
    <x v="1"/>
  </r>
  <r>
    <n v="0"/>
    <x v="4"/>
  </r>
  <r>
    <n v="0"/>
    <x v="4"/>
  </r>
  <r>
    <n v="0"/>
    <x v="4"/>
  </r>
  <r>
    <n v="0"/>
    <x v="4"/>
  </r>
  <r>
    <n v="0"/>
    <x v="4"/>
  </r>
  <r>
    <n v="0"/>
    <x v="1"/>
  </r>
  <r>
    <n v="0"/>
    <x v="4"/>
  </r>
  <r>
    <n v="0"/>
    <x v="4"/>
  </r>
  <r>
    <n v="0"/>
    <x v="0"/>
  </r>
  <r>
    <n v="0"/>
    <x v="2"/>
  </r>
  <r>
    <n v="0"/>
    <x v="4"/>
  </r>
  <r>
    <n v="0"/>
    <x v="4"/>
  </r>
  <r>
    <n v="0"/>
    <x v="4"/>
  </r>
  <r>
    <n v="0"/>
    <x v="0"/>
  </r>
  <r>
    <n v="0"/>
    <x v="2"/>
  </r>
  <r>
    <n v="0"/>
    <x v="4"/>
  </r>
  <r>
    <n v="0"/>
    <x v="4"/>
  </r>
  <r>
    <n v="0"/>
    <x v="2"/>
  </r>
  <r>
    <n v="0"/>
    <x v="4"/>
  </r>
  <r>
    <n v="0"/>
    <x v="4"/>
  </r>
  <r>
    <n v="0"/>
    <x v="4"/>
  </r>
  <r>
    <n v="0"/>
    <x v="4"/>
  </r>
  <r>
    <n v="0"/>
    <x v="0"/>
  </r>
  <r>
    <n v="0"/>
    <x v="1"/>
  </r>
  <r>
    <n v="0"/>
    <x v="1"/>
  </r>
  <r>
    <n v="0"/>
    <x v="4"/>
  </r>
  <r>
    <n v="0"/>
    <x v="0"/>
  </r>
  <r>
    <n v="0"/>
    <x v="2"/>
  </r>
  <r>
    <n v="0"/>
    <x v="4"/>
  </r>
  <r>
    <n v="0"/>
    <x v="4"/>
  </r>
  <r>
    <n v="0"/>
    <x v="4"/>
  </r>
  <r>
    <n v="0"/>
    <x v="4"/>
  </r>
  <r>
    <n v="0"/>
    <x v="4"/>
  </r>
  <r>
    <n v="0"/>
    <x v="4"/>
  </r>
  <r>
    <n v="0"/>
    <x v="4"/>
  </r>
  <r>
    <n v="0"/>
    <x v="4"/>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0"/>
  </r>
  <r>
    <n v="0"/>
    <x v="0"/>
  </r>
  <r>
    <n v="0"/>
    <x v="4"/>
  </r>
  <r>
    <n v="0"/>
    <x v="0"/>
  </r>
  <r>
    <n v="0"/>
    <x v="2"/>
  </r>
  <r>
    <n v="0"/>
    <x v="0"/>
  </r>
  <r>
    <n v="0"/>
    <x v="2"/>
  </r>
  <r>
    <n v="0"/>
    <x v="0"/>
  </r>
  <r>
    <n v="0"/>
    <x v="2"/>
  </r>
  <r>
    <n v="0"/>
    <x v="2"/>
  </r>
  <r>
    <n v="0"/>
    <x v="2"/>
  </r>
  <r>
    <n v="0"/>
    <x v="2"/>
  </r>
  <r>
    <n v="0"/>
    <x v="3"/>
  </r>
  <r>
    <n v="0"/>
    <x v="0"/>
  </r>
  <r>
    <n v="0"/>
    <x v="2"/>
  </r>
  <r>
    <n v="0"/>
    <x v="2"/>
  </r>
  <r>
    <n v="0"/>
    <x v="2"/>
  </r>
  <r>
    <n v="0"/>
    <x v="1"/>
  </r>
  <r>
    <n v="0"/>
    <x v="4"/>
  </r>
  <r>
    <n v="0"/>
    <x v="1"/>
  </r>
  <r>
    <n v="0"/>
    <x v="4"/>
  </r>
  <r>
    <n v="0"/>
    <x v="4"/>
  </r>
  <r>
    <n v="0"/>
    <x v="4"/>
  </r>
  <r>
    <n v="0"/>
    <x v="4"/>
  </r>
  <r>
    <n v="0"/>
    <x v="4"/>
  </r>
  <r>
    <n v="0"/>
    <x v="1"/>
  </r>
  <r>
    <n v="0"/>
    <x v="1"/>
  </r>
  <r>
    <n v="0"/>
    <x v="4"/>
  </r>
  <r>
    <n v="0"/>
    <x v="0"/>
  </r>
  <r>
    <n v="0"/>
    <x v="4"/>
  </r>
  <r>
    <n v="0"/>
    <x v="1"/>
  </r>
  <r>
    <n v="0"/>
    <x v="1"/>
  </r>
  <r>
    <n v="0"/>
    <x v="1"/>
  </r>
  <r>
    <n v="0"/>
    <x v="4"/>
  </r>
  <r>
    <n v="0"/>
    <x v="4"/>
  </r>
  <r>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TablaDinámica2" cacheId="10534" applyNumberFormats="0" applyBorderFormats="0" applyFontFormats="0" applyPatternFormats="0" applyAlignmentFormats="0" applyWidthHeightFormats="1" dataCaption="Valores" updatedVersion="6" minRefreshableVersion="3" useAutoFormatting="1" rowGrandTotals="0" colGrandTotals="0" itemPrintTitles="1" createdVersion="5" indent="0" outline="1" outlineData="1" multipleFieldFilters="0" chartFormat="48">
  <location ref="B90:C95" firstHeaderRow="1" firstDataRow="1" firstDataCol="1"/>
  <pivotFields count="2">
    <pivotField dataField="1" showAll="0"/>
    <pivotField axis="axisRow" showAll="0">
      <items count="6">
        <item x="1"/>
        <item x="0"/>
        <item x="2"/>
        <item x="3"/>
        <item x="4"/>
        <item t="default"/>
      </items>
    </pivotField>
  </pivotFields>
  <rowFields count="1">
    <field x="1"/>
  </rowFields>
  <rowItems count="5">
    <i>
      <x/>
    </i>
    <i>
      <x v="1"/>
    </i>
    <i>
      <x v="2"/>
    </i>
    <i>
      <x v="3"/>
    </i>
    <i>
      <x v="4"/>
    </i>
  </rowItems>
  <colItems count="1">
    <i/>
  </colItems>
  <dataFields count="1">
    <dataField name="CALIFICACIÓN ENTIDAD" fld="0" subtotal="average" baseField="1" baseItem="0" numFmtId="1"/>
  </dataFields>
  <formats count="23">
    <format dxfId="32">
      <pivotArea outline="0" collapsedLevelsAreSubtotals="1" fieldPosition="0">
        <references count="1">
          <reference field="4294967294" count="1" selected="0">
            <x v="0"/>
          </reference>
        </references>
      </pivotArea>
    </format>
    <format dxfId="33">
      <pivotArea outline="0" collapsedLevelsAreSubtotals="1" fieldPosition="0"/>
    </format>
    <format dxfId="34">
      <pivotArea dataOnly="0" labelOnly="1" fieldPosition="0">
        <references count="1">
          <reference field="1" count="0"/>
        </references>
      </pivotArea>
    </format>
    <format dxfId="35">
      <pivotArea outline="0" collapsedLevelsAreSubtotals="1" fieldPosition="0"/>
    </format>
    <format dxfId="36">
      <pivotArea dataOnly="0" labelOnly="1" fieldPosition="0">
        <references count="1">
          <reference field="1" count="0"/>
        </references>
      </pivotArea>
    </format>
    <format dxfId="37">
      <pivotArea field="1" type="button" dataOnly="0" labelOnly="1" outline="0" axis="axisRow" fieldPosition="0"/>
    </format>
    <format dxfId="38">
      <pivotArea dataOnly="0" labelOnly="1" outline="0" fieldPosition="0">
        <references count="1">
          <reference field="4294967294" count="1">
            <x v="0"/>
          </reference>
        </references>
      </pivotArea>
    </format>
    <format dxfId="39">
      <pivotArea outline="0" collapsedLevelsAreSubtotals="1" fieldPosition="0"/>
    </format>
    <format dxfId="40">
      <pivotArea dataOnly="0" labelOnly="1" fieldPosition="0">
        <references count="1">
          <reference field="1" count="0"/>
        </references>
      </pivotArea>
    </format>
    <format dxfId="41">
      <pivotArea field="1" type="button" dataOnly="0" labelOnly="1" outline="0" axis="axisRow" fieldPosition="0"/>
    </format>
    <format dxfId="42">
      <pivotArea dataOnly="0" labelOnly="1" outline="0" fieldPosition="0">
        <references count="1">
          <reference field="4294967294" count="1">
            <x v="0"/>
          </reference>
        </references>
      </pivotArea>
    </format>
    <format dxfId="43">
      <pivotArea field="1" type="button" dataOnly="0" labelOnly="1" outline="0" axis="axisRow" fieldPosition="0"/>
    </format>
    <format dxfId="44">
      <pivotArea dataOnly="0" labelOnly="1" outline="0" fieldPosition="0">
        <references count="1">
          <reference field="4294967294" count="1">
            <x v="0"/>
          </reference>
        </references>
      </pivotArea>
    </format>
    <format dxfId="45">
      <pivotArea field="1" type="button" dataOnly="0" labelOnly="1" outline="0" axis="axisRow" fieldPosition="0"/>
    </format>
    <format dxfId="46">
      <pivotArea dataOnly="0" labelOnly="1" outline="0" fieldPosition="0">
        <references count="1">
          <reference field="4294967294" count="1">
            <x v="0"/>
          </reference>
        </references>
      </pivotArea>
    </format>
    <format dxfId="47">
      <pivotArea field="1" type="button" dataOnly="0" labelOnly="1" outline="0" axis="axisRow" fieldPosition="0"/>
    </format>
    <format dxfId="48">
      <pivotArea dataOnly="0" labelOnly="1" outline="0" fieldPosition="0">
        <references count="1">
          <reference field="4294967294" count="1">
            <x v="0"/>
          </reference>
        </references>
      </pivotArea>
    </format>
    <format dxfId="49">
      <pivotArea dataOnly="0" labelOnly="1" outline="0" fieldPosition="0">
        <references count="1">
          <reference field="4294967294" count="1">
            <x v="0"/>
          </reference>
        </references>
      </pivotArea>
    </format>
    <format dxfId="50">
      <pivotArea type="all" dataOnly="0" outline="0" fieldPosition="0"/>
    </format>
    <format dxfId="51">
      <pivotArea outline="0" collapsedLevelsAreSubtotals="1" fieldPosition="0"/>
    </format>
    <format dxfId="52">
      <pivotArea field="1" type="button" dataOnly="0" labelOnly="1" outline="0" axis="axisRow" fieldPosition="0"/>
    </format>
    <format dxfId="53">
      <pivotArea dataOnly="0" labelOnly="1" fieldPosition="0">
        <references count="1">
          <reference field="1" count="0"/>
        </references>
      </pivotArea>
    </format>
    <format dxfId="54">
      <pivotArea dataOnly="0" labelOnly="1" outline="0" axis="axisValues" fieldPosition="0"/>
    </format>
  </formats>
  <chartFormats count="1">
    <chartFormat chart="17"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Dinámica1" cacheId="10533"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11" rowHeaderCaption="FUNCION CIBERSEGURIDAD">
  <location ref="B67:B73" firstHeaderRow="1" firstDataRow="1" firstDataCol="1"/>
  <pivotFields count="7">
    <pivotField axis="axisRow" showAll="0">
      <items count="6">
        <item x="0"/>
        <item x="1"/>
        <item x="4"/>
        <item x="3"/>
        <item x="2"/>
        <item t="default"/>
      </items>
    </pivotField>
    <pivotField showAll="0"/>
    <pivotField showAll="0"/>
    <pivotField showAll="0"/>
    <pivotField showAll="0"/>
    <pivotField showAll="0"/>
    <pivotField showAll="0"/>
  </pivotFields>
  <rowFields count="1">
    <field x="0"/>
  </rowFields>
  <rowItems count="6">
    <i>
      <x/>
    </i>
    <i>
      <x v="1"/>
    </i>
    <i>
      <x v="2"/>
    </i>
    <i>
      <x v="3"/>
    </i>
    <i>
      <x v="4"/>
    </i>
    <i t="grand">
      <x/>
    </i>
  </rowItems>
  <colItems count="1">
    <i/>
  </colItems>
  <formats count="24">
    <format dxfId="8">
      <pivotArea field="0" type="button" dataOnly="0" labelOnly="1" outline="0" axis="axisRow" fieldPosition="0"/>
    </format>
    <format dxfId="9">
      <pivotArea dataOnly="0" labelOnly="1" outline="0" axis="axisValues" fieldPosition="0"/>
    </format>
    <format dxfId="10">
      <pivotArea field="0" type="button" dataOnly="0" labelOnly="1" outline="0" axis="axisRow" fieldPosition="0"/>
    </format>
    <format dxfId="11">
      <pivotArea dataOnly="0" labelOnly="1" outline="0" axis="axisValues" fieldPosition="0"/>
    </format>
    <format dxfId="12">
      <pivotArea field="0" type="button" dataOnly="0" labelOnly="1" outline="0" axis="axisRow" fieldPosition="0"/>
    </format>
    <format dxfId="13">
      <pivotArea dataOnly="0" labelOnly="1" outline="0" axis="axisValues" fieldPosition="0"/>
    </format>
    <format dxfId="14">
      <pivotArea field="0" type="button" dataOnly="0" labelOnly="1" outline="0" axis="axisRow" fieldPosition="0"/>
    </format>
    <format dxfId="15">
      <pivotArea dataOnly="0" labelOnly="1" outline="0" axis="axisValues" fieldPosition="0"/>
    </format>
    <format dxfId="16">
      <pivotArea grandRow="1" outline="0" collapsedLevelsAreSubtotals="1" fieldPosition="0"/>
    </format>
    <format dxfId="17">
      <pivotArea dataOnly="0" labelOnly="1" grandRow="1" outline="0" fieldPosition="0"/>
    </format>
    <format dxfId="18">
      <pivotArea grandRow="1" outline="0" collapsedLevelsAreSubtotals="1" fieldPosition="0"/>
    </format>
    <format dxfId="19">
      <pivotArea dataOnly="0" labelOnly="1" grandRow="1" outline="0" fieldPosition="0"/>
    </format>
    <format dxfId="20">
      <pivotArea grandRow="1" outline="0" collapsedLevelsAreSubtotals="1" fieldPosition="0"/>
    </format>
    <format dxfId="21">
      <pivotArea dataOnly="0" labelOnly="1" grandRow="1" outline="0" fieldPosition="0"/>
    </format>
    <format dxfId="22">
      <pivotArea type="all" dataOnly="0" outline="0" fieldPosition="0"/>
    </format>
    <format dxfId="23">
      <pivotArea outline="0" collapsedLevelsAreSubtotals="1" fieldPosition="0"/>
    </format>
    <format dxfId="24">
      <pivotArea field="0" type="button" dataOnly="0" labelOnly="1" outline="0" axis="axisRow" fieldPosition="0"/>
    </format>
    <format dxfId="25">
      <pivotArea dataOnly="0" labelOnly="1" outline="0" axis="axisValues" fieldPosition="0"/>
    </format>
    <format dxfId="26">
      <pivotArea dataOnly="0" labelOnly="1" fieldPosition="0">
        <references count="1">
          <reference field="0" count="0"/>
        </references>
      </pivotArea>
    </format>
    <format dxfId="27">
      <pivotArea dataOnly="0" labelOnly="1" grandRow="1" outline="0" fieldPosition="0"/>
    </format>
    <format dxfId="28">
      <pivotArea type="all" dataOnly="0" outline="0" fieldPosition="0"/>
    </format>
    <format dxfId="29">
      <pivotArea field="0" type="button" dataOnly="0" labelOnly="1" outline="0" axis="axisRow" fieldPosition="0"/>
    </format>
    <format dxfId="30">
      <pivotArea dataOnly="0" labelOnly="1" fieldPosition="0">
        <references count="1">
          <reference field="0" count="0"/>
        </references>
      </pivotArea>
    </format>
    <format dxfId="31">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3" displayName="Tabla13" ref="B3:D10" totalsRowShown="0" headerRowDxfId="7" dataDxfId="6" headerRowBorderDxfId="4" tableBorderDxfId="5" totalsRowBorderDxfId="3">
  <autoFilter ref="B3:D10" xr:uid="{00000000-0009-0000-0100-000001000000}"/>
  <tableColumns count="3">
    <tableColumn id="1" xr3:uid="{00000000-0010-0000-0000-000001000000}" name="Descripción" dataDxfId="2"/>
    <tableColumn id="2" xr3:uid="{00000000-0010-0000-0000-000002000000}" name="Calificación" dataDxfId="1"/>
    <tableColumn id="3" xr3:uid="{00000000-0010-0000-0000-000003000000}" name="Criterio"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8" Type="http://schemas.openxmlformats.org/officeDocument/2006/relationships/hyperlink" Target="https://mipg.cartagena.gov.co/procesos-y-procedimientos" TargetMode="External"/><Relationship Id="rId13" Type="http://schemas.openxmlformats.org/officeDocument/2006/relationships/vmlDrawing" Target="../drawings/vmlDrawing1.vml"/><Relationship Id="rId3" Type="http://schemas.openxmlformats.org/officeDocument/2006/relationships/hyperlink" Target="https://www.cartagena.gov.co/sites/default/files/transparencia/documentos/2023-01/Anexo%20%239%20PLANES%20INSTITUCIONALES%20TRATAMIENTO%20DE%20RIESGOS%20SEGURIDAD%20Y%20PRIVACIDAD%20DE%20LA%20INFORMACION%202023.pdf" TargetMode="External"/><Relationship Id="rId7" Type="http://schemas.openxmlformats.org/officeDocument/2006/relationships/hyperlink" Target="../../../../../../../:b:/g/personal/gestorcalidad_cartagena_gov_co/EaRM7Fx2ZohFlkdJUVRfQYkBP2kvVLO1geYwAYdWkH3GqA?e=51bTOH" TargetMode="External"/><Relationship Id="rId12" Type="http://schemas.openxmlformats.org/officeDocument/2006/relationships/drawing" Target="../drawings/drawing2.xml"/><Relationship Id="rId2" Type="http://schemas.openxmlformats.org/officeDocument/2006/relationships/hyperlink" Target="https://www.cartagena.gov.co/sites/default/files/transparencia/documentos/2023-01/Anexo%20%239%20PLANES%20INSTITUCIONALES%20TRATAMIENTO%20DE%20RIESGOS%20SEGURIDAD%20Y%20PRIVACIDAD%20DE%20LA%20INFORMACION%202023.pdf" TargetMode="External"/><Relationship Id="rId1" Type="http://schemas.openxmlformats.org/officeDocument/2006/relationships/hyperlink" Target="https://www.cartagena.gov.co/Transparencia/informacion-entidad/mision-vision-funciones-y-deberes" TargetMode="External"/><Relationship Id="rId6" Type="http://schemas.openxmlformats.org/officeDocument/2006/relationships/hyperlink" Target="https://alcart.sharepoint.com/:w:/r/sites/Principal/Calidad/Informatica/_layouts/15/Doc.aspx?sourcedoc=%7BA994EF1E-77F4-4F71-ABE0-9588F7E040B8%7D&amp;file=GTIGPS02-F003%20FORMATO%20DE%20AUTORIZACION%20PARA%20EL%20TRATAMIENTO%20Y%20PROTECCION%20DE%20DATOS%20PERSONALES.docx&amp;action=default&amp;mobileredirect=true" TargetMode="External"/><Relationship Id="rId11" Type="http://schemas.openxmlformats.org/officeDocument/2006/relationships/printerSettings" Target="../printerSettings/printerSettings1.bin"/><Relationship Id="rId5" Type="http://schemas.openxmlformats.org/officeDocument/2006/relationships/hyperlink" Target="https://www.cartagena.gov.co/Documentos/2020/Transparencia/TyALaIP/PlanesdeAccion/PCPETI.pdf" TargetMode="External"/><Relationship Id="rId10" Type="http://schemas.openxmlformats.org/officeDocument/2006/relationships/hyperlink" Target="https://www.cartagena.gov.co/Documentos/2020/Transparencia/TyALaIP/Planeacion/Plym/PAAC/Mod270820/PlanAACMod.docx" TargetMode="External"/><Relationship Id="rId4" Type="http://schemas.openxmlformats.org/officeDocument/2006/relationships/hyperlink" Target="https://www.mintic.gov.co/portal/inicio/Atencion-y-Servicio-a-la-Ciudadania/Preguntas-frecuentes/15430:Politica-de-Seguridad-Digital" TargetMode="External"/><Relationship Id="rId9" Type="http://schemas.openxmlformats.org/officeDocument/2006/relationships/hyperlink" Target="../../../../../_layouts/15/onedrive.aspx?ct=1689972363465&amp;or=OWA%2DNT&amp;cid=d9076975%2D0fe2%2D0cf4%2D84d8%2D98cd74319023&amp;ga=1&amp;id=%2Fpersonal%2Fgestorcalidad%5Fcartagena%5Fgov%5Fco%2FDocuments%2FDOCUMENTOS%20DEL%20PROCESO%20DE%20SEGURIDAD%20DE%20LA%20INFORMACION%2FModelo%20de%20Seguridad%20y%20Privacidad%20de%20la%20Informaci%C3%B3n%20%2D%20SPI%2FDoc%20que%20soportan%20%2D%20MSPI%2FDocumentos%20normalizados%2FModelo%5Fde%5Fseguridad%5Fy%5Fprivacidad%5Fde%5Fla%5Finformacion%5FV2%2Epdf&amp;parent=%2Fpersonal%2Fgestorcalidad%5Fcartagena%5Fgov%5Fco%2FDocuments%2FDOCUMENTOS%20DEL%20PROCESO%20DE%20SEGURIDAD%20DE%20LA%20INFORMACION%2FModelo%20de%20Seguridad%20y%20Privacidad%20de%20la%20Informaci%C3%B3n%20%2D%20SPI%2FDoc%20que%20soportan%20%2D%20MSPI%2FDocumentos%20normalizados" TargetMode="External"/><Relationship Id="rId1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hyperlink" Target="https://alcart.sharepoint.com/:w:/r/sites/Principal/Calidad/Informatica/GestionTecnologiaInformatica/GTIGPS02-P002%20Procedimiento%20de%20gesti%C3%B3n%20de%20incidentes%20de%20seguridad%20de%20la%20informaci%C3%B3n.docx?d=wa46602cae9b2448bbad45b7458df2712&amp;csf=1&amp;web=1&amp;e=9esghb" TargetMode="External"/><Relationship Id="rId13" Type="http://schemas.openxmlformats.org/officeDocument/2006/relationships/comments" Target="../comments2.xml"/><Relationship Id="rId3" Type="http://schemas.openxmlformats.org/officeDocument/2006/relationships/hyperlink" Target="../../../../../../../:w:/g/personal/gestorcalidad_cartagena_gov_co/EUaJH1GelRlMu3Tpee-MpmMBGT-HEQgzqOQebVoypB9bLA?e=i7UO0A" TargetMode="External"/><Relationship Id="rId7" Type="http://schemas.openxmlformats.org/officeDocument/2006/relationships/hyperlink" Target="https://alcart.sharepoint.com/:w:/r/sites/Principal/Calidad/Informatica/GestionTecnologiaInformatica/GTIGPS01-I002%20Instructivo%20para%20roles%20y%20responsabilidades.docx?d=w52d029ebc72447c68b2d06a1b19198ba&amp;csf=1&amp;web=1&amp;e=JQv3V9" TargetMode="External"/><Relationship Id="rId12" Type="http://schemas.openxmlformats.org/officeDocument/2006/relationships/vmlDrawing" Target="../drawings/vmlDrawing2.vml"/><Relationship Id="rId2" Type="http://schemas.openxmlformats.org/officeDocument/2006/relationships/hyperlink" Target="../../../../../../../:w:/g/personal/gestorcalidad_cartagena_gov_co/EUaJH1GelRlMu3Tpee-MpmMBGT-HEQgzqOQebVoypB9bLA?e=i7UO0A" TargetMode="External"/><Relationship Id="rId1" Type="http://schemas.openxmlformats.org/officeDocument/2006/relationships/hyperlink" Target="../../../../../../../:w:/g/personal/gestorcalidad_cartagena_gov_co/EUU8QAPvPaZJvwulJtG34bcBYy5jOjORIVl99dzqWmOaSg?e=ZnC5ky" TargetMode="External"/><Relationship Id="rId6" Type="http://schemas.openxmlformats.org/officeDocument/2006/relationships/hyperlink" Target="https://alcart.sharepoint.com/:w:/r/sites/Principal/Calidad/Informatica/GestionTecnologiaInformatica/GTIGPS01-I002%20Instructivo%20para%20roles%20y%20responsabilidades.docx?d=w52d029ebc72447c68b2d06a1b19198ba&amp;csf=1&amp;web=1&amp;e=JQv3V9" TargetMode="External"/><Relationship Id="rId11" Type="http://schemas.openxmlformats.org/officeDocument/2006/relationships/drawing" Target="../drawings/drawing4.xml"/><Relationship Id="rId5" Type="http://schemas.openxmlformats.org/officeDocument/2006/relationships/hyperlink" Target="https://mipg.cartagena.gov.co/gestion-valores-resultados/seguridaddigital" TargetMode="External"/><Relationship Id="rId10" Type="http://schemas.openxmlformats.org/officeDocument/2006/relationships/printerSettings" Target="../printerSettings/printerSettings2.bin"/><Relationship Id="rId4" Type="http://schemas.openxmlformats.org/officeDocument/2006/relationships/hyperlink" Target="https://alcart.sharepoint.com/:w:/r/sites/Principal/Calidad/Informatica/GestionTecnologiaInformatica/GTIGI03-P001%20Procedimiento%20Copias%20de%20Repaldo%20y%20Restauracion.docx?d=w014cb44a951541eeb622a006b524d245&amp;csf=1&amp;web=1&amp;e=PgPx5j" TargetMode="External"/><Relationship Id="rId9" Type="http://schemas.openxmlformats.org/officeDocument/2006/relationships/hyperlink" Target="../../../../../../../:w:/g/personal/gestorcalidad_cartagena_gov_co/EUaJH1GelRlMu3Tpee-MpmMBGT-HEQgzqOQebVoypB9bLA?e=TweJfI"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w:/g/personal/gestorcalidad_cartagena_gov_co/EYOCTh2cRiJPuC5TxHi86qYB9ZbgEPanLdoKZs6mdrxIvQ?e=mOlH1K" TargetMode="External"/><Relationship Id="rId13" Type="http://schemas.openxmlformats.org/officeDocument/2006/relationships/hyperlink" Target="../../../../../../../:w:/g/personal/gestorcalidad_cartagena_gov_co/EXLv8smu6TBFolFwXMNEKwABEyp4A3bdBpj9MM4D3YAF2w?e=PTj3sK" TargetMode="External"/><Relationship Id="rId18" Type="http://schemas.openxmlformats.org/officeDocument/2006/relationships/hyperlink" Target="../../../../../../../:w:/g/personal/gestorcalidad_cartagena_gov_co/EYOCTh2cRiJPuC5TxHi86qYB9ZbgEPanLdoKZs6mdrxIvQ?e=mOlH1K" TargetMode="External"/><Relationship Id="rId3" Type="http://schemas.openxmlformats.org/officeDocument/2006/relationships/hyperlink" Target="../../../../../../../:w:/g/personal/gestorcalidad_cartagena_gov_co/EcXtLEsZfLdBoFWES8lLi_MB5CkM_1kvt2TNv74hxZJUGw?e=jmBkXk" TargetMode="External"/><Relationship Id="rId21" Type="http://schemas.openxmlformats.org/officeDocument/2006/relationships/hyperlink" Target="https://mipg.cartagena.gov.co/gestion-tecnologia-informatica" TargetMode="External"/><Relationship Id="rId7" Type="http://schemas.openxmlformats.org/officeDocument/2006/relationships/hyperlink" Target="../../../../../../../:w:/g/personal/gestorcalidad_cartagena_gov_co/EQ7IyqTdXPBJqRoN_kN46CYBOSdK8lu-nhTqhMMtFiOACQ?e=zVzXzP" TargetMode="External"/><Relationship Id="rId12" Type="http://schemas.openxmlformats.org/officeDocument/2006/relationships/hyperlink" Target="../../../../../../../:w:/g/personal/gestorcalidad_cartagena_gov_co/EQfC_u7jGU5AhDhRCaaxCVgBU1qRhssMpIQPWTiKu1bLyQ?e=a3nNPW" TargetMode="External"/><Relationship Id="rId17" Type="http://schemas.openxmlformats.org/officeDocument/2006/relationships/hyperlink" Target="../../../../../../../:w:/g/personal/gestorcalidad_cartagena_gov_co/EYOCTh2cRiJPuC5TxHi86qYB9ZbgEPanLdoKZs6mdrxIvQ?e=mOlH1K" TargetMode="External"/><Relationship Id="rId2" Type="http://schemas.openxmlformats.org/officeDocument/2006/relationships/hyperlink" Target="../../../../../../../:w:/g/personal/gestorcalidad_cartagena_gov_co/EcXtLEsZfLdBoFWES8lLi_MB5CkM_1kvt2TNv74hxZJUGw?e=jmBkXk" TargetMode="External"/><Relationship Id="rId16" Type="http://schemas.openxmlformats.org/officeDocument/2006/relationships/hyperlink" Target="../../../../../../../:w:/g/personal/gestorcalidad_cartagena_gov_co/EYOCTh2cRiJPuC5TxHi86qYB9ZbgEPanLdoKZs6mdrxIvQ?e=mOlH1K" TargetMode="External"/><Relationship Id="rId20" Type="http://schemas.openxmlformats.org/officeDocument/2006/relationships/hyperlink" Target="../../../../../../../:w:/g/personal/gestorcalidad_cartagena_gov_co/EYOCTh2cRiJPuC5TxHi86qYB9ZbgEPanLdoKZs6mdrxIvQ?e=mOlH1K" TargetMode="External"/><Relationship Id="rId1" Type="http://schemas.openxmlformats.org/officeDocument/2006/relationships/hyperlink" Target="../../../../../../:w:/g/personal/gestorcalidad_cartagena_gov_co/ERcA_wE1jgpIqvOQyk4akVsBkKwv321oEo6BeAx1zCZ6NA?e=0V8D9R" TargetMode="External"/><Relationship Id="rId6" Type="http://schemas.openxmlformats.org/officeDocument/2006/relationships/hyperlink" Target="https://alcart.sharepoint.com/:w:/r/sites/Principal/Calidad/Informatica/_layouts/15/Doc.aspx?sourcedoc=%7B6F11F7A7-B206-48C8-9770-1AC5ECF16581%7D&amp;file=GTIGS01-P001%20PROCEDIMIENTO%20DESARROLLO%20DE%20SOFTWARE.docx&amp;action=default&amp;mobileredirect=true" TargetMode="External"/><Relationship Id="rId11" Type="http://schemas.openxmlformats.org/officeDocument/2006/relationships/hyperlink" Target="../../../../../../../:w:/g/personal/gestorcalidad_cartagena_gov_co/EXLv8smu6TBFolFwXMNEKwABEyp4A3bdBpj9MM4D3YAF2w?e=aRnuB1" TargetMode="External"/><Relationship Id="rId24" Type="http://schemas.openxmlformats.org/officeDocument/2006/relationships/comments" Target="../comments3.xml"/><Relationship Id="rId5" Type="http://schemas.openxmlformats.org/officeDocument/2006/relationships/hyperlink" Target="https://alcart.sharepoint.com/:w:/r/sites/Principal/Calidad/Informatica/_layouts/15/Doc.aspx?sourcedoc=%7B014CB44A-9515-41EE-B622-A006B524D245%7D&amp;file=GTIGI03-P001%20Procedimiento%20Copias%20de%20Repaldo%20y%20Restauracion.docx&amp;action=default&amp;mobileredirect=true" TargetMode="External"/><Relationship Id="rId15" Type="http://schemas.openxmlformats.org/officeDocument/2006/relationships/hyperlink" Target="../../../../../../../:w:/g/personal/gestorcalidad_cartagena_gov_co/EYOCTh2cRiJPuC5TxHi86qYB9ZbgEPanLdoKZs6mdrxIvQ?e=mOlH1K" TargetMode="External"/><Relationship Id="rId23" Type="http://schemas.openxmlformats.org/officeDocument/2006/relationships/vmlDrawing" Target="../drawings/vmlDrawing3.vml"/><Relationship Id="rId10" Type="http://schemas.openxmlformats.org/officeDocument/2006/relationships/hyperlink" Target="../../../../../../../:w:/g/personal/gestorcalidad_cartagena_gov_co/EXLv8smu6TBFolFwXMNEKwABEyp4A3bdBpj9MM4D3YAF2w?e=aRnuB1" TargetMode="External"/><Relationship Id="rId19" Type="http://schemas.openxmlformats.org/officeDocument/2006/relationships/hyperlink" Target="../../../../../../../:w:/g/personal/gestorcalidad_cartagena_gov_co/EYOCTh2cRiJPuC5TxHi86qYB9ZbgEPanLdoKZs6mdrxIvQ?e=mOlH1K" TargetMode="External"/><Relationship Id="rId4" Type="http://schemas.openxmlformats.org/officeDocument/2006/relationships/hyperlink" Target="https://alcart.sharepoint.com/:w:/r/sites/Principal/Calidad/Informatica/_layouts/15/Doc.aspx?sourcedoc=%7B87CA53B9-2872-4040-9D69-6195BB702A11%7D&amp;file=GTIGPS02-P002%20Procedimiento%20de%20Protecci%C3%B3n%20Contra%20C%C3%B3digo%20Malicioso.docx&amp;action=default&amp;mobileredirect=true" TargetMode="External"/><Relationship Id="rId9" Type="http://schemas.openxmlformats.org/officeDocument/2006/relationships/hyperlink" Target="../../../../../../../:w:/g/personal/gestorcalidad_cartagena_gov_co/EQ7IyqTdXPBJqRoN_kN46CYBOSdK8lu-nhTqhMMtFiOACQ?e=6vdR3K" TargetMode="External"/><Relationship Id="rId14" Type="http://schemas.openxmlformats.org/officeDocument/2006/relationships/hyperlink" Target="../../../../../../../:w:/g/personal/gestorcalidad_cartagena_gov_co/EYOCTh2cRiJPuC5TxHi86qYB9ZbgEPanLdoKZs6mdrxIvQ?e=mOlH1K" TargetMode="External"/><Relationship Id="rId22"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8"/>
  <sheetViews>
    <sheetView topLeftCell="C7" zoomScaleNormal="100" workbookViewId="0">
      <selection activeCell="F29" sqref="F29"/>
    </sheetView>
  </sheetViews>
  <sheetFormatPr defaultColWidth="11.42578125" defaultRowHeight="15"/>
  <cols>
    <col min="1" max="1" width="17.140625" customWidth="1"/>
    <col min="2" max="2" width="17" customWidth="1"/>
    <col min="3" max="3" width="22" customWidth="1"/>
    <col min="4" max="4" width="15.7109375" customWidth="1"/>
    <col min="5" max="5" width="16.7109375" customWidth="1"/>
    <col min="6" max="6" width="13.42578125" bestFit="1" customWidth="1"/>
    <col min="8" max="8" width="16.42578125" customWidth="1"/>
    <col min="12" max="12" width="8.7109375" customWidth="1"/>
    <col min="13" max="13" width="23.42578125" customWidth="1"/>
    <col min="14" max="14" width="18" customWidth="1"/>
    <col min="15" max="15" width="16.7109375" customWidth="1"/>
  </cols>
  <sheetData>
    <row r="1" spans="2:15" ht="45" customHeight="1">
      <c r="B1" s="420" t="s">
        <v>0</v>
      </c>
      <c r="C1" s="420"/>
      <c r="D1" s="421" t="s">
        <v>1</v>
      </c>
      <c r="E1" s="421"/>
      <c r="F1" s="421"/>
      <c r="G1" s="421"/>
      <c r="H1" s="421"/>
      <c r="I1" s="421"/>
      <c r="J1" s="421"/>
      <c r="K1" s="421"/>
      <c r="L1" s="421"/>
      <c r="M1" s="421"/>
      <c r="N1" s="418" t="s">
        <v>2</v>
      </c>
      <c r="O1" s="418"/>
    </row>
    <row r="2" spans="2:15" ht="42" customHeight="1">
      <c r="B2" s="420"/>
      <c r="C2" s="420"/>
      <c r="D2" s="422" t="s">
        <v>3</v>
      </c>
      <c r="E2" s="422"/>
      <c r="F2" s="422"/>
      <c r="G2" s="422"/>
      <c r="H2" s="422"/>
      <c r="I2" s="422"/>
      <c r="J2" s="422"/>
      <c r="K2" s="422"/>
      <c r="L2" s="422"/>
      <c r="M2" s="422"/>
      <c r="N2" s="418" t="s">
        <v>4</v>
      </c>
      <c r="O2" s="418"/>
    </row>
    <row r="3" spans="2:15" ht="43.5" customHeight="1">
      <c r="B3" s="420"/>
      <c r="C3" s="420"/>
      <c r="D3" s="422" t="s">
        <v>5</v>
      </c>
      <c r="E3" s="422"/>
      <c r="F3" s="422"/>
      <c r="G3" s="422"/>
      <c r="H3" s="422"/>
      <c r="I3" s="422"/>
      <c r="J3" s="422"/>
      <c r="K3" s="422"/>
      <c r="L3" s="422"/>
      <c r="M3" s="422"/>
      <c r="N3" s="419" t="s">
        <v>6</v>
      </c>
      <c r="O3" s="419"/>
    </row>
    <row r="4" spans="2:15" ht="39" customHeight="1">
      <c r="B4" s="420"/>
      <c r="C4" s="420"/>
      <c r="D4" s="422" t="s">
        <v>7</v>
      </c>
      <c r="E4" s="422"/>
      <c r="F4" s="422"/>
      <c r="G4" s="422"/>
      <c r="H4" s="422"/>
      <c r="I4" s="422"/>
      <c r="J4" s="422"/>
      <c r="K4" s="422"/>
      <c r="L4" s="422"/>
      <c r="M4" s="422"/>
      <c r="N4" s="419" t="s">
        <v>8</v>
      </c>
      <c r="O4" s="419"/>
    </row>
    <row r="5" spans="2:15">
      <c r="B5" s="243"/>
      <c r="C5" s="282"/>
      <c r="D5" s="243"/>
      <c r="E5" s="243"/>
      <c r="F5" s="243"/>
      <c r="G5" s="243"/>
      <c r="H5" s="243"/>
      <c r="I5" s="243"/>
      <c r="J5" s="243"/>
      <c r="K5" s="243"/>
      <c r="L5" s="243"/>
      <c r="M5" s="243"/>
      <c r="N5" s="243"/>
      <c r="O5" s="243"/>
    </row>
    <row r="6" spans="2:15" ht="18.75">
      <c r="B6" s="358" t="s">
        <v>9</v>
      </c>
      <c r="C6" s="358"/>
      <c r="D6" s="369" t="s">
        <v>1</v>
      </c>
      <c r="E6" s="369"/>
      <c r="F6" s="369"/>
      <c r="G6" s="369"/>
      <c r="H6" s="369"/>
      <c r="I6" s="369"/>
      <c r="J6" s="369"/>
      <c r="K6" s="369"/>
      <c r="L6" s="369"/>
      <c r="M6" s="369"/>
      <c r="N6" s="369"/>
      <c r="O6" s="369"/>
    </row>
    <row r="7" spans="2:15" ht="18.75">
      <c r="B7" s="358" t="s">
        <v>10</v>
      </c>
      <c r="C7" s="358"/>
      <c r="D7" s="370">
        <v>45042</v>
      </c>
      <c r="E7" s="371"/>
      <c r="F7" s="371"/>
      <c r="G7" s="371"/>
      <c r="H7" s="371"/>
      <c r="I7" s="371"/>
      <c r="J7" s="371"/>
      <c r="K7" s="371"/>
      <c r="L7" s="371"/>
      <c r="M7" s="371"/>
      <c r="N7" s="371"/>
      <c r="O7" s="371"/>
    </row>
    <row r="8" spans="2:15" ht="18.75">
      <c r="B8" s="358" t="s">
        <v>11</v>
      </c>
      <c r="C8" s="358"/>
      <c r="D8" s="372" t="s">
        <v>12</v>
      </c>
      <c r="E8" s="372"/>
      <c r="F8" s="372"/>
      <c r="G8" s="372"/>
      <c r="H8" s="372"/>
      <c r="I8" s="372"/>
      <c r="J8" s="372"/>
      <c r="K8" s="372"/>
      <c r="L8" s="372"/>
      <c r="M8" s="372"/>
      <c r="N8" s="372"/>
      <c r="O8" s="372"/>
    </row>
    <row r="9" spans="2:15" ht="18.75">
      <c r="B9" s="358" t="s">
        <v>13</v>
      </c>
      <c r="C9" s="358"/>
      <c r="D9" s="359" t="s">
        <v>14</v>
      </c>
      <c r="E9" s="359"/>
      <c r="F9" s="359"/>
      <c r="G9" s="359"/>
      <c r="H9" s="359"/>
      <c r="I9" s="359"/>
      <c r="J9" s="359"/>
      <c r="K9" s="359"/>
      <c r="L9" s="359"/>
      <c r="M9" s="359"/>
      <c r="N9" s="359"/>
      <c r="O9" s="359"/>
    </row>
    <row r="10" spans="2:15">
      <c r="B10" s="243"/>
      <c r="C10" s="243"/>
      <c r="D10" s="243"/>
      <c r="E10" s="243"/>
      <c r="F10" s="243"/>
      <c r="G10" s="243"/>
      <c r="H10" s="243"/>
      <c r="I10" s="243"/>
      <c r="J10" s="243"/>
      <c r="K10" s="243"/>
      <c r="L10" s="243"/>
      <c r="M10" s="243"/>
      <c r="N10" s="243"/>
      <c r="O10" s="243"/>
    </row>
    <row r="11" spans="2:15" ht="21.75" thickBot="1">
      <c r="B11" s="360" t="s">
        <v>15</v>
      </c>
      <c r="C11" s="361"/>
      <c r="D11" s="361"/>
      <c r="E11" s="361"/>
      <c r="F11" s="361"/>
      <c r="G11" s="361"/>
      <c r="H11" s="361"/>
      <c r="I11" s="361"/>
      <c r="J11" s="361"/>
      <c r="K11" s="361"/>
      <c r="L11" s="361"/>
      <c r="M11" s="361"/>
      <c r="N11" s="361"/>
      <c r="O11" s="362"/>
    </row>
    <row r="12" spans="2:15" ht="15.75" thickBot="1">
      <c r="B12" s="243"/>
      <c r="C12" s="243"/>
      <c r="D12" s="243"/>
      <c r="E12" s="243"/>
      <c r="F12" s="243"/>
      <c r="G12" s="243"/>
      <c r="H12" s="243"/>
      <c r="I12" s="243"/>
      <c r="J12" s="243"/>
      <c r="K12" s="243"/>
      <c r="L12" s="243"/>
      <c r="M12" s="243"/>
      <c r="N12" s="243"/>
      <c r="O12" s="243"/>
    </row>
    <row r="13" spans="2:15" ht="15.75">
      <c r="B13" s="363" t="s">
        <v>16</v>
      </c>
      <c r="C13" s="365" t="s">
        <v>17</v>
      </c>
      <c r="D13" s="365"/>
      <c r="E13" s="365"/>
      <c r="F13" s="365"/>
      <c r="G13" s="366"/>
      <c r="I13" s="243"/>
    </row>
    <row r="14" spans="2:15" ht="38.25">
      <c r="B14" s="364"/>
      <c r="C14" s="367" t="s">
        <v>18</v>
      </c>
      <c r="D14" s="367"/>
      <c r="E14" s="367"/>
      <c r="F14" s="1" t="s">
        <v>19</v>
      </c>
      <c r="G14" s="2" t="s">
        <v>20</v>
      </c>
      <c r="H14" s="1" t="s">
        <v>21</v>
      </c>
      <c r="I14" s="243"/>
    </row>
    <row r="15" spans="2:15">
      <c r="B15" s="3" t="s">
        <v>22</v>
      </c>
      <c r="C15" s="368" t="str">
        <f>ADMINISTRATIVAS!D10</f>
        <v>POLITICAS DE SEGURIDAD DE LA INFORMACIÓN</v>
      </c>
      <c r="D15" s="368"/>
      <c r="E15" s="368"/>
      <c r="F15" s="4">
        <f>VLOOKUP(B15,ADMINISTRATIVAS!$F$9:$M$73,7,FALSE)</f>
        <v>100</v>
      </c>
      <c r="G15" s="5">
        <v>100</v>
      </c>
      <c r="H15" s="6" t="str">
        <f>IF(F15&lt;=1,"INEXISTENTE",IF(F15&lt;=20,"INICIAL",IF(F15&lt;=40,"REPETIBLE",IF(F15&lt;=60,"EFECTIVO",IF(F15&lt;=80,"GESTIONADO","OPTIMIZADO")))))</f>
        <v>OPTIMIZADO</v>
      </c>
      <c r="I15" s="243"/>
    </row>
    <row r="16" spans="2:15">
      <c r="B16" s="3" t="s">
        <v>23</v>
      </c>
      <c r="C16" s="368" t="str">
        <f>ADMINISTRATIVAS!D14</f>
        <v>ORGANIZACIÓN DE LA SEGURIDAD DE LA INFORMACIÓN</v>
      </c>
      <c r="D16" s="368"/>
      <c r="E16" s="368"/>
      <c r="F16" s="4">
        <f>VLOOKUP(B16,ADMINISTRATIVAS!$F$9:$M$73,7,FALSE)</f>
        <v>38</v>
      </c>
      <c r="G16" s="5">
        <v>100</v>
      </c>
      <c r="H16" s="6" t="str">
        <f t="shared" ref="H16:H29" si="0">IF(F16&lt;=1,"INEXISTENTE",IF(F16&lt;=20,"INICIAL",IF(F16&lt;=40,"REPETIBLE",IF(F16&lt;=60,"EFECTIVO",IF(F16&lt;=80,"GESTIONADO","OPTIMIZADO")))))</f>
        <v>REPETIBLE</v>
      </c>
      <c r="I16" s="243"/>
    </row>
    <row r="17" spans="2:15">
      <c r="B17" s="3" t="s">
        <v>24</v>
      </c>
      <c r="C17" s="368" t="str">
        <f>ADMINISTRATIVAS!D25</f>
        <v>SEGURIDAD DE LOS RECURSOS HUMANOS</v>
      </c>
      <c r="D17" s="368"/>
      <c r="E17" s="368"/>
      <c r="F17" s="4">
        <f>VLOOKUP(B17,ADMINISTRATIVAS!$F$9:$M$73,7,FALSE)</f>
        <v>58</v>
      </c>
      <c r="G17" s="5">
        <v>100</v>
      </c>
      <c r="H17" s="6" t="str">
        <f t="shared" si="0"/>
        <v>EFECTIVO</v>
      </c>
    </row>
    <row r="18" spans="2:15">
      <c r="B18" s="3" t="s">
        <v>25</v>
      </c>
      <c r="C18" s="368" t="str">
        <f>ADMINISTRATIVAS!D36</f>
        <v>GESTIÓN DE ACTIVOS</v>
      </c>
      <c r="D18" s="368"/>
      <c r="E18" s="368"/>
      <c r="F18" s="4">
        <f>VLOOKUP(B18,ADMINISTRATIVAS!$F$9:$M$73,7,FALSE)</f>
        <v>35</v>
      </c>
      <c r="G18" s="5">
        <v>100</v>
      </c>
      <c r="H18" s="6" t="str">
        <f t="shared" si="0"/>
        <v>REPETIBLE</v>
      </c>
      <c r="I18" s="243"/>
    </row>
    <row r="19" spans="2:15">
      <c r="B19" s="3" t="s">
        <v>26</v>
      </c>
      <c r="C19" s="368" t="s">
        <v>27</v>
      </c>
      <c r="D19" s="368"/>
      <c r="E19" s="368"/>
      <c r="F19" s="4">
        <f>VLOOKUP(B19,TECNICAS!$E$8:$K$113,7,FALSE)</f>
        <v>90</v>
      </c>
      <c r="G19" s="5">
        <v>100</v>
      </c>
      <c r="H19" s="6" t="str">
        <f t="shared" si="0"/>
        <v>OPTIMIZADO</v>
      </c>
      <c r="I19" s="243"/>
    </row>
    <row r="20" spans="2:15">
      <c r="B20" s="3" t="s">
        <v>28</v>
      </c>
      <c r="C20" s="368" t="s">
        <v>29</v>
      </c>
      <c r="D20" s="368"/>
      <c r="E20" s="368"/>
      <c r="F20" s="4">
        <f>VLOOKUP(B20,TECNICAS!$E$8:$K$113,7,FALSE)</f>
        <v>60</v>
      </c>
      <c r="G20" s="5">
        <v>100</v>
      </c>
      <c r="H20" s="6" t="str">
        <f t="shared" si="0"/>
        <v>EFECTIVO</v>
      </c>
      <c r="I20" s="243"/>
    </row>
    <row r="21" spans="2:15">
      <c r="B21" s="3" t="s">
        <v>30</v>
      </c>
      <c r="C21" s="368" t="s">
        <v>31</v>
      </c>
      <c r="D21" s="368"/>
      <c r="E21" s="368"/>
      <c r="F21" s="4">
        <f>VLOOKUP(B21,TECNICAS!$E$8:$K$113,7,FALSE)</f>
        <v>44</v>
      </c>
      <c r="G21" s="5">
        <v>100</v>
      </c>
      <c r="H21" s="6" t="str">
        <f t="shared" si="0"/>
        <v>EFECTIVO</v>
      </c>
      <c r="I21" s="243"/>
    </row>
    <row r="22" spans="2:15">
      <c r="B22" s="3" t="s">
        <v>32</v>
      </c>
      <c r="C22" s="368" t="s">
        <v>33</v>
      </c>
      <c r="D22" s="368"/>
      <c r="E22" s="368"/>
      <c r="F22" s="4">
        <f>VLOOKUP(B22,TECNICAS!$E$8:$K$113,7,FALSE)</f>
        <v>76</v>
      </c>
      <c r="G22" s="5">
        <v>100</v>
      </c>
      <c r="H22" s="6" t="str">
        <f t="shared" si="0"/>
        <v>GESTIONADO</v>
      </c>
      <c r="I22" s="243"/>
      <c r="N22" s="243"/>
    </row>
    <row r="23" spans="2:15">
      <c r="B23" s="3" t="s">
        <v>34</v>
      </c>
      <c r="C23" s="368" t="s">
        <v>35</v>
      </c>
      <c r="D23" s="368"/>
      <c r="E23" s="368"/>
      <c r="F23" s="4">
        <f>VLOOKUP(B23,TECNICAS!$E$8:$K$113,7,FALSE)</f>
        <v>73</v>
      </c>
      <c r="G23" s="5">
        <v>100</v>
      </c>
      <c r="H23" s="6" t="str">
        <f t="shared" si="0"/>
        <v>GESTIONADO</v>
      </c>
      <c r="I23" s="243"/>
    </row>
    <row r="24" spans="2:15">
      <c r="B24" s="3" t="s">
        <v>36</v>
      </c>
      <c r="C24" s="368" t="s">
        <v>37</v>
      </c>
      <c r="D24" s="368"/>
      <c r="E24" s="368"/>
      <c r="F24" s="4">
        <f>VLOOKUP(B24,TECNICAS!$E$8:$K$113,7,FALSE)</f>
        <v>55</v>
      </c>
      <c r="G24" s="5">
        <v>100</v>
      </c>
      <c r="H24" s="6" t="str">
        <f t="shared" si="0"/>
        <v>EFECTIVO</v>
      </c>
      <c r="I24" s="243"/>
    </row>
    <row r="25" spans="2:15">
      <c r="B25" s="3" t="s">
        <v>38</v>
      </c>
      <c r="C25" s="373" t="s">
        <v>39</v>
      </c>
      <c r="D25" s="374"/>
      <c r="E25" s="375"/>
      <c r="F25" s="4">
        <f>VLOOKUP(B25,ADMINISTRATIVAS!$F$9:$M$73,7,FALSE)</f>
        <v>0</v>
      </c>
      <c r="G25" s="5">
        <v>100</v>
      </c>
      <c r="H25" s="6" t="str">
        <f t="shared" si="0"/>
        <v>INEXISTENTE</v>
      </c>
      <c r="I25" s="243"/>
    </row>
    <row r="26" spans="2:15">
      <c r="B26" s="3" t="s">
        <v>40</v>
      </c>
      <c r="C26" s="368" t="s">
        <v>41</v>
      </c>
      <c r="D26" s="368"/>
      <c r="E26" s="368"/>
      <c r="F26" s="4">
        <f>VLOOKUP(B26,TECNICAS!$E$8:$K$113,7,FALSE)</f>
        <v>60</v>
      </c>
      <c r="G26" s="5">
        <v>100</v>
      </c>
      <c r="H26" s="6" t="str">
        <f t="shared" si="0"/>
        <v>EFECTIVO</v>
      </c>
      <c r="I26" s="243"/>
    </row>
    <row r="27" spans="2:15" ht="27.75" customHeight="1">
      <c r="B27" s="3" t="s">
        <v>42</v>
      </c>
      <c r="C27" s="379" t="str">
        <f>ADMINISTRATIVAS!D51</f>
        <v>ASPECTOS DE SEGURIDAD DE LA INFORMACIÓN DE LA GESTIÓN DE LA CONTINUIDAD DEL NEGOCIO</v>
      </c>
      <c r="D27" s="379"/>
      <c r="E27" s="379"/>
      <c r="F27" s="7">
        <f>VLOOKUP(B27,ADMINISTRATIVAS!$F$9:$M$73,7,FALSE)</f>
        <v>0</v>
      </c>
      <c r="G27" s="5">
        <v>100</v>
      </c>
      <c r="H27" s="6" t="str">
        <f t="shared" si="0"/>
        <v>INEXISTENTE</v>
      </c>
      <c r="I27" s="243"/>
    </row>
    <row r="28" spans="2:15">
      <c r="B28" s="185" t="s">
        <v>43</v>
      </c>
      <c r="C28" s="380" t="str">
        <f>ADMINISTRATIVAS!D59</f>
        <v>CUMPLIMIENTO</v>
      </c>
      <c r="D28" s="380"/>
      <c r="E28" s="380"/>
      <c r="F28" s="186">
        <f>VLOOKUP(B28,ADMINISTRATIVAS!$F$9:$M$73,7,FALSE)</f>
        <v>19</v>
      </c>
      <c r="G28" s="5">
        <v>100</v>
      </c>
      <c r="H28" s="6" t="str">
        <f t="shared" si="0"/>
        <v>INICIAL</v>
      </c>
      <c r="I28" s="243"/>
    </row>
    <row r="29" spans="2:15">
      <c r="B29" s="381" t="s">
        <v>44</v>
      </c>
      <c r="C29" s="382"/>
      <c r="D29" s="382"/>
      <c r="E29" s="382"/>
      <c r="F29" s="187">
        <f>AVERAGE(F15:F28)</f>
        <v>50.571428571428569</v>
      </c>
      <c r="H29" s="6" t="str">
        <f t="shared" si="0"/>
        <v>EFECTIVO</v>
      </c>
      <c r="I29" s="243"/>
      <c r="O29" s="188">
        <f>AVERAGE(G15:G28)</f>
        <v>100</v>
      </c>
    </row>
    <row r="30" spans="2:15">
      <c r="B30" s="243"/>
      <c r="C30" s="243"/>
      <c r="D30" s="243"/>
      <c r="E30" s="243"/>
      <c r="F30" s="243"/>
      <c r="G30" s="243"/>
      <c r="H30" s="243"/>
      <c r="I30" s="243"/>
      <c r="J30" s="243"/>
      <c r="K30" s="243"/>
      <c r="L30" s="243"/>
      <c r="M30" s="243"/>
      <c r="N30" s="243"/>
      <c r="O30" s="243"/>
    </row>
    <row r="31" spans="2:15" ht="21.75" thickBot="1">
      <c r="B31" s="376" t="s">
        <v>45</v>
      </c>
      <c r="C31" s="377"/>
      <c r="D31" s="377"/>
      <c r="E31" s="377"/>
      <c r="F31" s="377"/>
      <c r="G31" s="377"/>
      <c r="H31" s="377"/>
      <c r="I31" s="377"/>
      <c r="J31" s="377"/>
      <c r="K31" s="377"/>
      <c r="L31" s="377"/>
      <c r="M31" s="377"/>
      <c r="N31" s="377"/>
      <c r="O31" s="378"/>
    </row>
    <row r="32" spans="2:15" ht="15.75" thickBot="1">
      <c r="B32" s="243"/>
      <c r="C32" s="243"/>
      <c r="D32" s="243"/>
      <c r="E32" s="243"/>
      <c r="F32" s="243"/>
      <c r="G32" s="243"/>
      <c r="H32" s="243"/>
      <c r="I32" s="243"/>
      <c r="J32" s="243"/>
      <c r="K32" s="243"/>
      <c r="L32" s="243"/>
      <c r="M32" s="243"/>
      <c r="N32" s="243"/>
      <c r="O32" s="243"/>
    </row>
    <row r="33" spans="2:15" ht="21">
      <c r="B33" s="383" t="s">
        <v>46</v>
      </c>
      <c r="C33" s="385" t="s">
        <v>47</v>
      </c>
      <c r="D33" s="386"/>
      <c r="E33" s="386"/>
      <c r="F33" s="386"/>
      <c r="G33" s="387"/>
      <c r="H33" s="9"/>
      <c r="O33" s="243"/>
    </row>
    <row r="34" spans="2:15" ht="84">
      <c r="B34" s="384"/>
      <c r="C34" s="388" t="s">
        <v>48</v>
      </c>
      <c r="D34" s="389"/>
      <c r="E34" s="10" t="s">
        <v>49</v>
      </c>
      <c r="F34" s="354" t="s">
        <v>50</v>
      </c>
      <c r="G34" s="355"/>
      <c r="H34" s="243"/>
      <c r="I34" s="243"/>
      <c r="O34" s="243"/>
    </row>
    <row r="35" spans="2:15" ht="18.75">
      <c r="B35" s="11">
        <v>2023</v>
      </c>
      <c r="C35" s="394" t="s">
        <v>51</v>
      </c>
      <c r="D35" s="395"/>
      <c r="E35" s="195">
        <f>IF(PHVA!K18&gt;=40,40,PHVA!K18)/100</f>
        <v>0.4</v>
      </c>
      <c r="F35" s="356">
        <v>0.4</v>
      </c>
      <c r="G35" s="357"/>
      <c r="H35" s="243"/>
      <c r="I35" s="243"/>
      <c r="O35" s="243"/>
    </row>
    <row r="36" spans="2:15" ht="18.75">
      <c r="B36" s="12">
        <v>2024</v>
      </c>
      <c r="C36" s="394" t="s">
        <v>52</v>
      </c>
      <c r="D36" s="395"/>
      <c r="E36" s="195">
        <f>IF(PHVA!K23&gt;=40,40,PHVA!K23)/100</f>
        <v>0.12642857142857142</v>
      </c>
      <c r="F36" s="356">
        <v>0.2</v>
      </c>
      <c r="G36" s="357"/>
      <c r="H36" s="243"/>
      <c r="I36" s="243"/>
      <c r="O36" s="243"/>
    </row>
    <row r="37" spans="2:15" ht="18.75">
      <c r="B37" s="12">
        <v>2025</v>
      </c>
      <c r="C37" s="394" t="s">
        <v>53</v>
      </c>
      <c r="D37" s="395"/>
      <c r="E37" s="195">
        <f>IF(PHVA!K27&gt;=40,40,PHVA!K27)/100</f>
        <v>0</v>
      </c>
      <c r="F37" s="356">
        <v>0.2</v>
      </c>
      <c r="G37" s="357"/>
      <c r="H37" s="243"/>
      <c r="I37" s="243"/>
      <c r="O37" s="243"/>
    </row>
    <row r="38" spans="2:15" ht="18.75">
      <c r="B38" s="12">
        <v>2026</v>
      </c>
      <c r="C38" s="394" t="s">
        <v>54</v>
      </c>
      <c r="D38" s="395"/>
      <c r="E38" s="195">
        <f>IF(PHVA!K30&gt;=40,40,PHVA!K30)/100</f>
        <v>0</v>
      </c>
      <c r="F38" s="356">
        <v>0.2</v>
      </c>
      <c r="G38" s="357"/>
      <c r="H38" s="243"/>
      <c r="I38" s="243"/>
      <c r="O38" s="243"/>
    </row>
    <row r="39" spans="2:15" ht="21.75" thickBot="1">
      <c r="B39" s="390" t="s">
        <v>55</v>
      </c>
      <c r="C39" s="391"/>
      <c r="D39" s="391"/>
      <c r="E39" s="13">
        <f>SUM(E35:E38)</f>
        <v>0.52642857142857147</v>
      </c>
      <c r="F39" s="392">
        <f>SUM(F35:G38)</f>
        <v>1</v>
      </c>
      <c r="G39" s="393"/>
      <c r="H39" s="243"/>
      <c r="I39" s="243"/>
      <c r="O39" s="243"/>
    </row>
    <row r="40" spans="2:15">
      <c r="B40" s="243"/>
      <c r="C40" s="243"/>
      <c r="D40" s="243"/>
      <c r="E40" s="243"/>
      <c r="F40" s="243"/>
      <c r="G40" s="243"/>
      <c r="H40" s="243"/>
      <c r="I40" s="243"/>
      <c r="O40" s="243"/>
    </row>
    <row r="41" spans="2:15">
      <c r="B41" s="243"/>
      <c r="C41" s="243"/>
      <c r="D41" s="243"/>
      <c r="E41" s="243"/>
      <c r="F41" s="243"/>
      <c r="G41" s="243"/>
      <c r="H41" s="243"/>
      <c r="I41" s="243"/>
      <c r="O41" s="243"/>
    </row>
    <row r="42" spans="2:15">
      <c r="B42" s="243"/>
      <c r="C42" s="243"/>
      <c r="D42" s="243"/>
      <c r="E42" s="243"/>
      <c r="F42" s="243"/>
      <c r="G42" s="243"/>
      <c r="H42" s="243"/>
      <c r="I42" s="243"/>
      <c r="O42" s="243"/>
    </row>
    <row r="43" spans="2:15">
      <c r="B43" s="243"/>
      <c r="C43" s="243"/>
      <c r="D43" s="243"/>
      <c r="E43" s="243"/>
      <c r="F43" s="243"/>
      <c r="G43" s="243"/>
      <c r="H43" s="243"/>
      <c r="I43" s="243"/>
      <c r="O43" s="243"/>
    </row>
    <row r="44" spans="2:15">
      <c r="B44" s="243"/>
      <c r="C44" s="243"/>
      <c r="D44" s="243"/>
      <c r="E44" s="243"/>
      <c r="F44" s="243"/>
      <c r="G44" s="243"/>
      <c r="H44" s="243"/>
      <c r="I44" s="243"/>
      <c r="O44" s="243"/>
    </row>
    <row r="45" spans="2:15">
      <c r="B45" s="243"/>
      <c r="C45" s="243"/>
      <c r="D45" s="243"/>
      <c r="E45" s="243"/>
      <c r="F45" s="243"/>
      <c r="G45" s="243"/>
      <c r="H45" s="243"/>
      <c r="I45" s="243"/>
      <c r="O45" s="243"/>
    </row>
    <row r="46" spans="2:15">
      <c r="B46" s="243"/>
      <c r="C46" s="243"/>
      <c r="D46" s="243"/>
      <c r="E46" s="243"/>
      <c r="F46" s="243"/>
      <c r="G46" s="243"/>
      <c r="H46" s="243"/>
      <c r="I46" s="243"/>
      <c r="O46" s="243"/>
    </row>
    <row r="47" spans="2:15">
      <c r="B47" s="243"/>
      <c r="C47" s="243"/>
      <c r="D47" s="243"/>
      <c r="E47" s="243"/>
      <c r="F47" s="243"/>
      <c r="G47" s="243"/>
      <c r="H47" s="243"/>
      <c r="I47" s="243"/>
      <c r="J47" s="243"/>
      <c r="K47" s="243"/>
      <c r="L47" s="243"/>
      <c r="M47" s="243"/>
      <c r="N47" s="243"/>
      <c r="O47" s="243"/>
    </row>
    <row r="48" spans="2:15" ht="15.75" thickBot="1">
      <c r="B48" s="243"/>
      <c r="C48" s="243"/>
      <c r="D48" s="243"/>
      <c r="E48" s="243"/>
      <c r="F48" s="243"/>
      <c r="G48" s="243"/>
      <c r="H48" s="243"/>
      <c r="I48" s="243"/>
      <c r="J48" s="243"/>
      <c r="K48" s="243"/>
      <c r="L48" s="243"/>
      <c r="M48" s="243"/>
      <c r="N48" s="243"/>
      <c r="O48" s="243"/>
    </row>
    <row r="49" spans="2:15" ht="21.75" thickBot="1">
      <c r="B49" s="376" t="s">
        <v>56</v>
      </c>
      <c r="C49" s="377"/>
      <c r="D49" s="377"/>
      <c r="E49" s="377"/>
      <c r="F49" s="377"/>
      <c r="G49" s="377"/>
      <c r="H49" s="377"/>
      <c r="I49" s="377"/>
      <c r="J49" s="377"/>
      <c r="K49" s="377"/>
      <c r="L49" s="377"/>
      <c r="M49" s="377"/>
      <c r="N49" s="377"/>
      <c r="O49" s="378"/>
    </row>
    <row r="50" spans="2:15" ht="21">
      <c r="B50" s="243"/>
      <c r="C50" s="244"/>
      <c r="D50" s="245"/>
      <c r="E50" s="245"/>
      <c r="F50" s="245"/>
      <c r="G50" s="245"/>
      <c r="H50" s="245"/>
      <c r="I50" s="245"/>
      <c r="J50" s="245"/>
      <c r="K50" s="245"/>
      <c r="L50" s="245"/>
      <c r="M50" s="245"/>
      <c r="N50" s="245"/>
      <c r="O50" s="245"/>
    </row>
    <row r="51" spans="2:15" ht="21" customHeight="1">
      <c r="B51" s="243"/>
      <c r="C51" s="243"/>
      <c r="D51" s="246"/>
      <c r="E51" s="403" t="s">
        <v>57</v>
      </c>
      <c r="F51" s="410" t="s">
        <v>58</v>
      </c>
      <c r="G51" s="410" t="s">
        <v>59</v>
      </c>
      <c r="H51" s="243"/>
      <c r="I51" s="243"/>
      <c r="J51" s="243"/>
      <c r="K51" s="245"/>
      <c r="L51" s="245"/>
      <c r="M51" s="243"/>
      <c r="N51" s="408" t="s">
        <v>60</v>
      </c>
      <c r="O51" s="408"/>
    </row>
    <row r="52" spans="2:15" ht="21">
      <c r="B52" s="243"/>
      <c r="C52" s="243"/>
      <c r="D52" s="246"/>
      <c r="E52" s="403"/>
      <c r="F52" s="410"/>
      <c r="G52" s="410"/>
      <c r="H52" s="243"/>
      <c r="I52" s="243"/>
      <c r="J52" s="243"/>
      <c r="K52" s="245"/>
      <c r="L52" s="245"/>
      <c r="M52" s="243"/>
      <c r="N52" s="409"/>
      <c r="O52" s="409"/>
    </row>
    <row r="53" spans="2:15" ht="21">
      <c r="B53" s="243"/>
      <c r="C53" s="396" t="s">
        <v>61</v>
      </c>
      <c r="D53" s="397" t="s">
        <v>62</v>
      </c>
      <c r="E53" s="398" t="str">
        <f>IF(F53&lt;3,"SUFICIENTE",IF(F53&lt;7,"INTERMEDIO","CRITICO"))</f>
        <v>SUFICIENTE</v>
      </c>
      <c r="F53" s="404">
        <f>COUNTIF(MADUREZ!H8:H17,"MENOR")</f>
        <v>1</v>
      </c>
      <c r="G53" s="405">
        <v>10</v>
      </c>
      <c r="H53" s="243"/>
      <c r="I53" s="243"/>
      <c r="J53" s="243"/>
      <c r="K53" s="245"/>
      <c r="L53" s="245"/>
      <c r="M53" s="243"/>
      <c r="N53" s="16" t="s">
        <v>63</v>
      </c>
      <c r="O53" s="16" t="s">
        <v>64</v>
      </c>
    </row>
    <row r="54" spans="2:15" ht="21">
      <c r="B54" s="243"/>
      <c r="C54" s="396"/>
      <c r="D54" s="397"/>
      <c r="E54" s="398"/>
      <c r="F54" s="404"/>
      <c r="G54" s="405"/>
      <c r="H54" s="243"/>
      <c r="I54" s="243"/>
      <c r="J54" s="243"/>
      <c r="K54" s="245"/>
      <c r="L54" s="245"/>
      <c r="M54" s="243"/>
      <c r="N54" s="16" t="s">
        <v>65</v>
      </c>
      <c r="O54" s="17" t="s">
        <v>66</v>
      </c>
    </row>
    <row r="55" spans="2:15" ht="21">
      <c r="B55" s="243"/>
      <c r="C55" s="396"/>
      <c r="D55" s="399" t="s">
        <v>67</v>
      </c>
      <c r="E55" s="398" t="str">
        <f>IF(F55&lt;7,"SUFICIENTE",IF(F55&lt;15,"INTERMEDIO","CRÍTICO"))</f>
        <v>SUFICIENTE</v>
      </c>
      <c r="F55" s="404">
        <f>COUNTIF(MADUREZ!J8:J29,"MENOR")</f>
        <v>6</v>
      </c>
      <c r="G55" s="405">
        <v>21</v>
      </c>
      <c r="H55" s="243"/>
      <c r="I55" s="243"/>
      <c r="J55" s="243"/>
      <c r="K55" s="245"/>
      <c r="L55" s="245"/>
      <c r="M55" s="243"/>
      <c r="N55" s="16" t="s">
        <v>68</v>
      </c>
      <c r="O55" s="16" t="s">
        <v>69</v>
      </c>
    </row>
    <row r="56" spans="2:15" ht="21">
      <c r="B56" s="243"/>
      <c r="C56" s="396"/>
      <c r="D56" s="400"/>
      <c r="E56" s="398"/>
      <c r="F56" s="404"/>
      <c r="G56" s="405"/>
      <c r="H56" s="243"/>
      <c r="I56" s="243"/>
      <c r="J56" s="243"/>
      <c r="K56" s="245"/>
      <c r="L56" s="245"/>
      <c r="M56" s="245"/>
      <c r="N56" s="245"/>
      <c r="O56" s="245"/>
    </row>
    <row r="57" spans="2:15" ht="21">
      <c r="B57" s="243"/>
      <c r="C57" s="396"/>
      <c r="D57" s="406" t="s">
        <v>70</v>
      </c>
      <c r="E57" s="398" t="str">
        <f>IF(F57&lt;14,"SUFICIENTE",IF(F57&lt;30,"INTERMEDIO","CRÍTICO"))</f>
        <v>INTERMEDIO</v>
      </c>
      <c r="F57" s="404">
        <f>COUNTIF(MADUREZ!L8:L51,"MENOR")</f>
        <v>18</v>
      </c>
      <c r="G57" s="405">
        <v>42</v>
      </c>
      <c r="H57" s="243"/>
      <c r="I57" s="243"/>
      <c r="J57" s="243"/>
      <c r="K57" s="245"/>
      <c r="L57" s="245"/>
      <c r="M57" s="245"/>
      <c r="N57" s="245"/>
      <c r="O57" s="245"/>
    </row>
    <row r="58" spans="2:15" ht="21">
      <c r="B58" s="243"/>
      <c r="C58" s="396"/>
      <c r="D58" s="407"/>
      <c r="E58" s="398"/>
      <c r="F58" s="404"/>
      <c r="G58" s="405"/>
      <c r="H58" s="243"/>
      <c r="I58" s="243"/>
      <c r="J58" s="243"/>
      <c r="K58" s="245"/>
      <c r="L58" s="245"/>
      <c r="M58" s="245"/>
      <c r="N58" s="245"/>
      <c r="O58" s="245"/>
    </row>
    <row r="59" spans="2:15" ht="21">
      <c r="B59" s="243"/>
      <c r="C59" s="396"/>
      <c r="D59" s="401" t="s">
        <v>71</v>
      </c>
      <c r="E59" s="398" t="str">
        <f>IF(F59&lt;20,"SUFICIENTE",IF(F59&lt;40,"INTERMEDIO","CRÍTICO"))</f>
        <v>INTERMEDIO</v>
      </c>
      <c r="F59" s="404">
        <f>COUNTIF(MADUREZ!N8:N69,"MENOR")</f>
        <v>33</v>
      </c>
      <c r="G59" s="405">
        <v>59</v>
      </c>
      <c r="H59" s="243"/>
      <c r="I59" s="243"/>
      <c r="J59" s="243"/>
      <c r="K59" s="245"/>
      <c r="L59" s="245"/>
      <c r="M59" s="245"/>
      <c r="N59" s="245"/>
      <c r="O59" s="245"/>
    </row>
    <row r="60" spans="2:15" ht="21">
      <c r="B60" s="243"/>
      <c r="C60" s="396"/>
      <c r="D60" s="402"/>
      <c r="E60" s="398"/>
      <c r="F60" s="404"/>
      <c r="G60" s="405"/>
      <c r="H60" s="243"/>
      <c r="I60" s="243"/>
      <c r="J60" s="243"/>
      <c r="K60" s="245"/>
      <c r="L60" s="245"/>
      <c r="M60" s="245"/>
      <c r="N60" s="245"/>
      <c r="O60" s="245"/>
    </row>
    <row r="61" spans="2:15" ht="21">
      <c r="B61" s="243"/>
      <c r="C61" s="396"/>
      <c r="D61" s="411" t="s">
        <v>72</v>
      </c>
      <c r="E61" s="398" t="str">
        <f>IF(F61&lt;20,"SUFICIENTE",IF(F61&lt;20,"INTERMEDIO","CRÍTICO"))</f>
        <v>CRÍTICO</v>
      </c>
      <c r="F61" s="404">
        <f>COUNTIF(MADUREZ!P8:P71,"MENOR")</f>
        <v>50</v>
      </c>
      <c r="G61" s="405">
        <v>60</v>
      </c>
      <c r="H61" s="243"/>
      <c r="I61" s="243"/>
      <c r="J61" s="243"/>
      <c r="K61" s="245"/>
      <c r="L61" s="245"/>
      <c r="M61" s="245"/>
      <c r="N61" s="245"/>
      <c r="O61" s="245"/>
    </row>
    <row r="62" spans="2:15" ht="21">
      <c r="B62" s="243"/>
      <c r="C62" s="396"/>
      <c r="D62" s="412"/>
      <c r="E62" s="398"/>
      <c r="F62" s="404"/>
      <c r="G62" s="405"/>
      <c r="H62" s="243"/>
      <c r="I62" s="243"/>
      <c r="J62" s="243"/>
      <c r="K62" s="245"/>
      <c r="L62" s="245"/>
      <c r="M62" s="245"/>
      <c r="N62" s="245"/>
      <c r="O62" s="245"/>
    </row>
    <row r="63" spans="2:15" ht="21">
      <c r="C63" s="14"/>
      <c r="D63" s="15"/>
      <c r="E63" s="15"/>
      <c r="F63" s="15"/>
      <c r="G63" s="15"/>
      <c r="H63" s="15"/>
      <c r="I63" s="15"/>
      <c r="J63" s="15"/>
      <c r="K63" s="15"/>
      <c r="L63" s="15"/>
      <c r="M63" s="15"/>
      <c r="N63" s="15"/>
      <c r="O63" s="15"/>
    </row>
    <row r="64" spans="2:15" ht="15.75" thickBot="1">
      <c r="B64" s="243"/>
      <c r="C64" s="243"/>
      <c r="D64" s="243"/>
      <c r="E64" s="243"/>
      <c r="F64" s="243"/>
      <c r="G64" s="243"/>
      <c r="H64" s="243"/>
      <c r="I64" s="243"/>
      <c r="J64" s="243"/>
      <c r="K64" s="243"/>
      <c r="L64" s="243"/>
      <c r="M64" s="243"/>
      <c r="N64" s="243"/>
      <c r="O64" s="243"/>
    </row>
    <row r="65" spans="2:17" ht="21.75" thickBot="1">
      <c r="B65" s="413" t="s">
        <v>73</v>
      </c>
      <c r="C65" s="414"/>
      <c r="D65" s="414"/>
      <c r="E65" s="414"/>
      <c r="F65" s="414"/>
      <c r="G65" s="414"/>
      <c r="H65" s="414"/>
      <c r="I65" s="414"/>
      <c r="J65" s="414"/>
      <c r="K65" s="414"/>
      <c r="L65" s="414"/>
      <c r="M65" s="414"/>
      <c r="N65" s="414"/>
      <c r="O65" s="415"/>
    </row>
    <row r="66" spans="2:17">
      <c r="B66" s="243"/>
      <c r="C66" s="243"/>
      <c r="D66" s="243"/>
      <c r="E66" s="243"/>
      <c r="F66" s="243"/>
      <c r="G66" s="243"/>
      <c r="H66" s="243"/>
      <c r="I66" s="243"/>
      <c r="J66" s="243"/>
      <c r="K66" s="243"/>
      <c r="L66" s="243"/>
      <c r="M66" s="243"/>
      <c r="N66" s="243"/>
      <c r="O66" s="243"/>
    </row>
    <row r="67" spans="2:17" ht="15.75" hidden="1" thickBot="1">
      <c r="B67" s="247" t="s">
        <v>74</v>
      </c>
      <c r="C67" s="243"/>
      <c r="D67" s="248" t="s">
        <v>75</v>
      </c>
      <c r="E67" s="243"/>
      <c r="F67" s="243"/>
      <c r="G67" s="243"/>
      <c r="H67" s="243"/>
      <c r="I67" s="243"/>
      <c r="J67" s="243"/>
      <c r="K67" s="243"/>
      <c r="L67" s="243"/>
      <c r="M67" s="243"/>
      <c r="N67" s="243"/>
      <c r="O67" s="243"/>
      <c r="P67" s="20"/>
      <c r="Q67" s="20"/>
    </row>
    <row r="68" spans="2:17" hidden="1">
      <c r="B68" s="249" t="s">
        <v>76</v>
      </c>
      <c r="C68" s="243"/>
      <c r="D68" s="250">
        <v>60</v>
      </c>
      <c r="E68" s="243"/>
      <c r="F68" s="243"/>
      <c r="G68" s="243"/>
      <c r="H68" s="243"/>
      <c r="I68" s="243"/>
      <c r="J68" s="243"/>
      <c r="K68" s="243"/>
      <c r="L68" s="243"/>
      <c r="M68" s="243"/>
      <c r="N68" s="243"/>
      <c r="O68" s="243"/>
    </row>
    <row r="69" spans="2:17" hidden="1">
      <c r="B69" s="251" t="s">
        <v>77</v>
      </c>
      <c r="C69" s="243"/>
      <c r="D69" s="250">
        <v>60</v>
      </c>
      <c r="E69" s="243"/>
      <c r="F69" s="243"/>
      <c r="G69" s="243"/>
      <c r="H69" s="243"/>
      <c r="I69" s="243"/>
      <c r="J69" s="243"/>
      <c r="K69" s="243"/>
      <c r="L69" s="243"/>
      <c r="M69" s="243"/>
      <c r="N69" s="243"/>
      <c r="O69" s="243"/>
    </row>
    <row r="70" spans="2:17" hidden="1">
      <c r="B70" s="251" t="s">
        <v>78</v>
      </c>
      <c r="C70" s="243"/>
      <c r="D70" s="250">
        <v>60</v>
      </c>
      <c r="E70" s="243"/>
      <c r="F70" s="243"/>
      <c r="G70" s="243"/>
      <c r="H70" s="243"/>
      <c r="I70" s="243"/>
      <c r="J70" s="243"/>
      <c r="K70" s="243"/>
      <c r="L70" s="243"/>
      <c r="M70" s="243"/>
      <c r="N70" s="243"/>
      <c r="O70" s="243"/>
    </row>
    <row r="71" spans="2:17" hidden="1">
      <c r="B71" s="251" t="s">
        <v>79</v>
      </c>
      <c r="C71" s="243"/>
      <c r="D71" s="250">
        <v>60</v>
      </c>
      <c r="E71" s="243"/>
      <c r="F71" s="243"/>
      <c r="G71" s="243"/>
      <c r="H71" s="243"/>
      <c r="I71" s="243"/>
      <c r="J71" s="243"/>
      <c r="K71" s="243"/>
      <c r="L71" s="243"/>
      <c r="M71" s="243"/>
      <c r="N71" s="243"/>
      <c r="O71" s="243"/>
    </row>
    <row r="72" spans="2:17" ht="15.75" hidden="1" thickBot="1">
      <c r="B72" s="252" t="s">
        <v>80</v>
      </c>
      <c r="C72" s="243"/>
      <c r="D72" s="250">
        <v>60</v>
      </c>
      <c r="E72" s="243"/>
      <c r="F72" s="243"/>
      <c r="G72" s="243"/>
      <c r="H72" s="243"/>
      <c r="I72" s="243"/>
      <c r="J72" s="243"/>
      <c r="K72" s="243"/>
      <c r="L72" s="243"/>
      <c r="M72" s="243"/>
      <c r="N72" s="243"/>
      <c r="O72" s="243"/>
    </row>
    <row r="73" spans="2:17" ht="15.75" hidden="1" thickBot="1">
      <c r="B73" s="253" t="s">
        <v>81</v>
      </c>
      <c r="C73" s="243"/>
      <c r="D73" s="254"/>
      <c r="E73" s="243"/>
      <c r="F73" s="243"/>
      <c r="G73" s="243"/>
      <c r="H73" s="243"/>
      <c r="I73" s="243"/>
      <c r="J73" s="243"/>
      <c r="K73" s="243"/>
      <c r="L73" s="243"/>
      <c r="M73" s="243"/>
      <c r="N73" s="243"/>
      <c r="O73" s="243"/>
    </row>
    <row r="74" spans="2:17">
      <c r="B74" s="255"/>
      <c r="C74" s="256"/>
      <c r="D74" s="243"/>
      <c r="E74" s="243"/>
      <c r="F74" s="243"/>
      <c r="G74" s="243"/>
      <c r="H74" s="243"/>
      <c r="I74" s="243"/>
      <c r="J74" s="243"/>
      <c r="K74" s="243"/>
      <c r="L74" s="243"/>
      <c r="M74" s="243"/>
      <c r="N74" s="243"/>
      <c r="O74" s="243"/>
    </row>
    <row r="75" spans="2:17">
      <c r="B75" s="255"/>
      <c r="C75" s="256"/>
      <c r="D75" s="243"/>
      <c r="E75" s="243"/>
      <c r="F75" s="243"/>
      <c r="G75" s="243"/>
      <c r="H75" s="243"/>
      <c r="I75" s="243"/>
      <c r="J75" s="243"/>
      <c r="K75" s="243"/>
      <c r="L75" s="243"/>
      <c r="M75" s="243"/>
      <c r="N75" s="243"/>
      <c r="O75" s="243"/>
    </row>
    <row r="76" spans="2:17">
      <c r="B76" s="255"/>
      <c r="C76" s="256"/>
      <c r="D76" s="243"/>
      <c r="E76" s="243"/>
      <c r="F76" s="243"/>
      <c r="G76" s="243"/>
      <c r="H76" s="243"/>
      <c r="I76" s="243"/>
      <c r="J76" s="243"/>
      <c r="K76" s="243"/>
      <c r="L76" s="243"/>
      <c r="M76" s="243"/>
      <c r="N76" s="243"/>
      <c r="O76" s="243"/>
    </row>
    <row r="77" spans="2:17">
      <c r="B77" s="255"/>
      <c r="C77" s="256"/>
      <c r="D77" s="243"/>
      <c r="E77" s="243"/>
      <c r="F77" s="243"/>
      <c r="G77" s="243"/>
      <c r="H77" s="243"/>
      <c r="I77" s="243"/>
      <c r="J77" s="243"/>
      <c r="K77" s="243"/>
      <c r="L77" s="243"/>
      <c r="M77" s="243"/>
      <c r="N77" s="243"/>
      <c r="O77" s="243"/>
    </row>
    <row r="78" spans="2:17">
      <c r="B78" s="255"/>
      <c r="C78" s="256"/>
      <c r="D78" s="243"/>
      <c r="E78" s="243"/>
      <c r="F78" s="243"/>
      <c r="G78" s="243"/>
      <c r="H78" s="243"/>
      <c r="I78" s="243"/>
      <c r="J78" s="243"/>
      <c r="K78" s="243"/>
      <c r="L78" s="243"/>
      <c r="M78" s="243"/>
      <c r="N78" s="243"/>
      <c r="O78" s="243"/>
    </row>
    <row r="79" spans="2:17">
      <c r="B79" s="255"/>
      <c r="C79" s="256"/>
      <c r="D79" s="243"/>
      <c r="E79" s="243"/>
      <c r="F79" s="243"/>
      <c r="G79" s="243"/>
      <c r="H79" s="243"/>
      <c r="I79" s="243"/>
      <c r="J79" s="243"/>
      <c r="K79" s="243"/>
      <c r="L79" s="243"/>
      <c r="M79" s="243"/>
      <c r="N79" s="243"/>
      <c r="O79" s="243"/>
    </row>
    <row r="80" spans="2:17">
      <c r="B80" s="255"/>
      <c r="C80" s="256"/>
      <c r="D80" s="243"/>
      <c r="E80" s="243"/>
      <c r="F80" s="243"/>
      <c r="G80" s="243"/>
      <c r="H80" s="243"/>
      <c r="I80" s="243"/>
      <c r="J80" s="243"/>
      <c r="K80" s="243"/>
      <c r="L80" s="243"/>
      <c r="M80" s="243"/>
      <c r="N80" s="243"/>
      <c r="O80" s="243"/>
    </row>
    <row r="81" spans="1:17">
      <c r="B81" s="255"/>
      <c r="C81" s="256"/>
      <c r="D81" s="243"/>
      <c r="E81" s="243"/>
      <c r="F81" s="243"/>
      <c r="G81" s="243"/>
      <c r="H81" s="243"/>
      <c r="I81" s="243"/>
      <c r="J81" s="243"/>
      <c r="K81" s="243"/>
      <c r="L81" s="243"/>
      <c r="M81" s="243"/>
      <c r="N81" s="243"/>
      <c r="O81" s="243"/>
    </row>
    <row r="82" spans="1:17">
      <c r="B82" s="255"/>
      <c r="C82" s="256"/>
      <c r="D82" s="243"/>
      <c r="E82" s="243"/>
      <c r="F82" s="243"/>
      <c r="G82" s="243"/>
      <c r="H82" s="243"/>
      <c r="I82" s="243"/>
      <c r="J82" s="243"/>
      <c r="K82" s="243"/>
      <c r="L82" s="243"/>
      <c r="M82" s="243"/>
      <c r="N82" s="243"/>
      <c r="O82" s="243"/>
    </row>
    <row r="83" spans="1:17">
      <c r="B83" s="255"/>
      <c r="C83" s="256"/>
      <c r="D83" s="243"/>
      <c r="E83" s="243"/>
      <c r="F83" s="243"/>
      <c r="G83" s="243"/>
      <c r="H83" s="243"/>
      <c r="I83" s="243"/>
      <c r="J83" s="243"/>
      <c r="K83" s="243"/>
      <c r="L83" s="243"/>
      <c r="M83" s="243"/>
      <c r="N83" s="243"/>
      <c r="O83" s="243"/>
    </row>
    <row r="84" spans="1:17">
      <c r="B84" s="255"/>
      <c r="C84" s="256"/>
      <c r="D84" s="243"/>
      <c r="E84" s="243"/>
      <c r="F84" s="243"/>
      <c r="G84" s="243"/>
      <c r="H84" s="243"/>
      <c r="I84" s="243"/>
      <c r="J84" s="243"/>
      <c r="K84" s="243"/>
      <c r="L84" s="243"/>
      <c r="M84" s="243"/>
      <c r="N84" s="243"/>
      <c r="O84" s="243"/>
    </row>
    <row r="85" spans="1:17">
      <c r="B85" s="255"/>
      <c r="C85" s="256"/>
      <c r="D85" s="243"/>
      <c r="E85" s="243"/>
      <c r="F85" s="243"/>
      <c r="G85" s="243"/>
      <c r="H85" s="243"/>
      <c r="I85" s="243"/>
      <c r="J85" s="243"/>
      <c r="K85" s="243"/>
      <c r="L85" s="243"/>
      <c r="M85" s="243"/>
      <c r="N85" s="243"/>
      <c r="O85" s="243"/>
    </row>
    <row r="86" spans="1:17">
      <c r="A86" s="18"/>
      <c r="B86" s="257"/>
      <c r="C86" s="257"/>
      <c r="D86" s="257"/>
      <c r="E86" s="257"/>
      <c r="F86" s="257"/>
      <c r="G86" s="257"/>
      <c r="H86" s="257"/>
      <c r="I86" s="257"/>
      <c r="J86" s="257"/>
      <c r="K86" s="257"/>
      <c r="L86" s="257"/>
      <c r="M86" s="257"/>
      <c r="N86" s="257"/>
      <c r="O86" s="257"/>
      <c r="P86" s="18"/>
      <c r="Q86" s="18"/>
    </row>
    <row r="87" spans="1:17">
      <c r="B87" s="243"/>
      <c r="C87" s="243"/>
      <c r="D87" s="243"/>
      <c r="E87" s="243"/>
      <c r="F87" s="243"/>
      <c r="G87" s="243"/>
      <c r="H87" s="243"/>
      <c r="I87" s="243"/>
      <c r="J87" s="243"/>
      <c r="K87" s="243"/>
      <c r="L87" s="243"/>
      <c r="M87" s="243"/>
      <c r="N87" s="243"/>
      <c r="O87" s="243"/>
    </row>
    <row r="88" spans="1:17">
      <c r="B88" s="243"/>
      <c r="C88" s="243"/>
      <c r="D88" s="243"/>
      <c r="E88" s="243"/>
      <c r="F88" s="243"/>
      <c r="G88" s="243"/>
      <c r="H88" s="243"/>
      <c r="I88" s="243"/>
      <c r="J88" s="243"/>
      <c r="K88" s="243"/>
      <c r="L88" s="243"/>
      <c r="M88" s="243"/>
      <c r="N88" s="243"/>
      <c r="O88" s="243"/>
    </row>
    <row r="89" spans="1:17">
      <c r="B89" s="416" t="s">
        <v>82</v>
      </c>
      <c r="C89" s="416"/>
      <c r="D89" s="416"/>
      <c r="E89" s="243"/>
      <c r="F89" s="243"/>
      <c r="G89" s="243"/>
      <c r="H89" s="243"/>
      <c r="I89" s="243"/>
      <c r="J89" s="243"/>
      <c r="K89" s="258"/>
      <c r="L89" s="259"/>
      <c r="M89" s="259"/>
      <c r="N89" s="243"/>
      <c r="O89" s="243"/>
    </row>
    <row r="90" spans="1:17">
      <c r="B90" s="260" t="s">
        <v>83</v>
      </c>
      <c r="C90" s="243" t="s">
        <v>84</v>
      </c>
      <c r="D90" s="261" t="s">
        <v>85</v>
      </c>
      <c r="E90" s="243"/>
      <c r="F90" s="243"/>
      <c r="G90" s="243"/>
      <c r="H90" s="243"/>
      <c r="I90" s="243"/>
      <c r="J90" s="243"/>
      <c r="K90" s="258"/>
      <c r="L90" s="259"/>
      <c r="M90" s="259"/>
      <c r="N90" s="243"/>
      <c r="O90" s="243"/>
      <c r="P90" s="20"/>
      <c r="Q90" s="20"/>
    </row>
    <row r="91" spans="1:17">
      <c r="B91" s="262" t="s">
        <v>77</v>
      </c>
      <c r="C91" s="263">
        <v>0</v>
      </c>
      <c r="D91" s="263">
        <v>100</v>
      </c>
      <c r="E91" s="243"/>
      <c r="F91" s="243"/>
      <c r="G91" s="243"/>
      <c r="H91" s="243"/>
      <c r="I91" s="243"/>
      <c r="J91" s="243"/>
      <c r="K91" s="258"/>
      <c r="L91" s="259"/>
      <c r="M91" s="259"/>
      <c r="N91" s="243"/>
      <c r="O91" s="243"/>
    </row>
    <row r="92" spans="1:17">
      <c r="B92" s="262" t="s">
        <v>76</v>
      </c>
      <c r="C92" s="263">
        <v>0</v>
      </c>
      <c r="D92" s="263">
        <v>100</v>
      </c>
      <c r="E92" s="243"/>
      <c r="F92" s="243"/>
      <c r="G92" s="243"/>
      <c r="H92" s="243"/>
      <c r="I92" s="243"/>
      <c r="J92" s="243"/>
      <c r="K92" s="258"/>
      <c r="L92" s="259"/>
      <c r="M92" s="259"/>
      <c r="N92" s="243"/>
      <c r="O92" s="243"/>
    </row>
    <row r="93" spans="1:17">
      <c r="B93" s="262" t="s">
        <v>80</v>
      </c>
      <c r="C93" s="263">
        <v>0</v>
      </c>
      <c r="D93" s="263">
        <v>100</v>
      </c>
      <c r="E93" s="243"/>
      <c r="F93" s="243"/>
      <c r="G93" s="243"/>
      <c r="H93" s="243"/>
      <c r="I93" s="243"/>
      <c r="J93" s="243"/>
      <c r="K93" s="258"/>
      <c r="L93" s="259"/>
      <c r="M93" s="259"/>
      <c r="N93" s="243"/>
      <c r="O93" s="243"/>
    </row>
    <row r="94" spans="1:17">
      <c r="B94" s="262" t="s">
        <v>79</v>
      </c>
      <c r="C94" s="263">
        <v>0</v>
      </c>
      <c r="D94" s="263">
        <v>100</v>
      </c>
      <c r="E94" s="243"/>
      <c r="F94" s="243"/>
      <c r="G94" s="243"/>
      <c r="H94" s="243"/>
      <c r="I94" s="243"/>
      <c r="J94" s="243"/>
      <c r="K94" s="258"/>
      <c r="L94" s="259"/>
      <c r="M94" s="259"/>
      <c r="N94" s="243"/>
      <c r="O94" s="243"/>
    </row>
    <row r="95" spans="1:17">
      <c r="B95" s="262" t="s">
        <v>86</v>
      </c>
      <c r="C95" s="263">
        <v>0</v>
      </c>
      <c r="D95" s="263">
        <v>100</v>
      </c>
      <c r="E95" s="243"/>
      <c r="F95" s="243"/>
      <c r="G95" s="243"/>
      <c r="H95" s="243"/>
      <c r="I95" s="243"/>
      <c r="J95" s="243"/>
      <c r="K95" s="243"/>
      <c r="L95" s="243"/>
      <c r="M95" s="243"/>
      <c r="N95" s="243"/>
      <c r="O95" s="243"/>
    </row>
    <row r="96" spans="1:17">
      <c r="B96" s="243"/>
      <c r="C96" s="243"/>
      <c r="D96" s="243"/>
      <c r="E96" s="243"/>
      <c r="F96" s="243"/>
      <c r="G96" s="243"/>
      <c r="H96" s="243"/>
      <c r="I96" s="243"/>
      <c r="J96" s="243"/>
      <c r="K96" s="243"/>
      <c r="L96" s="243"/>
      <c r="M96" s="243"/>
      <c r="N96" s="243"/>
      <c r="O96" s="243"/>
    </row>
    <row r="97" spans="2:15">
      <c r="B97" s="243"/>
      <c r="C97" s="243"/>
      <c r="D97" s="243"/>
      <c r="E97" s="243"/>
      <c r="F97" s="243"/>
      <c r="G97" s="243"/>
      <c r="H97" s="243"/>
      <c r="I97" s="243"/>
      <c r="J97" s="243"/>
      <c r="K97" s="243"/>
      <c r="L97" s="243"/>
      <c r="M97" s="243"/>
      <c r="N97" s="243"/>
      <c r="O97" s="243"/>
    </row>
    <row r="98" spans="2:15">
      <c r="B98" s="243"/>
      <c r="C98" s="243"/>
      <c r="D98" s="243"/>
      <c r="E98" s="243"/>
      <c r="F98" s="243"/>
      <c r="G98" s="243"/>
      <c r="H98" s="243"/>
      <c r="I98" s="243"/>
      <c r="J98" s="243"/>
      <c r="K98" s="243"/>
      <c r="L98" s="243"/>
      <c r="M98" s="243"/>
      <c r="N98" s="243"/>
      <c r="O98" s="243"/>
    </row>
    <row r="99" spans="2:15">
      <c r="B99" s="243"/>
      <c r="C99" s="243"/>
      <c r="D99" s="243"/>
      <c r="E99" s="243"/>
      <c r="F99" s="243"/>
      <c r="G99" s="243"/>
      <c r="H99" s="243"/>
      <c r="I99" s="243"/>
      <c r="J99" s="243"/>
      <c r="K99" s="243"/>
      <c r="L99" s="243"/>
      <c r="M99" s="243"/>
      <c r="N99" s="243"/>
      <c r="O99" s="243"/>
    </row>
    <row r="100" spans="2:15">
      <c r="B100" s="243"/>
      <c r="C100" s="243"/>
      <c r="D100" s="243"/>
      <c r="E100" s="243"/>
      <c r="F100" s="243"/>
      <c r="G100" s="243"/>
      <c r="H100" s="243"/>
      <c r="I100" s="243"/>
      <c r="J100" s="243"/>
      <c r="K100" s="243"/>
      <c r="L100" s="243"/>
      <c r="M100" s="243"/>
      <c r="N100" s="243"/>
      <c r="O100" s="243"/>
    </row>
    <row r="101" spans="2:15">
      <c r="B101" s="243"/>
      <c r="C101" s="243"/>
      <c r="D101" s="243"/>
      <c r="E101" s="243"/>
      <c r="F101" s="243"/>
      <c r="G101" s="243"/>
      <c r="H101" s="243"/>
      <c r="I101" s="243"/>
      <c r="J101" s="243"/>
      <c r="K101" s="243"/>
      <c r="L101" s="243"/>
      <c r="M101" s="243"/>
      <c r="N101" s="243"/>
      <c r="O101" s="243"/>
    </row>
    <row r="102" spans="2:15">
      <c r="B102" s="243"/>
      <c r="C102" s="243"/>
      <c r="D102" s="243"/>
      <c r="E102" s="243"/>
      <c r="F102" s="243"/>
      <c r="G102" s="243"/>
      <c r="H102" s="243"/>
      <c r="I102" s="243"/>
      <c r="J102" s="243"/>
      <c r="K102" s="243"/>
      <c r="L102" s="243"/>
      <c r="M102" s="243"/>
      <c r="N102" s="243"/>
      <c r="O102" s="243"/>
    </row>
    <row r="103" spans="2:15">
      <c r="B103" s="243"/>
      <c r="C103" s="243"/>
      <c r="D103" s="243"/>
      <c r="E103" s="243"/>
      <c r="F103" s="243"/>
      <c r="G103" s="243"/>
      <c r="H103" s="243"/>
      <c r="I103" s="243"/>
      <c r="J103" s="243"/>
      <c r="K103" s="243"/>
      <c r="L103" s="243"/>
      <c r="M103" s="243"/>
      <c r="N103" s="243"/>
      <c r="O103" s="243"/>
    </row>
    <row r="104" spans="2:15">
      <c r="B104" s="243"/>
      <c r="C104" s="243"/>
      <c r="D104" s="243"/>
      <c r="E104" s="243"/>
      <c r="F104" s="243"/>
      <c r="G104" s="243"/>
      <c r="H104" s="243"/>
      <c r="I104" s="243"/>
      <c r="J104" s="243"/>
      <c r="K104" s="243"/>
      <c r="L104" s="243"/>
      <c r="M104" s="243"/>
      <c r="N104" s="243"/>
      <c r="O104" s="243"/>
    </row>
    <row r="105" spans="2:15">
      <c r="B105" s="243"/>
      <c r="C105" s="243"/>
      <c r="D105" s="243"/>
      <c r="E105" s="243"/>
      <c r="F105" s="243"/>
      <c r="G105" s="243"/>
      <c r="H105" s="243"/>
      <c r="I105" s="243"/>
      <c r="J105" s="243"/>
      <c r="K105" s="243"/>
      <c r="L105" s="243"/>
      <c r="M105" s="243"/>
      <c r="N105" s="243"/>
      <c r="O105" s="243"/>
    </row>
    <row r="106" spans="2:15">
      <c r="B106" s="243"/>
      <c r="C106" s="243"/>
      <c r="D106" s="243"/>
      <c r="E106" s="243"/>
      <c r="F106" s="243"/>
      <c r="G106" s="243"/>
      <c r="H106" s="243"/>
      <c r="I106" s="243"/>
      <c r="J106" s="243"/>
      <c r="K106" s="243"/>
      <c r="L106" s="243"/>
      <c r="M106" s="243"/>
      <c r="N106" s="243"/>
      <c r="O106" s="243"/>
    </row>
    <row r="107" spans="2:15">
      <c r="B107" s="243"/>
      <c r="C107" s="243"/>
      <c r="D107" s="243"/>
      <c r="E107" s="243"/>
      <c r="F107" s="243"/>
      <c r="G107" s="243"/>
      <c r="H107" s="243"/>
      <c r="I107" s="243"/>
      <c r="J107" s="243"/>
      <c r="K107" s="243"/>
      <c r="L107" s="243"/>
      <c r="M107" s="243"/>
      <c r="N107" s="243"/>
      <c r="O107" s="243"/>
    </row>
    <row r="108" spans="2:15">
      <c r="B108" s="264"/>
      <c r="C108" s="264"/>
      <c r="D108" s="264"/>
      <c r="E108" s="264"/>
      <c r="F108" s="264"/>
      <c r="G108" s="264"/>
      <c r="H108" s="264"/>
      <c r="I108" s="264"/>
      <c r="J108" s="264"/>
      <c r="K108" s="264"/>
      <c r="L108" s="264"/>
      <c r="M108" s="264"/>
      <c r="N108" s="264"/>
      <c r="O108" s="243"/>
    </row>
    <row r="109" spans="2:15" ht="15.75">
      <c r="B109" s="350" t="s">
        <v>87</v>
      </c>
      <c r="C109" s="350"/>
      <c r="D109" s="350"/>
      <c r="E109" s="350"/>
      <c r="F109" s="350"/>
      <c r="G109" s="350"/>
      <c r="H109" s="350"/>
      <c r="I109" s="350"/>
      <c r="J109" s="350"/>
      <c r="K109" s="350"/>
      <c r="L109" s="350"/>
      <c r="M109" s="350"/>
      <c r="N109" s="350"/>
      <c r="O109" s="350"/>
    </row>
    <row r="110" spans="2:15" ht="15" customHeight="1">
      <c r="B110" s="276" t="s">
        <v>88</v>
      </c>
      <c r="C110" s="350" t="s">
        <v>89</v>
      </c>
      <c r="D110" s="350"/>
      <c r="E110" s="350"/>
      <c r="F110" s="350"/>
      <c r="G110" s="350"/>
      <c r="H110" s="350"/>
      <c r="I110" s="350"/>
      <c r="J110" s="350"/>
      <c r="K110" s="350"/>
      <c r="L110" s="350"/>
      <c r="M110" s="350"/>
      <c r="N110" s="350" t="s">
        <v>90</v>
      </c>
      <c r="O110" s="350"/>
    </row>
    <row r="111" spans="2:15" ht="15" customHeight="1">
      <c r="B111" s="267" t="s">
        <v>91</v>
      </c>
      <c r="C111" s="352" t="s">
        <v>92</v>
      </c>
      <c r="D111" s="352"/>
      <c r="E111" s="352"/>
      <c r="F111" s="352"/>
      <c r="G111" s="352"/>
      <c r="H111" s="352"/>
      <c r="I111" s="352"/>
      <c r="J111" s="352"/>
      <c r="K111" s="352"/>
      <c r="L111" s="352"/>
      <c r="M111" s="352"/>
      <c r="N111" s="352">
        <v>1</v>
      </c>
      <c r="O111" s="352"/>
    </row>
    <row r="112" spans="2:15" ht="15" customHeight="1">
      <c r="B112" s="267" t="s">
        <v>0</v>
      </c>
      <c r="C112" s="352" t="s">
        <v>0</v>
      </c>
      <c r="D112" s="352"/>
      <c r="E112" s="352"/>
      <c r="F112" s="352"/>
      <c r="G112" s="352"/>
      <c r="H112" s="352"/>
      <c r="I112" s="352"/>
      <c r="J112" s="352"/>
      <c r="K112" s="352"/>
      <c r="L112" s="352"/>
      <c r="M112" s="352"/>
      <c r="N112" s="352" t="s">
        <v>0</v>
      </c>
      <c r="O112" s="352"/>
    </row>
    <row r="113" spans="2:15">
      <c r="B113" s="243"/>
      <c r="C113" s="243"/>
      <c r="D113" s="265"/>
      <c r="E113" s="265"/>
      <c r="F113" s="265"/>
      <c r="G113" s="265"/>
      <c r="H113" s="265"/>
      <c r="I113" s="265"/>
      <c r="J113" s="265"/>
      <c r="K113" s="266"/>
      <c r="L113" s="266"/>
      <c r="M113" s="266"/>
      <c r="N113" s="266"/>
      <c r="O113" s="243"/>
    </row>
    <row r="114" spans="2:15" ht="15" customHeight="1">
      <c r="B114" s="277" t="s">
        <v>0</v>
      </c>
      <c r="C114" s="417" t="s">
        <v>93</v>
      </c>
      <c r="D114" s="417"/>
      <c r="E114" s="350" t="s">
        <v>94</v>
      </c>
      <c r="F114" s="350"/>
      <c r="G114" s="350"/>
      <c r="H114" s="350"/>
      <c r="I114" s="350"/>
      <c r="J114" s="350"/>
      <c r="K114" s="350"/>
      <c r="L114" s="350"/>
      <c r="M114" s="276" t="s">
        <v>88</v>
      </c>
      <c r="N114" s="350" t="s">
        <v>95</v>
      </c>
      <c r="O114" s="350"/>
    </row>
    <row r="115" spans="2:15" ht="15" customHeight="1">
      <c r="B115" s="278" t="s">
        <v>96</v>
      </c>
      <c r="C115" s="351" t="s">
        <v>97</v>
      </c>
      <c r="D115" s="351"/>
      <c r="E115" s="352" t="s">
        <v>98</v>
      </c>
      <c r="F115" s="352"/>
      <c r="G115" s="352"/>
      <c r="H115" s="352"/>
      <c r="I115" s="352"/>
      <c r="J115" s="352"/>
      <c r="K115" s="352"/>
      <c r="L115" s="352"/>
      <c r="M115" s="268" t="s">
        <v>91</v>
      </c>
      <c r="N115" s="352" t="s">
        <v>0</v>
      </c>
      <c r="O115" s="352"/>
    </row>
    <row r="116" spans="2:15" ht="15" customHeight="1">
      <c r="B116" s="277" t="s">
        <v>99</v>
      </c>
      <c r="C116" s="353" t="s">
        <v>97</v>
      </c>
      <c r="D116" s="353"/>
      <c r="E116" s="352" t="s">
        <v>100</v>
      </c>
      <c r="F116" s="352"/>
      <c r="G116" s="352"/>
      <c r="H116" s="352"/>
      <c r="I116" s="352"/>
      <c r="J116" s="352"/>
      <c r="K116" s="352"/>
      <c r="L116" s="352"/>
      <c r="M116" s="268" t="s">
        <v>91</v>
      </c>
      <c r="N116" s="352" t="s">
        <v>0</v>
      </c>
      <c r="O116" s="352"/>
    </row>
    <row r="117" spans="2:15" ht="15" customHeight="1">
      <c r="B117" s="278" t="s">
        <v>101</v>
      </c>
      <c r="C117" s="353" t="s">
        <v>102</v>
      </c>
      <c r="D117" s="353"/>
      <c r="E117" s="352" t="s">
        <v>103</v>
      </c>
      <c r="F117" s="352"/>
      <c r="G117" s="352"/>
      <c r="H117" s="352"/>
      <c r="I117" s="352"/>
      <c r="J117" s="352"/>
      <c r="K117" s="352"/>
      <c r="L117" s="352"/>
      <c r="M117" s="268" t="s">
        <v>91</v>
      </c>
      <c r="N117" s="352" t="s">
        <v>0</v>
      </c>
      <c r="O117" s="352"/>
    </row>
    <row r="118" spans="2:15">
      <c r="B118" s="31"/>
      <c r="C118" s="31"/>
      <c r="D118" s="31"/>
      <c r="E118" s="31"/>
      <c r="F118" s="31"/>
      <c r="G118" s="31"/>
      <c r="H118" s="31"/>
      <c r="I118" s="31"/>
      <c r="J118" s="31"/>
      <c r="K118" s="31"/>
      <c r="L118" s="31"/>
      <c r="M118" s="31"/>
      <c r="N118" s="31"/>
    </row>
  </sheetData>
  <mergeCells count="98">
    <mergeCell ref="N1:O1"/>
    <mergeCell ref="N2:O2"/>
    <mergeCell ref="N3:O3"/>
    <mergeCell ref="N4:O4"/>
    <mergeCell ref="B1:C4"/>
    <mergeCell ref="D1:M1"/>
    <mergeCell ref="D2:M2"/>
    <mergeCell ref="D3:M3"/>
    <mergeCell ref="D4:M4"/>
    <mergeCell ref="N114:O114"/>
    <mergeCell ref="N115:O115"/>
    <mergeCell ref="N116:O116"/>
    <mergeCell ref="N117:O117"/>
    <mergeCell ref="B65:O65"/>
    <mergeCell ref="B89:D89"/>
    <mergeCell ref="C110:M110"/>
    <mergeCell ref="C111:M111"/>
    <mergeCell ref="C112:M112"/>
    <mergeCell ref="B109:O109"/>
    <mergeCell ref="N110:O110"/>
    <mergeCell ref="N111:O111"/>
    <mergeCell ref="N112:O112"/>
    <mergeCell ref="C117:D117"/>
    <mergeCell ref="E117:L117"/>
    <mergeCell ref="C114:D114"/>
    <mergeCell ref="F59:F60"/>
    <mergeCell ref="G59:G60"/>
    <mergeCell ref="D61:D62"/>
    <mergeCell ref="E61:E62"/>
    <mergeCell ref="F61:F62"/>
    <mergeCell ref="G61:G62"/>
    <mergeCell ref="N51:O52"/>
    <mergeCell ref="F53:F54"/>
    <mergeCell ref="G53:G54"/>
    <mergeCell ref="F57:F58"/>
    <mergeCell ref="G57:G58"/>
    <mergeCell ref="F51:F52"/>
    <mergeCell ref="G51:G52"/>
    <mergeCell ref="E51:E52"/>
    <mergeCell ref="E55:E56"/>
    <mergeCell ref="F55:F56"/>
    <mergeCell ref="G55:G56"/>
    <mergeCell ref="D57:D58"/>
    <mergeCell ref="C53:C62"/>
    <mergeCell ref="D53:D54"/>
    <mergeCell ref="E53:E54"/>
    <mergeCell ref="D55:D56"/>
    <mergeCell ref="E57:E58"/>
    <mergeCell ref="D59:D60"/>
    <mergeCell ref="E59:E60"/>
    <mergeCell ref="B49:O49"/>
    <mergeCell ref="C27:E27"/>
    <mergeCell ref="C28:E28"/>
    <mergeCell ref="B29:E29"/>
    <mergeCell ref="B31:O31"/>
    <mergeCell ref="B33:B34"/>
    <mergeCell ref="C33:G33"/>
    <mergeCell ref="C34:D34"/>
    <mergeCell ref="F37:G37"/>
    <mergeCell ref="F38:G38"/>
    <mergeCell ref="B39:D39"/>
    <mergeCell ref="F39:G39"/>
    <mergeCell ref="C35:D35"/>
    <mergeCell ref="C36:D36"/>
    <mergeCell ref="C37:D37"/>
    <mergeCell ref="C38:D38"/>
    <mergeCell ref="C21:E21"/>
    <mergeCell ref="C22:E22"/>
    <mergeCell ref="C23:E23"/>
    <mergeCell ref="C24:E24"/>
    <mergeCell ref="C25:E25"/>
    <mergeCell ref="B6:C6"/>
    <mergeCell ref="D6:O6"/>
    <mergeCell ref="B7:C7"/>
    <mergeCell ref="D7:O7"/>
    <mergeCell ref="B8:C8"/>
    <mergeCell ref="D8:O8"/>
    <mergeCell ref="F34:G34"/>
    <mergeCell ref="F35:G35"/>
    <mergeCell ref="F36:G36"/>
    <mergeCell ref="B9:C9"/>
    <mergeCell ref="D9:O9"/>
    <mergeCell ref="B11:O11"/>
    <mergeCell ref="B13:B14"/>
    <mergeCell ref="C13:G13"/>
    <mergeCell ref="C14:E14"/>
    <mergeCell ref="C26:E26"/>
    <mergeCell ref="C15:E15"/>
    <mergeCell ref="C16:E16"/>
    <mergeCell ref="C17:E17"/>
    <mergeCell ref="C18:E18"/>
    <mergeCell ref="C19:E19"/>
    <mergeCell ref="C20:E20"/>
    <mergeCell ref="E114:L114"/>
    <mergeCell ref="C115:D115"/>
    <mergeCell ref="E115:L115"/>
    <mergeCell ref="C116:D116"/>
    <mergeCell ref="E116:L116"/>
  </mergeCell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
  <sheetViews>
    <sheetView topLeftCell="A5" workbookViewId="0">
      <selection activeCell="D10" sqref="D10"/>
    </sheetView>
  </sheetViews>
  <sheetFormatPr defaultColWidth="11.42578125" defaultRowHeight="15"/>
  <cols>
    <col min="2" max="2" width="24" style="32" customWidth="1"/>
    <col min="3" max="3" width="19.140625" style="32" customWidth="1"/>
    <col min="4" max="4" width="30.7109375" style="32" customWidth="1"/>
  </cols>
  <sheetData>
    <row r="1" spans="1:5" ht="15.75" thickBot="1">
      <c r="A1" s="21"/>
      <c r="B1" s="183"/>
      <c r="C1" s="183"/>
      <c r="D1" s="183"/>
      <c r="E1" s="21"/>
    </row>
    <row r="2" spans="1:5" ht="51" customHeight="1" thickBot="1">
      <c r="A2" s="21"/>
      <c r="B2" s="423" t="s">
        <v>104</v>
      </c>
      <c r="C2" s="424"/>
      <c r="D2" s="425"/>
      <c r="E2" s="21"/>
    </row>
    <row r="3" spans="1:5" ht="15.75" thickBot="1">
      <c r="A3" s="21"/>
      <c r="B3" s="240" t="s">
        <v>105</v>
      </c>
      <c r="C3" s="241" t="s">
        <v>106</v>
      </c>
      <c r="D3" s="242" t="s">
        <v>107</v>
      </c>
      <c r="E3" s="21"/>
    </row>
    <row r="4" spans="1:5" ht="15.75" thickBot="1">
      <c r="A4" s="21"/>
      <c r="B4" s="22" t="s">
        <v>108</v>
      </c>
      <c r="C4" s="23" t="s">
        <v>109</v>
      </c>
      <c r="D4" s="24" t="s">
        <v>110</v>
      </c>
      <c r="E4" s="21"/>
    </row>
    <row r="5" spans="1:5" ht="82.5" customHeight="1" thickBot="1">
      <c r="A5" s="21"/>
      <c r="B5" s="22" t="s">
        <v>111</v>
      </c>
      <c r="C5" s="25">
        <v>0</v>
      </c>
      <c r="D5" s="24" t="s">
        <v>112</v>
      </c>
      <c r="E5" s="21"/>
    </row>
    <row r="6" spans="1:5" ht="160.5" customHeight="1" thickBot="1">
      <c r="A6" s="21"/>
      <c r="B6" s="22" t="s">
        <v>62</v>
      </c>
      <c r="C6" s="25">
        <v>20</v>
      </c>
      <c r="D6" s="24" t="s">
        <v>113</v>
      </c>
      <c r="E6" s="21"/>
    </row>
    <row r="7" spans="1:5" ht="159.75" customHeight="1" thickBot="1">
      <c r="A7" s="21"/>
      <c r="B7" s="22" t="s">
        <v>67</v>
      </c>
      <c r="C7" s="25">
        <v>40</v>
      </c>
      <c r="D7" s="24" t="s">
        <v>114</v>
      </c>
      <c r="E7" s="21"/>
    </row>
    <row r="8" spans="1:5" ht="120" customHeight="1" thickBot="1">
      <c r="A8" s="21"/>
      <c r="B8" s="22" t="s">
        <v>115</v>
      </c>
      <c r="C8" s="25">
        <v>60</v>
      </c>
      <c r="D8" s="24" t="s">
        <v>116</v>
      </c>
      <c r="E8" s="21"/>
    </row>
    <row r="9" spans="1:5" ht="90.75" customHeight="1" thickBot="1">
      <c r="A9" s="21"/>
      <c r="B9" s="26" t="s">
        <v>117</v>
      </c>
      <c r="C9" s="27">
        <v>80</v>
      </c>
      <c r="D9" s="28" t="s">
        <v>118</v>
      </c>
      <c r="E9" s="21"/>
    </row>
    <row r="10" spans="1:5" ht="90.75" customHeight="1">
      <c r="A10" s="21"/>
      <c r="B10" s="26" t="s">
        <v>72</v>
      </c>
      <c r="C10" s="27">
        <v>100</v>
      </c>
      <c r="D10" s="28" t="s">
        <v>119</v>
      </c>
      <c r="E10" s="21"/>
    </row>
    <row r="11" spans="1:5">
      <c r="A11" s="21"/>
      <c r="B11" s="183"/>
      <c r="C11" s="183"/>
      <c r="D11" s="183"/>
      <c r="E11" s="21"/>
    </row>
  </sheetData>
  <mergeCells count="1">
    <mergeCell ref="B2:D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7"/>
  <sheetViews>
    <sheetView topLeftCell="A4" zoomScale="80" zoomScaleNormal="80" workbookViewId="0">
      <selection activeCell="K66" sqref="K66:M66"/>
    </sheetView>
  </sheetViews>
  <sheetFormatPr defaultColWidth="11.42578125" defaultRowHeight="15"/>
  <cols>
    <col min="3" max="3" width="16.42578125" customWidth="1"/>
    <col min="13" max="13" width="6.5703125" customWidth="1"/>
    <col min="14" max="14" width="12.7109375" customWidth="1"/>
    <col min="15" max="15" width="42.7109375" customWidth="1"/>
    <col min="16" max="16" width="32.42578125" customWidth="1"/>
  </cols>
  <sheetData>
    <row r="1" spans="1:16" ht="49.5" customHeight="1">
      <c r="B1" s="420" t="s">
        <v>0</v>
      </c>
      <c r="C1" s="420"/>
      <c r="D1" s="421" t="s">
        <v>1</v>
      </c>
      <c r="E1" s="421"/>
      <c r="F1" s="421"/>
      <c r="G1" s="421"/>
      <c r="H1" s="421"/>
      <c r="I1" s="421"/>
      <c r="J1" s="421"/>
      <c r="K1" s="421"/>
      <c r="L1" s="421"/>
      <c r="M1" s="421"/>
      <c r="N1" s="421"/>
      <c r="O1" s="421"/>
      <c r="P1" s="269" t="s">
        <v>2</v>
      </c>
    </row>
    <row r="2" spans="1:16" ht="40.5" customHeight="1">
      <c r="B2" s="420"/>
      <c r="C2" s="420"/>
      <c r="D2" s="422" t="s">
        <v>3</v>
      </c>
      <c r="E2" s="422"/>
      <c r="F2" s="422"/>
      <c r="G2" s="422"/>
      <c r="H2" s="422"/>
      <c r="I2" s="422"/>
      <c r="J2" s="422"/>
      <c r="K2" s="422"/>
      <c r="L2" s="422"/>
      <c r="M2" s="422"/>
      <c r="N2" s="422"/>
      <c r="O2" s="422"/>
      <c r="P2" s="269" t="s">
        <v>4</v>
      </c>
    </row>
    <row r="3" spans="1:16" ht="39" customHeight="1">
      <c r="B3" s="420"/>
      <c r="C3" s="420"/>
      <c r="D3" s="422" t="s">
        <v>5</v>
      </c>
      <c r="E3" s="422"/>
      <c r="F3" s="422"/>
      <c r="G3" s="422"/>
      <c r="H3" s="422"/>
      <c r="I3" s="422"/>
      <c r="J3" s="422"/>
      <c r="K3" s="422"/>
      <c r="L3" s="422"/>
      <c r="M3" s="422"/>
      <c r="N3" s="422"/>
      <c r="O3" s="422"/>
      <c r="P3" s="270" t="s">
        <v>6</v>
      </c>
    </row>
    <row r="4" spans="1:16" ht="45" customHeight="1">
      <c r="B4" s="420"/>
      <c r="C4" s="420"/>
      <c r="D4" s="422" t="s">
        <v>7</v>
      </c>
      <c r="E4" s="422"/>
      <c r="F4" s="422"/>
      <c r="G4" s="422"/>
      <c r="H4" s="422"/>
      <c r="I4" s="422"/>
      <c r="J4" s="422"/>
      <c r="K4" s="422"/>
      <c r="L4" s="422"/>
      <c r="M4" s="422"/>
      <c r="N4" s="422"/>
      <c r="O4" s="422"/>
      <c r="P4" s="270" t="s">
        <v>120</v>
      </c>
    </row>
    <row r="5" spans="1:16">
      <c r="B5" s="243"/>
      <c r="C5" s="243"/>
      <c r="D5" s="243"/>
      <c r="E5" s="243"/>
      <c r="F5" s="243"/>
      <c r="G5" s="243"/>
      <c r="H5" s="243"/>
      <c r="I5" s="243"/>
      <c r="J5" s="243"/>
      <c r="K5" s="243"/>
      <c r="L5" s="243"/>
      <c r="M5" s="243"/>
      <c r="N5" s="243"/>
      <c r="O5" s="243"/>
      <c r="P5" s="271"/>
    </row>
    <row r="6" spans="1:16" ht="14.65" customHeight="1">
      <c r="B6" s="431" t="s">
        <v>121</v>
      </c>
      <c r="C6" s="432"/>
      <c r="D6" s="432"/>
      <c r="E6" s="432"/>
      <c r="F6" s="432"/>
      <c r="G6" s="432"/>
      <c r="H6" s="432"/>
      <c r="I6" s="432"/>
      <c r="J6" s="432"/>
      <c r="K6" s="432"/>
      <c r="L6" s="432"/>
      <c r="M6" s="432"/>
      <c r="N6" s="432"/>
      <c r="O6" s="432"/>
      <c r="P6" s="432"/>
    </row>
    <row r="7" spans="1:16">
      <c r="B7" s="426" t="s">
        <v>122</v>
      </c>
      <c r="C7" s="427"/>
      <c r="D7" s="428" t="s">
        <v>123</v>
      </c>
      <c r="E7" s="429"/>
      <c r="F7" s="429"/>
      <c r="G7" s="429"/>
      <c r="H7" s="429"/>
      <c r="I7" s="429"/>
      <c r="J7" s="429"/>
      <c r="K7" s="429"/>
      <c r="L7" s="429"/>
      <c r="M7" s="429"/>
      <c r="N7" s="429"/>
      <c r="O7" s="429"/>
      <c r="P7" s="430"/>
    </row>
    <row r="8" spans="1:16" ht="100.5" customHeight="1">
      <c r="B8" s="426" t="s">
        <v>124</v>
      </c>
      <c r="C8" s="427"/>
      <c r="D8" s="437" t="s">
        <v>125</v>
      </c>
      <c r="E8" s="438"/>
      <c r="F8" s="438"/>
      <c r="G8" s="438"/>
      <c r="H8" s="438"/>
      <c r="I8" s="438"/>
      <c r="J8" s="438"/>
      <c r="K8" s="438"/>
      <c r="L8" s="438"/>
      <c r="M8" s="438"/>
      <c r="N8" s="438"/>
      <c r="O8" s="438"/>
      <c r="P8" s="439"/>
    </row>
    <row r="9" spans="1:16">
      <c r="B9" s="426" t="s">
        <v>126</v>
      </c>
      <c r="C9" s="427"/>
      <c r="D9" s="440" t="s">
        <v>127</v>
      </c>
      <c r="E9" s="429"/>
      <c r="F9" s="429"/>
      <c r="G9" s="429"/>
      <c r="H9" s="429"/>
      <c r="I9" s="429"/>
      <c r="J9" s="429"/>
      <c r="K9" s="429"/>
      <c r="L9" s="429"/>
      <c r="M9" s="429"/>
      <c r="N9" s="429"/>
      <c r="O9" s="429"/>
      <c r="P9" s="430"/>
    </row>
    <row r="10" spans="1:16">
      <c r="B10" s="426" t="s">
        <v>128</v>
      </c>
      <c r="C10" s="427"/>
      <c r="D10" s="441" t="s">
        <v>129</v>
      </c>
      <c r="E10" s="429"/>
      <c r="F10" s="429"/>
      <c r="G10" s="429"/>
      <c r="H10" s="429"/>
      <c r="I10" s="429"/>
      <c r="J10" s="429"/>
      <c r="K10" s="429"/>
      <c r="L10" s="429"/>
      <c r="M10" s="429"/>
      <c r="N10" s="429"/>
      <c r="O10" s="429"/>
      <c r="P10" s="430"/>
    </row>
    <row r="11" spans="1:16">
      <c r="B11" s="426" t="s">
        <v>130</v>
      </c>
      <c r="C11" s="427"/>
      <c r="D11" s="441" t="s">
        <v>131</v>
      </c>
      <c r="E11" s="429"/>
      <c r="F11" s="429"/>
      <c r="G11" s="429"/>
      <c r="H11" s="429"/>
      <c r="I11" s="429"/>
      <c r="J11" s="429"/>
      <c r="K11" s="429"/>
      <c r="L11" s="429"/>
      <c r="M11" s="429"/>
      <c r="N11" s="429"/>
      <c r="O11" s="429"/>
      <c r="P11" s="430"/>
    </row>
    <row r="12" spans="1:16">
      <c r="B12" s="272"/>
      <c r="C12" s="272"/>
      <c r="D12" s="273"/>
      <c r="E12" s="273"/>
      <c r="F12" s="273"/>
      <c r="G12" s="273"/>
      <c r="H12" s="273"/>
      <c r="I12" s="273"/>
      <c r="J12" s="273"/>
      <c r="K12" s="273"/>
      <c r="L12" s="273"/>
      <c r="M12" s="273"/>
      <c r="N12" s="273"/>
      <c r="O12" s="243"/>
      <c r="P12" s="243"/>
    </row>
    <row r="13" spans="1:16">
      <c r="B13" s="431" t="s">
        <v>132</v>
      </c>
      <c r="C13" s="432"/>
      <c r="D13" s="432"/>
      <c r="E13" s="432"/>
      <c r="F13" s="432"/>
      <c r="G13" s="432"/>
      <c r="H13" s="432"/>
      <c r="I13" s="432"/>
      <c r="J13" s="432"/>
      <c r="K13" s="432"/>
      <c r="L13" s="432"/>
      <c r="M13" s="432"/>
      <c r="N13" s="432"/>
      <c r="O13" s="432"/>
      <c r="P13" s="432"/>
    </row>
    <row r="14" spans="1:16" ht="36.75" customHeight="1">
      <c r="A14" s="31"/>
      <c r="B14" s="433" t="s">
        <v>133</v>
      </c>
      <c r="C14" s="434"/>
      <c r="D14" s="434"/>
      <c r="E14" s="434"/>
      <c r="F14" s="435"/>
      <c r="G14" s="442" t="s">
        <v>134</v>
      </c>
      <c r="H14" s="442"/>
      <c r="I14" s="442"/>
      <c r="J14" s="442"/>
      <c r="K14" s="442"/>
      <c r="L14" s="442"/>
      <c r="M14" s="442"/>
      <c r="N14" s="442"/>
      <c r="O14" s="442"/>
      <c r="P14" s="442"/>
    </row>
    <row r="15" spans="1:16" ht="18.75">
      <c r="A15" s="31"/>
      <c r="B15" s="433" t="s">
        <v>135</v>
      </c>
      <c r="C15" s="434"/>
      <c r="D15" s="434"/>
      <c r="E15" s="434"/>
      <c r="F15" s="435"/>
      <c r="G15" s="436" t="s">
        <v>62</v>
      </c>
      <c r="H15" s="436"/>
      <c r="I15" s="436"/>
      <c r="J15" s="436"/>
      <c r="K15" s="436"/>
      <c r="L15" s="436"/>
      <c r="M15" s="436"/>
      <c r="N15" s="436"/>
      <c r="O15" s="436"/>
      <c r="P15" s="436"/>
    </row>
    <row r="16" spans="1:16" ht="18.75">
      <c r="A16" s="31"/>
      <c r="B16" s="433" t="s">
        <v>136</v>
      </c>
      <c r="C16" s="434"/>
      <c r="D16" s="434"/>
      <c r="E16" s="434"/>
      <c r="F16" s="435"/>
      <c r="G16" s="436" t="s">
        <v>51</v>
      </c>
      <c r="H16" s="436"/>
      <c r="I16" s="436"/>
      <c r="J16" s="436"/>
      <c r="K16" s="436"/>
      <c r="L16" s="436"/>
      <c r="M16" s="436"/>
      <c r="N16" s="436"/>
      <c r="O16" s="436"/>
      <c r="P16" s="436"/>
    </row>
    <row r="17" spans="1:16">
      <c r="B17" s="243"/>
      <c r="C17" s="243"/>
      <c r="D17" s="243"/>
      <c r="E17" s="243"/>
      <c r="F17" s="243"/>
      <c r="G17" s="243"/>
      <c r="H17" s="243"/>
      <c r="I17" s="243"/>
      <c r="J17" s="243"/>
      <c r="K17" s="243"/>
      <c r="L17" s="243"/>
      <c r="M17" s="243"/>
      <c r="N17" s="243"/>
      <c r="O17" s="243"/>
      <c r="P17" s="243"/>
    </row>
    <row r="18" spans="1:16">
      <c r="A18" s="31"/>
      <c r="B18" s="363" t="s">
        <v>137</v>
      </c>
      <c r="C18" s="444" t="s">
        <v>138</v>
      </c>
      <c r="D18" s="444"/>
      <c r="E18" s="444"/>
      <c r="F18" s="444"/>
      <c r="G18" s="444"/>
      <c r="H18" s="444"/>
      <c r="I18" s="444"/>
      <c r="J18" s="444"/>
      <c r="K18" s="444"/>
      <c r="L18" s="444"/>
      <c r="M18" s="444"/>
      <c r="N18" s="444"/>
      <c r="O18" s="445" t="s">
        <v>139</v>
      </c>
      <c r="P18" s="447" t="s">
        <v>140</v>
      </c>
    </row>
    <row r="19" spans="1:16">
      <c r="A19" s="31"/>
      <c r="B19" s="364"/>
      <c r="C19" s="449" t="s">
        <v>141</v>
      </c>
      <c r="D19" s="449"/>
      <c r="E19" s="449"/>
      <c r="F19" s="449"/>
      <c r="G19" s="449"/>
      <c r="H19" s="449"/>
      <c r="I19" s="449"/>
      <c r="J19" s="449"/>
      <c r="K19" s="449"/>
      <c r="L19" s="449"/>
      <c r="M19" s="449"/>
      <c r="N19" s="449"/>
      <c r="O19" s="446"/>
      <c r="P19" s="448"/>
    </row>
    <row r="20" spans="1:16" ht="43.5" customHeight="1">
      <c r="A20" s="32"/>
      <c r="B20" s="19">
        <v>1</v>
      </c>
      <c r="C20" s="443" t="s">
        <v>142</v>
      </c>
      <c r="D20" s="443"/>
      <c r="E20" s="443"/>
      <c r="F20" s="443"/>
      <c r="G20" s="443"/>
      <c r="H20" s="443"/>
      <c r="I20" s="443"/>
      <c r="J20" s="443"/>
      <c r="K20" s="443"/>
      <c r="L20" s="443"/>
      <c r="M20" s="443"/>
      <c r="N20" s="443"/>
      <c r="O20" s="283" t="s">
        <v>143</v>
      </c>
      <c r="P20" s="33" t="s">
        <v>144</v>
      </c>
    </row>
    <row r="21" spans="1:16" ht="85.5" customHeight="1">
      <c r="A21" s="32"/>
      <c r="B21" s="19">
        <v>2</v>
      </c>
      <c r="C21" s="443" t="s">
        <v>124</v>
      </c>
      <c r="D21" s="443"/>
      <c r="E21" s="443"/>
      <c r="F21" s="443"/>
      <c r="G21" s="443"/>
      <c r="H21" s="443"/>
      <c r="I21" s="443"/>
      <c r="J21" s="443"/>
      <c r="K21" s="443"/>
      <c r="L21" s="443"/>
      <c r="M21" s="443"/>
      <c r="N21" s="443"/>
      <c r="O21" s="327" t="s">
        <v>145</v>
      </c>
      <c r="P21" s="34" t="s">
        <v>146</v>
      </c>
    </row>
    <row r="22" spans="1:16" ht="31.5" customHeight="1">
      <c r="A22" s="32"/>
      <c r="B22" s="19">
        <v>3</v>
      </c>
      <c r="C22" s="443" t="s">
        <v>147</v>
      </c>
      <c r="D22" s="443"/>
      <c r="E22" s="443"/>
      <c r="F22" s="443"/>
      <c r="G22" s="443"/>
      <c r="H22" s="443"/>
      <c r="I22" s="443"/>
      <c r="J22" s="443"/>
      <c r="K22" s="443"/>
      <c r="L22" s="443"/>
      <c r="M22" s="443"/>
      <c r="N22" s="443"/>
      <c r="O22" s="284" t="s">
        <v>148</v>
      </c>
      <c r="P22" s="34"/>
    </row>
    <row r="23" spans="1:16" ht="30">
      <c r="A23" s="32"/>
      <c r="B23" s="19">
        <v>4</v>
      </c>
      <c r="C23" s="443" t="s">
        <v>128</v>
      </c>
      <c r="D23" s="443"/>
      <c r="E23" s="443"/>
      <c r="F23" s="443"/>
      <c r="G23" s="443"/>
      <c r="H23" s="443"/>
      <c r="I23" s="443"/>
      <c r="J23" s="443"/>
      <c r="K23" s="443"/>
      <c r="L23" s="443"/>
      <c r="M23" s="443"/>
      <c r="N23" s="443"/>
      <c r="O23" s="336" t="s">
        <v>149</v>
      </c>
      <c r="P23" s="34" t="s">
        <v>146</v>
      </c>
    </row>
    <row r="24" spans="1:16" ht="45" customHeight="1">
      <c r="A24" s="32"/>
      <c r="B24" s="19">
        <v>5</v>
      </c>
      <c r="C24" s="443" t="s">
        <v>150</v>
      </c>
      <c r="D24" s="443"/>
      <c r="E24" s="443"/>
      <c r="F24" s="443"/>
      <c r="G24" s="443"/>
      <c r="H24" s="443"/>
      <c r="I24" s="443"/>
      <c r="J24" s="443"/>
      <c r="K24" s="443"/>
      <c r="L24" s="443"/>
      <c r="M24" s="443"/>
      <c r="N24" s="443"/>
      <c r="O24" s="327"/>
      <c r="P24" s="34" t="s">
        <v>146</v>
      </c>
    </row>
    <row r="25" spans="1:16" ht="97.5" customHeight="1">
      <c r="A25" s="32"/>
      <c r="B25" s="19">
        <v>6</v>
      </c>
      <c r="C25" s="443" t="s">
        <v>151</v>
      </c>
      <c r="D25" s="443"/>
      <c r="E25" s="443"/>
      <c r="F25" s="443"/>
      <c r="G25" s="443"/>
      <c r="H25" s="443"/>
      <c r="I25" s="443"/>
      <c r="J25" s="443"/>
      <c r="K25" s="443"/>
      <c r="L25" s="443"/>
      <c r="M25" s="443"/>
      <c r="N25" s="443"/>
      <c r="O25" s="335" t="s">
        <v>152</v>
      </c>
      <c r="P25" s="34" t="s">
        <v>146</v>
      </c>
    </row>
    <row r="26" spans="1:16" ht="27.75" customHeight="1">
      <c r="A26" s="32"/>
      <c r="B26" s="19">
        <v>7</v>
      </c>
      <c r="C26" s="443" t="s">
        <v>153</v>
      </c>
      <c r="D26" s="443"/>
      <c r="E26" s="443"/>
      <c r="F26" s="443"/>
      <c r="G26" s="443"/>
      <c r="H26" s="443"/>
      <c r="I26" s="443"/>
      <c r="J26" s="443"/>
      <c r="K26" s="443"/>
      <c r="L26" s="443"/>
      <c r="M26" s="443"/>
      <c r="N26" s="443"/>
      <c r="O26" s="284"/>
      <c r="P26" s="34"/>
    </row>
    <row r="27" spans="1:16" ht="46.5" customHeight="1">
      <c r="A27" s="32"/>
      <c r="B27" s="19">
        <v>8</v>
      </c>
      <c r="C27" s="443" t="s">
        <v>154</v>
      </c>
      <c r="D27" s="443"/>
      <c r="E27" s="443"/>
      <c r="F27" s="443"/>
      <c r="G27" s="443"/>
      <c r="H27" s="443"/>
      <c r="I27" s="443"/>
      <c r="J27" s="443"/>
      <c r="K27" s="443"/>
      <c r="L27" s="443"/>
      <c r="M27" s="443"/>
      <c r="N27" s="443"/>
      <c r="O27" s="284" t="s">
        <v>155</v>
      </c>
      <c r="P27" s="34"/>
    </row>
    <row r="28" spans="1:16" ht="47.25" customHeight="1">
      <c r="A28" s="32"/>
      <c r="B28" s="19">
        <v>9</v>
      </c>
      <c r="C28" s="443" t="s">
        <v>156</v>
      </c>
      <c r="D28" s="443"/>
      <c r="E28" s="443"/>
      <c r="F28" s="443"/>
      <c r="G28" s="443"/>
      <c r="H28" s="443"/>
      <c r="I28" s="443"/>
      <c r="J28" s="443"/>
      <c r="K28" s="443"/>
      <c r="L28" s="443"/>
      <c r="M28" s="443"/>
      <c r="N28" s="443"/>
      <c r="O28" s="284" t="s">
        <v>0</v>
      </c>
      <c r="P28" s="34"/>
    </row>
    <row r="29" spans="1:16">
      <c r="A29" s="32"/>
      <c r="B29" s="19">
        <v>10</v>
      </c>
      <c r="C29" s="450" t="s">
        <v>157</v>
      </c>
      <c r="D29" s="450"/>
      <c r="E29" s="450"/>
      <c r="F29" s="450"/>
      <c r="G29" s="450"/>
      <c r="H29" s="450"/>
      <c r="I29" s="450"/>
      <c r="J29" s="450"/>
      <c r="K29" s="450"/>
      <c r="L29" s="450"/>
      <c r="M29" s="450"/>
      <c r="N29" s="450"/>
      <c r="O29" s="285" t="s">
        <v>0</v>
      </c>
      <c r="P29" s="35"/>
    </row>
    <row r="30" spans="1:16" ht="42" customHeight="1">
      <c r="A30" s="32"/>
      <c r="B30" s="19">
        <v>11</v>
      </c>
      <c r="C30" s="443" t="s">
        <v>158</v>
      </c>
      <c r="D30" s="443"/>
      <c r="E30" s="443"/>
      <c r="F30" s="443"/>
      <c r="G30" s="443"/>
      <c r="H30" s="443"/>
      <c r="I30" s="443"/>
      <c r="J30" s="443"/>
      <c r="K30" s="443"/>
      <c r="L30" s="443"/>
      <c r="M30" s="443"/>
      <c r="N30" s="443"/>
      <c r="O30" s="335" t="s">
        <v>159</v>
      </c>
      <c r="P30" s="34" t="s">
        <v>146</v>
      </c>
    </row>
    <row r="31" spans="1:16" ht="23.25" customHeight="1">
      <c r="A31" s="32"/>
      <c r="B31" s="19">
        <v>12</v>
      </c>
      <c r="C31" s="443" t="s">
        <v>160</v>
      </c>
      <c r="D31" s="443"/>
      <c r="E31" s="443"/>
      <c r="F31" s="443"/>
      <c r="G31" s="443"/>
      <c r="H31" s="443"/>
      <c r="I31" s="443"/>
      <c r="J31" s="443"/>
      <c r="K31" s="443"/>
      <c r="L31" s="443"/>
      <c r="M31" s="443"/>
      <c r="N31" s="443"/>
      <c r="O31" s="284" t="s">
        <v>0</v>
      </c>
      <c r="P31" s="34"/>
    </row>
    <row r="32" spans="1:16" ht="45">
      <c r="A32" s="32"/>
      <c r="B32" s="19">
        <v>13</v>
      </c>
      <c r="C32" s="443" t="s">
        <v>161</v>
      </c>
      <c r="D32" s="443"/>
      <c r="E32" s="443"/>
      <c r="F32" s="443"/>
      <c r="G32" s="443"/>
      <c r="H32" s="443"/>
      <c r="I32" s="443"/>
      <c r="J32" s="443"/>
      <c r="K32" s="443"/>
      <c r="L32" s="443"/>
      <c r="M32" s="443"/>
      <c r="N32" s="443"/>
      <c r="O32" s="335" t="s">
        <v>162</v>
      </c>
      <c r="P32" s="34" t="s">
        <v>146</v>
      </c>
    </row>
    <row r="33" spans="1:16" ht="24" customHeight="1">
      <c r="A33" s="32"/>
      <c r="B33" s="19">
        <v>14</v>
      </c>
      <c r="C33" s="443" t="s">
        <v>163</v>
      </c>
      <c r="D33" s="443"/>
      <c r="E33" s="443"/>
      <c r="F33" s="443"/>
      <c r="G33" s="443"/>
      <c r="H33" s="443"/>
      <c r="I33" s="443"/>
      <c r="J33" s="443"/>
      <c r="K33" s="443"/>
      <c r="L33" s="443"/>
      <c r="M33" s="443"/>
      <c r="N33" s="443"/>
      <c r="O33" s="327" t="s">
        <v>164</v>
      </c>
      <c r="P33" s="34" t="s">
        <v>146</v>
      </c>
    </row>
    <row r="34" spans="1:16" ht="28.5" customHeight="1">
      <c r="A34" s="32"/>
      <c r="B34" s="19">
        <v>15</v>
      </c>
      <c r="C34" s="443" t="s">
        <v>165</v>
      </c>
      <c r="D34" s="443"/>
      <c r="E34" s="443"/>
      <c r="F34" s="443"/>
      <c r="G34" s="443"/>
      <c r="H34" s="443"/>
      <c r="I34" s="443"/>
      <c r="J34" s="443"/>
      <c r="K34" s="443"/>
      <c r="L34" s="443"/>
      <c r="M34" s="443"/>
      <c r="N34" s="443"/>
      <c r="O34" s="330" t="s">
        <v>166</v>
      </c>
      <c r="P34" s="35" t="s">
        <v>146</v>
      </c>
    </row>
    <row r="35" spans="1:16" ht="45.75" customHeight="1">
      <c r="A35" s="32"/>
      <c r="B35" s="19">
        <v>16</v>
      </c>
      <c r="C35" s="443" t="s">
        <v>167</v>
      </c>
      <c r="D35" s="443"/>
      <c r="E35" s="443"/>
      <c r="F35" s="443"/>
      <c r="G35" s="443"/>
      <c r="H35" s="443"/>
      <c r="I35" s="443"/>
      <c r="J35" s="443"/>
      <c r="K35" s="443"/>
      <c r="L35" s="443"/>
      <c r="M35" s="443"/>
      <c r="N35" s="443"/>
      <c r="O35" s="329" t="s">
        <v>168</v>
      </c>
      <c r="P35" s="35" t="s">
        <v>146</v>
      </c>
    </row>
    <row r="36" spans="1:16" ht="32.25" customHeight="1">
      <c r="A36" s="32"/>
      <c r="B36" s="19">
        <v>17</v>
      </c>
      <c r="C36" s="443" t="s">
        <v>169</v>
      </c>
      <c r="D36" s="443"/>
      <c r="E36" s="443"/>
      <c r="F36" s="443"/>
      <c r="G36" s="443"/>
      <c r="H36" s="443"/>
      <c r="I36" s="443"/>
      <c r="J36" s="443"/>
      <c r="K36" s="443"/>
      <c r="L36" s="443"/>
      <c r="M36" s="443"/>
      <c r="N36" s="443"/>
      <c r="O36" s="283" t="s">
        <v>170</v>
      </c>
      <c r="P36" s="35" t="s">
        <v>146</v>
      </c>
    </row>
    <row r="37" spans="1:16" ht="53.25" customHeight="1">
      <c r="A37" s="32"/>
      <c r="B37" s="19">
        <v>18</v>
      </c>
      <c r="C37" s="443" t="s">
        <v>171</v>
      </c>
      <c r="D37" s="443"/>
      <c r="E37" s="443"/>
      <c r="F37" s="443"/>
      <c r="G37" s="443"/>
      <c r="H37" s="443"/>
      <c r="I37" s="443"/>
      <c r="J37" s="443"/>
      <c r="K37" s="443"/>
      <c r="L37" s="443"/>
      <c r="M37" s="443"/>
      <c r="N37" s="443"/>
      <c r="O37" s="327" t="s">
        <v>172</v>
      </c>
      <c r="P37" s="34" t="s">
        <v>146</v>
      </c>
    </row>
    <row r="38" spans="1:16">
      <c r="A38" s="32"/>
      <c r="B38" s="19">
        <v>19</v>
      </c>
      <c r="C38" s="443" t="s">
        <v>173</v>
      </c>
      <c r="D38" s="443"/>
      <c r="E38" s="443"/>
      <c r="F38" s="443"/>
      <c r="G38" s="443"/>
      <c r="H38" s="443"/>
      <c r="I38" s="443"/>
      <c r="J38" s="443"/>
      <c r="K38" s="443"/>
      <c r="L38" s="443"/>
      <c r="M38" s="443"/>
      <c r="N38" s="443"/>
      <c r="O38" s="327" t="s">
        <v>174</v>
      </c>
      <c r="P38" s="34"/>
    </row>
    <row r="39" spans="1:16">
      <c r="A39" s="32"/>
      <c r="B39" s="19">
        <v>20</v>
      </c>
      <c r="C39" s="443" t="s">
        <v>175</v>
      </c>
      <c r="D39" s="443"/>
      <c r="E39" s="443"/>
      <c r="F39" s="443"/>
      <c r="G39" s="443"/>
      <c r="H39" s="443"/>
      <c r="I39" s="443"/>
      <c r="J39" s="443"/>
      <c r="K39" s="443"/>
      <c r="L39" s="443"/>
      <c r="M39" s="443"/>
      <c r="N39" s="443"/>
      <c r="O39" s="284" t="s">
        <v>176</v>
      </c>
      <c r="P39" s="34"/>
    </row>
    <row r="40" spans="1:16">
      <c r="A40" s="32"/>
      <c r="B40" s="19">
        <v>21</v>
      </c>
      <c r="C40" s="443" t="s">
        <v>177</v>
      </c>
      <c r="D40" s="443"/>
      <c r="E40" s="443"/>
      <c r="F40" s="443"/>
      <c r="G40" s="443"/>
      <c r="H40" s="443"/>
      <c r="I40" s="443"/>
      <c r="J40" s="443"/>
      <c r="K40" s="443"/>
      <c r="L40" s="443"/>
      <c r="M40" s="443"/>
      <c r="N40" s="443"/>
      <c r="O40" s="284" t="s">
        <v>176</v>
      </c>
      <c r="P40" s="34"/>
    </row>
    <row r="41" spans="1:16">
      <c r="A41" s="32"/>
      <c r="B41" s="19">
        <v>22</v>
      </c>
      <c r="C41" s="443" t="s">
        <v>178</v>
      </c>
      <c r="D41" s="443"/>
      <c r="E41" s="443"/>
      <c r="F41" s="443"/>
      <c r="G41" s="443"/>
      <c r="H41" s="443"/>
      <c r="I41" s="443"/>
      <c r="J41" s="443"/>
      <c r="K41" s="443"/>
      <c r="L41" s="443"/>
      <c r="M41" s="443"/>
      <c r="N41" s="443"/>
      <c r="O41" s="284" t="s">
        <v>179</v>
      </c>
      <c r="P41" s="34"/>
    </row>
    <row r="42" spans="1:16">
      <c r="A42" s="32"/>
      <c r="B42" s="19">
        <v>23</v>
      </c>
      <c r="C42" s="443" t="s">
        <v>180</v>
      </c>
      <c r="D42" s="443"/>
      <c r="E42" s="443"/>
      <c r="F42" s="443"/>
      <c r="G42" s="443"/>
      <c r="H42" s="443"/>
      <c r="I42" s="443"/>
      <c r="J42" s="443"/>
      <c r="K42" s="443"/>
      <c r="L42" s="443"/>
      <c r="M42" s="443"/>
      <c r="N42" s="443"/>
      <c r="O42" s="284" t="s">
        <v>0</v>
      </c>
      <c r="P42" s="34"/>
    </row>
    <row r="43" spans="1:16">
      <c r="A43" s="32"/>
      <c r="B43" s="19">
        <v>24</v>
      </c>
      <c r="C43" s="443" t="s">
        <v>181</v>
      </c>
      <c r="D43" s="443"/>
      <c r="E43" s="443"/>
      <c r="F43" s="443"/>
      <c r="G43" s="443"/>
      <c r="H43" s="443"/>
      <c r="I43" s="443"/>
      <c r="J43" s="443"/>
      <c r="K43" s="443"/>
      <c r="L43" s="443"/>
      <c r="M43" s="443"/>
      <c r="N43" s="443"/>
      <c r="O43" s="284" t="s">
        <v>0</v>
      </c>
      <c r="P43" s="34"/>
    </row>
    <row r="44" spans="1:16">
      <c r="A44" s="32"/>
      <c r="B44" s="19">
        <v>25</v>
      </c>
      <c r="C44" s="443" t="s">
        <v>182</v>
      </c>
      <c r="D44" s="443"/>
      <c r="E44" s="443"/>
      <c r="F44" s="443"/>
      <c r="G44" s="443"/>
      <c r="H44" s="443"/>
      <c r="I44" s="443"/>
      <c r="J44" s="443"/>
      <c r="K44" s="443"/>
      <c r="L44" s="443"/>
      <c r="M44" s="443"/>
      <c r="N44" s="443"/>
      <c r="O44" s="284" t="s">
        <v>183</v>
      </c>
      <c r="P44" s="34"/>
    </row>
    <row r="45" spans="1:16">
      <c r="A45" s="32"/>
      <c r="B45" s="19">
        <v>26</v>
      </c>
      <c r="C45" s="443" t="s">
        <v>184</v>
      </c>
      <c r="D45" s="443"/>
      <c r="E45" s="443"/>
      <c r="F45" s="443"/>
      <c r="G45" s="443"/>
      <c r="H45" s="443"/>
      <c r="I45" s="443"/>
      <c r="J45" s="443"/>
      <c r="K45" s="443"/>
      <c r="L45" s="443"/>
      <c r="M45" s="443"/>
      <c r="N45" s="443"/>
      <c r="O45" s="284" t="s">
        <v>0</v>
      </c>
      <c r="P45" s="34"/>
    </row>
    <row r="46" spans="1:16">
      <c r="A46" s="32"/>
      <c r="B46" s="19">
        <v>27</v>
      </c>
      <c r="C46" s="443" t="s">
        <v>185</v>
      </c>
      <c r="D46" s="443"/>
      <c r="E46" s="443"/>
      <c r="F46" s="443"/>
      <c r="G46" s="443"/>
      <c r="H46" s="443"/>
      <c r="I46" s="443"/>
      <c r="J46" s="443"/>
      <c r="K46" s="443"/>
      <c r="L46" s="443"/>
      <c r="M46" s="443"/>
      <c r="N46" s="443"/>
      <c r="O46" s="284" t="s">
        <v>0</v>
      </c>
      <c r="P46" s="34"/>
    </row>
    <row r="47" spans="1:16">
      <c r="A47" s="32"/>
      <c r="B47" s="19">
        <v>28</v>
      </c>
      <c r="C47" s="443" t="s">
        <v>186</v>
      </c>
      <c r="D47" s="443"/>
      <c r="E47" s="443"/>
      <c r="F47" s="443"/>
      <c r="G47" s="443"/>
      <c r="H47" s="443"/>
      <c r="I47" s="443"/>
      <c r="J47" s="443"/>
      <c r="K47" s="443"/>
      <c r="L47" s="443"/>
      <c r="M47" s="443"/>
      <c r="N47" s="443"/>
      <c r="O47" s="284" t="s">
        <v>0</v>
      </c>
      <c r="P47" s="34"/>
    </row>
    <row r="48" spans="1:16">
      <c r="A48" s="32"/>
      <c r="B48" s="19">
        <v>29</v>
      </c>
      <c r="C48" s="443" t="s">
        <v>187</v>
      </c>
      <c r="D48" s="443"/>
      <c r="E48" s="443"/>
      <c r="F48" s="443"/>
      <c r="G48" s="443"/>
      <c r="H48" s="443"/>
      <c r="I48" s="443"/>
      <c r="J48" s="443"/>
      <c r="K48" s="443"/>
      <c r="L48" s="443"/>
      <c r="M48" s="443"/>
      <c r="N48" s="443"/>
      <c r="O48" s="284" t="s">
        <v>188</v>
      </c>
      <c r="P48" s="34"/>
    </row>
    <row r="49" spans="1:16">
      <c r="A49" s="32"/>
      <c r="B49" s="19">
        <v>30</v>
      </c>
      <c r="C49" s="443" t="s">
        <v>189</v>
      </c>
      <c r="D49" s="443"/>
      <c r="E49" s="443"/>
      <c r="F49" s="443"/>
      <c r="G49" s="443"/>
      <c r="H49" s="443"/>
      <c r="I49" s="443"/>
      <c r="J49" s="443"/>
      <c r="K49" s="443"/>
      <c r="L49" s="443"/>
      <c r="M49" s="443"/>
      <c r="N49" s="443"/>
      <c r="O49" s="284" t="s">
        <v>0</v>
      </c>
      <c r="P49" s="34"/>
    </row>
    <row r="50" spans="1:16" ht="36" customHeight="1">
      <c r="A50" s="32"/>
      <c r="B50" s="19">
        <v>31</v>
      </c>
      <c r="C50" s="443" t="s">
        <v>190</v>
      </c>
      <c r="D50" s="443"/>
      <c r="E50" s="443"/>
      <c r="F50" s="443"/>
      <c r="G50" s="443"/>
      <c r="H50" s="443"/>
      <c r="I50" s="443"/>
      <c r="J50" s="443"/>
      <c r="K50" s="443"/>
      <c r="L50" s="443"/>
      <c r="M50" s="443"/>
      <c r="N50" s="443"/>
      <c r="O50" s="284" t="s">
        <v>0</v>
      </c>
      <c r="P50" s="34"/>
    </row>
    <row r="51" spans="1:16">
      <c r="A51" s="32"/>
      <c r="B51" s="19">
        <v>32</v>
      </c>
      <c r="C51" s="443" t="s">
        <v>191</v>
      </c>
      <c r="D51" s="443"/>
      <c r="E51" s="443"/>
      <c r="F51" s="443"/>
      <c r="G51" s="443"/>
      <c r="H51" s="443"/>
      <c r="I51" s="443"/>
      <c r="J51" s="443"/>
      <c r="K51" s="443"/>
      <c r="L51" s="443"/>
      <c r="M51" s="443"/>
      <c r="N51" s="443"/>
      <c r="O51" s="284" t="s">
        <v>0</v>
      </c>
      <c r="P51" s="34"/>
    </row>
    <row r="52" spans="1:16">
      <c r="A52" s="32"/>
      <c r="B52" s="19">
        <v>33</v>
      </c>
      <c r="C52" s="443" t="s">
        <v>192</v>
      </c>
      <c r="D52" s="443"/>
      <c r="E52" s="443"/>
      <c r="F52" s="443"/>
      <c r="G52" s="443"/>
      <c r="H52" s="443"/>
      <c r="I52" s="443"/>
      <c r="J52" s="443"/>
      <c r="K52" s="443"/>
      <c r="L52" s="443"/>
      <c r="M52" s="443"/>
      <c r="N52" s="443"/>
      <c r="O52" s="284" t="s">
        <v>0</v>
      </c>
      <c r="P52" s="34"/>
    </row>
    <row r="53" spans="1:16">
      <c r="A53" s="32"/>
      <c r="B53" s="19">
        <v>34</v>
      </c>
      <c r="C53" s="443" t="s">
        <v>193</v>
      </c>
      <c r="D53" s="443"/>
      <c r="E53" s="443"/>
      <c r="F53" s="443"/>
      <c r="G53" s="443"/>
      <c r="H53" s="443"/>
      <c r="I53" s="443"/>
      <c r="J53" s="443"/>
      <c r="K53" s="443"/>
      <c r="L53" s="443"/>
      <c r="M53" s="443"/>
      <c r="N53" s="443"/>
      <c r="O53" s="284" t="s">
        <v>0</v>
      </c>
      <c r="P53" s="34"/>
    </row>
    <row r="54" spans="1:16">
      <c r="A54" s="32"/>
      <c r="B54" s="19"/>
      <c r="C54" s="451" t="s">
        <v>194</v>
      </c>
      <c r="D54" s="451"/>
      <c r="E54" s="451"/>
      <c r="F54" s="451"/>
      <c r="G54" s="451"/>
      <c r="H54" s="451"/>
      <c r="I54" s="451"/>
      <c r="J54" s="451"/>
      <c r="K54" s="451"/>
      <c r="L54" s="451"/>
      <c r="M54" s="451"/>
      <c r="N54" s="451"/>
      <c r="O54" s="284" t="s">
        <v>0</v>
      </c>
      <c r="P54" s="34"/>
    </row>
    <row r="55" spans="1:16">
      <c r="A55" s="32"/>
      <c r="B55" s="19">
        <v>35</v>
      </c>
      <c r="C55" s="443" t="s">
        <v>195</v>
      </c>
      <c r="D55" s="443"/>
      <c r="E55" s="443"/>
      <c r="F55" s="443"/>
      <c r="G55" s="443"/>
      <c r="H55" s="443"/>
      <c r="I55" s="443"/>
      <c r="J55" s="443"/>
      <c r="K55" s="443"/>
      <c r="L55" s="443"/>
      <c r="M55" s="443"/>
      <c r="N55" s="443"/>
      <c r="O55" s="284" t="s">
        <v>0</v>
      </c>
      <c r="P55" s="34"/>
    </row>
    <row r="56" spans="1:16">
      <c r="A56" s="32"/>
      <c r="B56" s="19">
        <v>36</v>
      </c>
      <c r="C56" s="443" t="s">
        <v>196</v>
      </c>
      <c r="D56" s="443"/>
      <c r="E56" s="443"/>
      <c r="F56" s="443"/>
      <c r="G56" s="443"/>
      <c r="H56" s="443"/>
      <c r="I56" s="443"/>
      <c r="J56" s="443"/>
      <c r="K56" s="443"/>
      <c r="L56" s="443"/>
      <c r="M56" s="443"/>
      <c r="N56" s="443"/>
      <c r="O56" s="284" t="s">
        <v>0</v>
      </c>
      <c r="P56" s="34"/>
    </row>
    <row r="57" spans="1:16">
      <c r="A57" s="32"/>
      <c r="B57" s="19">
        <v>37</v>
      </c>
      <c r="C57" s="443" t="s">
        <v>197</v>
      </c>
      <c r="D57" s="443"/>
      <c r="E57" s="443"/>
      <c r="F57" s="443"/>
      <c r="G57" s="443"/>
      <c r="H57" s="443"/>
      <c r="I57" s="443"/>
      <c r="J57" s="443"/>
      <c r="K57" s="443"/>
      <c r="L57" s="443"/>
      <c r="M57" s="443"/>
      <c r="N57" s="443"/>
      <c r="O57" s="284" t="s">
        <v>0</v>
      </c>
      <c r="P57" s="34"/>
    </row>
    <row r="58" spans="1:16">
      <c r="A58" s="32"/>
      <c r="B58" s="19"/>
      <c r="C58" s="451" t="s">
        <v>198</v>
      </c>
      <c r="D58" s="451"/>
      <c r="E58" s="451"/>
      <c r="F58" s="451"/>
      <c r="G58" s="451"/>
      <c r="H58" s="451"/>
      <c r="I58" s="451"/>
      <c r="J58" s="451"/>
      <c r="K58" s="451"/>
      <c r="L58" s="451"/>
      <c r="M58" s="451"/>
      <c r="N58" s="451"/>
      <c r="O58" s="284" t="s">
        <v>0</v>
      </c>
      <c r="P58" s="34"/>
    </row>
    <row r="59" spans="1:16">
      <c r="A59" s="32"/>
      <c r="B59" s="19">
        <v>38</v>
      </c>
      <c r="C59" s="443" t="s">
        <v>199</v>
      </c>
      <c r="D59" s="443" t="s">
        <v>200</v>
      </c>
      <c r="E59" s="443" t="s">
        <v>200</v>
      </c>
      <c r="F59" s="443" t="s">
        <v>200</v>
      </c>
      <c r="G59" s="443" t="s">
        <v>200</v>
      </c>
      <c r="H59" s="443" t="s">
        <v>200</v>
      </c>
      <c r="I59" s="443" t="s">
        <v>200</v>
      </c>
      <c r="J59" s="443" t="s">
        <v>200</v>
      </c>
      <c r="K59" s="443" t="s">
        <v>200</v>
      </c>
      <c r="L59" s="443" t="s">
        <v>200</v>
      </c>
      <c r="M59" s="443" t="s">
        <v>200</v>
      </c>
      <c r="N59" s="443" t="s">
        <v>200</v>
      </c>
      <c r="O59" s="284" t="s">
        <v>0</v>
      </c>
      <c r="P59" s="34"/>
    </row>
    <row r="60" spans="1:16">
      <c r="A60" s="32"/>
      <c r="B60" s="19">
        <v>39</v>
      </c>
      <c r="C60" s="443" t="s">
        <v>201</v>
      </c>
      <c r="D60" s="443" t="s">
        <v>201</v>
      </c>
      <c r="E60" s="443" t="s">
        <v>201</v>
      </c>
      <c r="F60" s="443" t="s">
        <v>201</v>
      </c>
      <c r="G60" s="443" t="s">
        <v>201</v>
      </c>
      <c r="H60" s="443" t="s">
        <v>201</v>
      </c>
      <c r="I60" s="443" t="s">
        <v>201</v>
      </c>
      <c r="J60" s="443" t="s">
        <v>201</v>
      </c>
      <c r="K60" s="443" t="s">
        <v>201</v>
      </c>
      <c r="L60" s="443" t="s">
        <v>201</v>
      </c>
      <c r="M60" s="443" t="s">
        <v>201</v>
      </c>
      <c r="N60" s="443" t="s">
        <v>201</v>
      </c>
      <c r="O60" s="284" t="s">
        <v>0</v>
      </c>
      <c r="P60" s="34"/>
    </row>
    <row r="61" spans="1:16">
      <c r="A61" s="32"/>
      <c r="B61" s="19">
        <v>40</v>
      </c>
      <c r="C61" s="443" t="s">
        <v>202</v>
      </c>
      <c r="D61" s="443" t="s">
        <v>202</v>
      </c>
      <c r="E61" s="443" t="s">
        <v>202</v>
      </c>
      <c r="F61" s="443" t="s">
        <v>202</v>
      </c>
      <c r="G61" s="443" t="s">
        <v>202</v>
      </c>
      <c r="H61" s="443" t="s">
        <v>202</v>
      </c>
      <c r="I61" s="443" t="s">
        <v>202</v>
      </c>
      <c r="J61" s="443" t="s">
        <v>202</v>
      </c>
      <c r="K61" s="443" t="s">
        <v>202</v>
      </c>
      <c r="L61" s="443" t="s">
        <v>202</v>
      </c>
      <c r="M61" s="443" t="s">
        <v>202</v>
      </c>
      <c r="N61" s="443" t="s">
        <v>202</v>
      </c>
      <c r="O61" s="284" t="s">
        <v>0</v>
      </c>
      <c r="P61" s="34"/>
    </row>
    <row r="62" spans="1:16">
      <c r="A62" s="32"/>
      <c r="B62" s="19"/>
      <c r="C62" s="451" t="s">
        <v>203</v>
      </c>
      <c r="D62" s="451"/>
      <c r="E62" s="451"/>
      <c r="F62" s="451"/>
      <c r="G62" s="451"/>
      <c r="H62" s="451"/>
      <c r="I62" s="451"/>
      <c r="J62" s="451"/>
      <c r="K62" s="451"/>
      <c r="L62" s="451"/>
      <c r="M62" s="451"/>
      <c r="N62" s="451"/>
      <c r="O62" s="284" t="s">
        <v>0</v>
      </c>
      <c r="P62" s="34"/>
    </row>
    <row r="63" spans="1:16">
      <c r="A63" s="32"/>
      <c r="B63" s="19">
        <v>41</v>
      </c>
      <c r="C63" s="443" t="s">
        <v>204</v>
      </c>
      <c r="D63" s="443"/>
      <c r="E63" s="443"/>
      <c r="F63" s="443"/>
      <c r="G63" s="443"/>
      <c r="H63" s="443"/>
      <c r="I63" s="443"/>
      <c r="J63" s="443"/>
      <c r="K63" s="443"/>
      <c r="L63" s="443"/>
      <c r="M63" s="443"/>
      <c r="N63" s="443"/>
      <c r="O63" s="284" t="s">
        <v>0</v>
      </c>
      <c r="P63" s="34"/>
    </row>
    <row r="64" spans="1:16" ht="34.5" customHeight="1">
      <c r="A64" s="32"/>
      <c r="B64" s="239">
        <v>42</v>
      </c>
      <c r="C64" s="443" t="s">
        <v>205</v>
      </c>
      <c r="D64" s="443"/>
      <c r="E64" s="443"/>
      <c r="F64" s="443"/>
      <c r="G64" s="443"/>
      <c r="H64" s="443"/>
      <c r="I64" s="443"/>
      <c r="J64" s="443"/>
      <c r="K64" s="443"/>
      <c r="L64" s="443"/>
      <c r="M64" s="443"/>
      <c r="N64" s="443"/>
      <c r="O64" s="284" t="s">
        <v>0</v>
      </c>
      <c r="P64" s="34"/>
    </row>
    <row r="65" spans="2:16" ht="28.5" customHeight="1">
      <c r="B65" s="275"/>
      <c r="C65" s="452" t="s">
        <v>206</v>
      </c>
      <c r="D65" s="453"/>
      <c r="E65" s="453"/>
      <c r="F65" s="453"/>
      <c r="G65" s="453"/>
      <c r="H65" s="453"/>
      <c r="I65" s="453" t="s">
        <v>207</v>
      </c>
      <c r="J65" s="453"/>
      <c r="K65" s="453" t="s">
        <v>208</v>
      </c>
      <c r="L65" s="453"/>
      <c r="M65" s="453"/>
      <c r="N65" s="37" t="s">
        <v>209</v>
      </c>
      <c r="O65" s="243"/>
      <c r="P65" s="243"/>
    </row>
    <row r="66" spans="2:16" ht="40.5" customHeight="1">
      <c r="B66" s="238">
        <v>43</v>
      </c>
      <c r="C66" s="437" t="s">
        <v>210</v>
      </c>
      <c r="D66" s="438"/>
      <c r="E66" s="438"/>
      <c r="F66" s="438"/>
      <c r="G66" s="438"/>
      <c r="H66" s="439"/>
      <c r="I66" s="442">
        <v>16</v>
      </c>
      <c r="J66" s="442"/>
      <c r="K66" s="442">
        <v>16</v>
      </c>
      <c r="L66" s="442"/>
      <c r="M66" s="442"/>
      <c r="N66" s="274">
        <f>K66/I66</f>
        <v>1</v>
      </c>
      <c r="O66" s="243"/>
      <c r="P66" s="243"/>
    </row>
    <row r="67" spans="2:16">
      <c r="B67" s="243"/>
      <c r="C67" s="243"/>
      <c r="D67" s="243"/>
      <c r="E67" s="243"/>
      <c r="F67" s="243"/>
      <c r="G67" s="243"/>
      <c r="H67" s="243"/>
      <c r="I67" s="243"/>
      <c r="J67" s="243"/>
      <c r="K67" s="243"/>
      <c r="L67" s="243"/>
      <c r="M67" s="243"/>
      <c r="N67" s="243"/>
      <c r="O67" s="243"/>
      <c r="P67" s="243"/>
    </row>
    <row r="68" spans="2:16">
      <c r="B68" s="243"/>
      <c r="C68" s="243"/>
      <c r="D68" s="243"/>
      <c r="E68" s="243"/>
      <c r="F68" s="243"/>
      <c r="G68" s="243"/>
      <c r="H68" s="243"/>
      <c r="I68" s="243"/>
      <c r="J68" s="243"/>
      <c r="K68" s="243"/>
      <c r="L68" s="243"/>
      <c r="M68" s="243"/>
      <c r="N68" s="243"/>
      <c r="O68" s="243"/>
      <c r="P68" s="243"/>
    </row>
    <row r="69" spans="2:16" ht="15.75">
      <c r="B69" s="350" t="s">
        <v>87</v>
      </c>
      <c r="C69" s="350"/>
      <c r="D69" s="350"/>
      <c r="E69" s="350"/>
      <c r="F69" s="350"/>
      <c r="G69" s="350"/>
      <c r="H69" s="350"/>
      <c r="I69" s="350"/>
      <c r="J69" s="350"/>
      <c r="K69" s="350"/>
      <c r="L69" s="350"/>
      <c r="M69" s="350"/>
      <c r="N69" s="350"/>
      <c r="O69" s="350"/>
      <c r="P69" s="350"/>
    </row>
    <row r="70" spans="2:16" ht="15.75">
      <c r="B70" s="350" t="s">
        <v>88</v>
      </c>
      <c r="C70" s="350"/>
      <c r="D70" s="350" t="s">
        <v>89</v>
      </c>
      <c r="E70" s="350"/>
      <c r="F70" s="350"/>
      <c r="G70" s="350"/>
      <c r="H70" s="350"/>
      <c r="I70" s="350"/>
      <c r="J70" s="350"/>
      <c r="K70" s="350"/>
      <c r="L70" s="350"/>
      <c r="M70" s="350"/>
      <c r="N70" s="350"/>
      <c r="O70" s="350" t="s">
        <v>90</v>
      </c>
      <c r="P70" s="350"/>
    </row>
    <row r="71" spans="2:16">
      <c r="B71" s="352" t="s">
        <v>91</v>
      </c>
      <c r="C71" s="352"/>
      <c r="D71" s="352" t="s">
        <v>92</v>
      </c>
      <c r="E71" s="352"/>
      <c r="F71" s="352"/>
      <c r="G71" s="352"/>
      <c r="H71" s="352"/>
      <c r="I71" s="352"/>
      <c r="J71" s="352"/>
      <c r="K71" s="352"/>
      <c r="L71" s="352"/>
      <c r="M71" s="352"/>
      <c r="N71" s="352"/>
      <c r="O71" s="352">
        <v>1</v>
      </c>
      <c r="P71" s="352"/>
    </row>
    <row r="72" spans="2:16">
      <c r="B72" s="352" t="s">
        <v>0</v>
      </c>
      <c r="C72" s="352"/>
      <c r="D72" s="352" t="s">
        <v>0</v>
      </c>
      <c r="E72" s="352"/>
      <c r="F72" s="352"/>
      <c r="G72" s="352"/>
      <c r="H72" s="352"/>
      <c r="I72" s="352"/>
      <c r="J72" s="352"/>
      <c r="K72" s="352"/>
      <c r="L72" s="352"/>
      <c r="M72" s="352"/>
      <c r="N72" s="352"/>
      <c r="O72" s="352" t="s">
        <v>0</v>
      </c>
      <c r="P72" s="352"/>
    </row>
    <row r="73" spans="2:16">
      <c r="C73" s="243"/>
      <c r="D73" s="243"/>
      <c r="E73" s="265"/>
      <c r="F73" s="265"/>
      <c r="G73" s="265"/>
      <c r="H73" s="265"/>
      <c r="I73" s="265"/>
      <c r="J73" s="265"/>
      <c r="K73" s="265"/>
      <c r="L73" s="266"/>
      <c r="M73" s="266"/>
      <c r="N73" s="266"/>
      <c r="O73" s="266"/>
      <c r="P73" s="243"/>
    </row>
    <row r="74" spans="2:16" ht="15.75">
      <c r="B74" s="350" t="s">
        <v>0</v>
      </c>
      <c r="C74" s="350"/>
      <c r="D74" s="350" t="s">
        <v>93</v>
      </c>
      <c r="E74" s="350"/>
      <c r="F74" s="350" t="s">
        <v>94</v>
      </c>
      <c r="G74" s="350"/>
      <c r="H74" s="350"/>
      <c r="I74" s="350"/>
      <c r="J74" s="350"/>
      <c r="K74" s="350"/>
      <c r="L74" s="350"/>
      <c r="M74" s="350"/>
      <c r="N74" s="276" t="s">
        <v>88</v>
      </c>
      <c r="O74" s="350" t="s">
        <v>95</v>
      </c>
      <c r="P74" s="350"/>
    </row>
    <row r="75" spans="2:16" ht="15" customHeight="1">
      <c r="B75" s="350" t="s">
        <v>96</v>
      </c>
      <c r="C75" s="350"/>
      <c r="D75" s="352" t="s">
        <v>97</v>
      </c>
      <c r="E75" s="352"/>
      <c r="F75" s="352" t="s">
        <v>98</v>
      </c>
      <c r="G75" s="352"/>
      <c r="H75" s="352"/>
      <c r="I75" s="352"/>
      <c r="J75" s="352"/>
      <c r="K75" s="352"/>
      <c r="L75" s="352"/>
      <c r="M75" s="352"/>
      <c r="N75" s="268" t="s">
        <v>91</v>
      </c>
      <c r="O75" s="352" t="s">
        <v>0</v>
      </c>
      <c r="P75" s="352"/>
    </row>
    <row r="76" spans="2:16" ht="15" customHeight="1">
      <c r="B76" s="350" t="s">
        <v>99</v>
      </c>
      <c r="C76" s="350"/>
      <c r="D76" s="352" t="s">
        <v>97</v>
      </c>
      <c r="E76" s="352"/>
      <c r="F76" s="352" t="s">
        <v>100</v>
      </c>
      <c r="G76" s="352"/>
      <c r="H76" s="352"/>
      <c r="I76" s="352"/>
      <c r="J76" s="352"/>
      <c r="K76" s="352"/>
      <c r="L76" s="352"/>
      <c r="M76" s="352"/>
      <c r="N76" s="268" t="s">
        <v>91</v>
      </c>
      <c r="O76" s="352" t="s">
        <v>0</v>
      </c>
      <c r="P76" s="352"/>
    </row>
    <row r="77" spans="2:16" ht="15" customHeight="1">
      <c r="B77" s="350" t="s">
        <v>101</v>
      </c>
      <c r="C77" s="350"/>
      <c r="D77" s="352" t="s">
        <v>102</v>
      </c>
      <c r="E77" s="352"/>
      <c r="F77" s="352" t="s">
        <v>103</v>
      </c>
      <c r="G77" s="352"/>
      <c r="H77" s="352"/>
      <c r="I77" s="352"/>
      <c r="J77" s="352"/>
      <c r="K77" s="352"/>
      <c r="L77" s="352"/>
      <c r="M77" s="352"/>
      <c r="N77" s="268" t="s">
        <v>91</v>
      </c>
      <c r="O77" s="352" t="s">
        <v>0</v>
      </c>
      <c r="P77" s="352"/>
    </row>
  </sheetData>
  <mergeCells count="105">
    <mergeCell ref="D2:O2"/>
    <mergeCell ref="D3:O3"/>
    <mergeCell ref="D4:O4"/>
    <mergeCell ref="D1:O1"/>
    <mergeCell ref="B1:C4"/>
    <mergeCell ref="D77:E77"/>
    <mergeCell ref="F77:M77"/>
    <mergeCell ref="O77:P77"/>
    <mergeCell ref="B69:P69"/>
    <mergeCell ref="B70:C70"/>
    <mergeCell ref="B71:C71"/>
    <mergeCell ref="B72:C72"/>
    <mergeCell ref="B75:C75"/>
    <mergeCell ref="B76:C76"/>
    <mergeCell ref="B77:C77"/>
    <mergeCell ref="B74:C74"/>
    <mergeCell ref="D70:N70"/>
    <mergeCell ref="O70:P70"/>
    <mergeCell ref="D71:N71"/>
    <mergeCell ref="O71:P71"/>
    <mergeCell ref="D72:N72"/>
    <mergeCell ref="O72:P72"/>
    <mergeCell ref="D74:E74"/>
    <mergeCell ref="F74:M74"/>
    <mergeCell ref="O74:P74"/>
    <mergeCell ref="D75:E75"/>
    <mergeCell ref="F75:M75"/>
    <mergeCell ref="O75:P75"/>
    <mergeCell ref="D76:E76"/>
    <mergeCell ref="F76:M76"/>
    <mergeCell ref="O76:P76"/>
    <mergeCell ref="C66:H66"/>
    <mergeCell ref="I66:J66"/>
    <mergeCell ref="K66:M66"/>
    <mergeCell ref="C57:N57"/>
    <mergeCell ref="C58:N58"/>
    <mergeCell ref="C59:N59"/>
    <mergeCell ref="C60:N60"/>
    <mergeCell ref="C61:N61"/>
    <mergeCell ref="C62:N62"/>
    <mergeCell ref="C63:N63"/>
    <mergeCell ref="C64:N64"/>
    <mergeCell ref="C65:H65"/>
    <mergeCell ref="I65:J65"/>
    <mergeCell ref="K65:M65"/>
    <mergeCell ref="C53:N53"/>
    <mergeCell ref="C54:N54"/>
    <mergeCell ref="C55:N55"/>
    <mergeCell ref="C56:N56"/>
    <mergeCell ref="C47:N47"/>
    <mergeCell ref="C48:N48"/>
    <mergeCell ref="C49:N49"/>
    <mergeCell ref="C50:N50"/>
    <mergeCell ref="C51:N51"/>
    <mergeCell ref="C52:N52"/>
    <mergeCell ref="C46:N46"/>
    <mergeCell ref="C36:N36"/>
    <mergeCell ref="C26:N26"/>
    <mergeCell ref="C27:N27"/>
    <mergeCell ref="C28:N28"/>
    <mergeCell ref="C29:N29"/>
    <mergeCell ref="C30:N30"/>
    <mergeCell ref="C31:N31"/>
    <mergeCell ref="C32:N32"/>
    <mergeCell ref="C33:N33"/>
    <mergeCell ref="C34:N34"/>
    <mergeCell ref="C35:N35"/>
    <mergeCell ref="C37:N37"/>
    <mergeCell ref="C38:N38"/>
    <mergeCell ref="C39:N39"/>
    <mergeCell ref="C40:N40"/>
    <mergeCell ref="C41:N41"/>
    <mergeCell ref="C42:N42"/>
    <mergeCell ref="C43:N43"/>
    <mergeCell ref="C44:N44"/>
    <mergeCell ref="C45:N45"/>
    <mergeCell ref="C25:N25"/>
    <mergeCell ref="B16:F16"/>
    <mergeCell ref="G16:P16"/>
    <mergeCell ref="B18:B19"/>
    <mergeCell ref="C18:N18"/>
    <mergeCell ref="O18:O19"/>
    <mergeCell ref="P18:P19"/>
    <mergeCell ref="C19:N19"/>
    <mergeCell ref="C20:N20"/>
    <mergeCell ref="C21:N21"/>
    <mergeCell ref="C22:N22"/>
    <mergeCell ref="C23:N23"/>
    <mergeCell ref="C24:N24"/>
    <mergeCell ref="B7:C7"/>
    <mergeCell ref="D7:P7"/>
    <mergeCell ref="B6:P6"/>
    <mergeCell ref="B15:F15"/>
    <mergeCell ref="G15:P15"/>
    <mergeCell ref="B8:C8"/>
    <mergeCell ref="D8:P8"/>
    <mergeCell ref="B9:C9"/>
    <mergeCell ref="D9:P9"/>
    <mergeCell ref="B10:C10"/>
    <mergeCell ref="D10:P10"/>
    <mergeCell ref="B11:C11"/>
    <mergeCell ref="D11:P11"/>
    <mergeCell ref="B13:P13"/>
    <mergeCell ref="B14:F14"/>
    <mergeCell ref="G14:P14"/>
  </mergeCells>
  <dataValidations count="1">
    <dataValidation type="list" allowBlank="1" showInputMessage="1" showErrorMessage="1" sqref="D7:P7" xr:uid="{758C703E-9F47-414D-80BA-365A77DC0338}">
      <formula1>#REF!</formula1>
    </dataValidation>
  </dataValidations>
  <hyperlinks>
    <hyperlink ref="O21" r:id="rId1" xr:uid="{9744E0BA-DC37-42F5-BA21-E8E07D2BA11E}"/>
    <hyperlink ref="O34" r:id="rId2" xr:uid="{C3B2B0AC-DDF5-4262-878B-03EBB01F8919}"/>
    <hyperlink ref="O33" r:id="rId3" xr:uid="{64907CDA-5D9A-45A3-BD81-989D46635B4A}"/>
    <hyperlink ref="O38" r:id="rId4" xr:uid="{2798ACF9-CC5B-47BA-853F-66CECAEAD93E}"/>
    <hyperlink ref="O37" r:id="rId5" xr:uid="{6D02F926-7B79-48B3-B7DC-2D5B682B2956}"/>
    <hyperlink ref="O35" r:id="rId6" xr:uid="{5F1EF478-21CA-4ED2-A4CA-E6D5C80D33DF}"/>
    <hyperlink ref="O25" r:id="rId7" xr:uid="{2F59C453-911F-4884-8556-34980C63D261}"/>
    <hyperlink ref="O23" r:id="rId8" xr:uid="{BDAFA763-B2CA-46A7-AF54-B2845B9645C3}"/>
    <hyperlink ref="O30" r:id="rId9" xr:uid="{DE91FCC1-EB70-4AD5-A3EF-1753D2768EE9}"/>
    <hyperlink ref="O32" r:id="rId10" xr:uid="{B7DAE605-0761-4379-BF72-6471951D60DC}"/>
  </hyperlinks>
  <pageMargins left="0.7" right="0.7" top="0.75" bottom="0.75" header="0.3" footer="0.3"/>
  <pageSetup orientation="portrait" r:id="rId11"/>
  <drawing r:id="rId12"/>
  <legacyDrawing r:id="rId1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4"/>
  <sheetViews>
    <sheetView topLeftCell="C75" zoomScale="70" zoomScaleNormal="70" workbookViewId="0">
      <selection activeCell="C118" sqref="C118:E118"/>
    </sheetView>
  </sheetViews>
  <sheetFormatPr defaultColWidth="11.42578125" defaultRowHeight="15"/>
  <cols>
    <col min="1" max="1" width="28.28515625" customWidth="1"/>
    <col min="2" max="2" width="40.42578125" customWidth="1"/>
    <col min="3" max="3" width="126.28515625" style="30" customWidth="1"/>
    <col min="4" max="4" width="48.42578125" customWidth="1"/>
    <col min="5" max="5" width="20" customWidth="1"/>
  </cols>
  <sheetData>
    <row r="1" spans="1:4" ht="39.75" customHeight="1">
      <c r="B1" s="420" t="s">
        <v>0</v>
      </c>
      <c r="C1" s="288" t="s">
        <v>1</v>
      </c>
      <c r="D1" s="286" t="s">
        <v>2</v>
      </c>
    </row>
    <row r="2" spans="1:4" ht="39.75" customHeight="1">
      <c r="B2" s="420"/>
      <c r="C2" s="287" t="s">
        <v>3</v>
      </c>
      <c r="D2" s="286" t="s">
        <v>4</v>
      </c>
    </row>
    <row r="3" spans="1:4" ht="39.75" customHeight="1">
      <c r="B3" s="420"/>
      <c r="C3" s="288" t="s">
        <v>5</v>
      </c>
      <c r="D3" s="287" t="s">
        <v>6</v>
      </c>
    </row>
    <row r="4" spans="1:4" ht="36" customHeight="1">
      <c r="B4" s="420"/>
      <c r="C4" s="288" t="s">
        <v>7</v>
      </c>
      <c r="D4" s="287" t="s">
        <v>211</v>
      </c>
    </row>
    <row r="5" spans="1:4">
      <c r="B5" s="243"/>
      <c r="C5" s="273"/>
      <c r="D5" s="243"/>
    </row>
    <row r="6" spans="1:4">
      <c r="B6" s="272"/>
      <c r="C6" s="272"/>
      <c r="D6" s="243"/>
    </row>
    <row r="7" spans="1:4">
      <c r="B7" s="197" t="s">
        <v>212</v>
      </c>
      <c r="C7" s="198" t="s">
        <v>213</v>
      </c>
      <c r="D7" s="199" t="s">
        <v>214</v>
      </c>
    </row>
    <row r="8" spans="1:4" ht="15.75" customHeight="1">
      <c r="A8" s="39"/>
      <c r="B8" s="456" t="s">
        <v>215</v>
      </c>
      <c r="C8" s="43" t="s">
        <v>216</v>
      </c>
      <c r="D8" s="459"/>
    </row>
    <row r="9" spans="1:4" ht="15.75">
      <c r="A9" s="39"/>
      <c r="B9" s="457"/>
      <c r="C9" s="44" t="s">
        <v>217</v>
      </c>
      <c r="D9" s="460"/>
    </row>
    <row r="10" spans="1:4" ht="15.75">
      <c r="A10" s="39"/>
      <c r="B10" s="457"/>
      <c r="C10" s="44" t="s">
        <v>218</v>
      </c>
      <c r="D10" s="460"/>
    </row>
    <row r="11" spans="1:4" ht="15.75" customHeight="1">
      <c r="A11" s="39"/>
      <c r="B11" s="457"/>
      <c r="C11" s="43" t="s">
        <v>219</v>
      </c>
      <c r="D11" s="460"/>
    </row>
    <row r="12" spans="1:4" ht="15.75" customHeight="1">
      <c r="A12" s="39"/>
      <c r="B12" s="457"/>
      <c r="C12" s="45" t="s">
        <v>220</v>
      </c>
      <c r="D12" s="460"/>
    </row>
    <row r="13" spans="1:4" ht="15.75">
      <c r="A13" s="39"/>
      <c r="B13" s="458"/>
      <c r="C13" s="46" t="s">
        <v>221</v>
      </c>
      <c r="D13" s="461"/>
    </row>
    <row r="14" spans="1:4" ht="15.75">
      <c r="A14" s="39"/>
      <c r="B14" s="466" t="s">
        <v>222</v>
      </c>
      <c r="C14" s="47" t="s">
        <v>223</v>
      </c>
      <c r="D14" s="454" t="s">
        <v>224</v>
      </c>
    </row>
    <row r="15" spans="1:4" ht="15.75">
      <c r="A15" s="39"/>
      <c r="B15" s="474"/>
      <c r="C15" s="48" t="s">
        <v>225</v>
      </c>
      <c r="D15" s="455"/>
    </row>
    <row r="16" spans="1:4" ht="15.75">
      <c r="A16" s="39"/>
      <c r="B16" s="471" t="s">
        <v>226</v>
      </c>
      <c r="C16" s="49" t="s">
        <v>227</v>
      </c>
      <c r="D16" s="462" t="s">
        <v>228</v>
      </c>
    </row>
    <row r="17" spans="1:4" ht="15.75">
      <c r="A17" s="39"/>
      <c r="B17" s="472"/>
      <c r="C17" s="50" t="s">
        <v>229</v>
      </c>
      <c r="D17" s="463"/>
    </row>
    <row r="18" spans="1:4" ht="15.75">
      <c r="A18" s="39"/>
      <c r="B18" s="473" t="s">
        <v>230</v>
      </c>
      <c r="C18" s="49" t="s">
        <v>227</v>
      </c>
      <c r="D18" s="462" t="s">
        <v>231</v>
      </c>
    </row>
    <row r="19" spans="1:4" ht="15.75">
      <c r="A19" s="39"/>
      <c r="B19" s="472"/>
      <c r="C19" s="50" t="s">
        <v>229</v>
      </c>
      <c r="D19" s="464"/>
    </row>
    <row r="20" spans="1:4" ht="15.75">
      <c r="A20" s="39"/>
      <c r="B20" s="465" t="s">
        <v>232</v>
      </c>
      <c r="C20" s="49" t="s">
        <v>227</v>
      </c>
      <c r="D20" s="455" t="s">
        <v>233</v>
      </c>
    </row>
    <row r="21" spans="1:4" ht="15.75">
      <c r="A21" s="39"/>
      <c r="B21" s="465"/>
      <c r="C21" s="50" t="s">
        <v>229</v>
      </c>
      <c r="D21" s="461"/>
    </row>
    <row r="22" spans="1:4" ht="15.75">
      <c r="A22" s="39"/>
      <c r="B22" s="456" t="s">
        <v>234</v>
      </c>
      <c r="C22" s="47" t="s">
        <v>39</v>
      </c>
      <c r="D22" s="459" t="s">
        <v>235</v>
      </c>
    </row>
    <row r="23" spans="1:4" ht="15.75">
      <c r="A23" s="39"/>
      <c r="B23" s="457"/>
      <c r="C23" s="44" t="s">
        <v>236</v>
      </c>
      <c r="D23" s="460"/>
    </row>
    <row r="24" spans="1:4" ht="15.75">
      <c r="A24" s="39"/>
      <c r="B24" s="458"/>
      <c r="C24" s="40" t="s">
        <v>237</v>
      </c>
      <c r="D24" s="461"/>
    </row>
    <row r="25" spans="1:4" ht="15.75">
      <c r="A25" s="39"/>
      <c r="B25" s="456" t="s">
        <v>238</v>
      </c>
      <c r="C25" s="47" t="s">
        <v>239</v>
      </c>
      <c r="D25" s="459"/>
    </row>
    <row r="26" spans="1:4" ht="15.75">
      <c r="A26" s="39"/>
      <c r="B26" s="457"/>
      <c r="C26" s="44" t="s">
        <v>240</v>
      </c>
      <c r="D26" s="460"/>
    </row>
    <row r="27" spans="1:4" ht="15.75">
      <c r="A27" s="39"/>
      <c r="B27" s="457"/>
      <c r="C27" s="44" t="s">
        <v>241</v>
      </c>
      <c r="D27" s="460"/>
    </row>
    <row r="28" spans="1:4" ht="15.75">
      <c r="A28" s="39"/>
      <c r="B28" s="457"/>
      <c r="C28" s="44" t="s">
        <v>242</v>
      </c>
      <c r="D28" s="460"/>
    </row>
    <row r="29" spans="1:4" ht="15.75">
      <c r="A29" s="39"/>
      <c r="B29" s="457"/>
      <c r="C29" s="44" t="s">
        <v>243</v>
      </c>
      <c r="D29" s="460"/>
    </row>
    <row r="30" spans="1:4" ht="15.75">
      <c r="A30" s="39"/>
      <c r="B30" s="457"/>
      <c r="C30" s="44" t="s">
        <v>244</v>
      </c>
      <c r="D30" s="460"/>
    </row>
    <row r="31" spans="1:4" ht="15.75">
      <c r="A31" s="39"/>
      <c r="B31" s="458"/>
      <c r="C31" s="40" t="s">
        <v>245</v>
      </c>
      <c r="D31" s="461"/>
    </row>
    <row r="32" spans="1:4" ht="15.75">
      <c r="A32" s="39"/>
      <c r="B32" s="466" t="s">
        <v>246</v>
      </c>
      <c r="C32" s="47" t="s">
        <v>31</v>
      </c>
      <c r="D32" s="459" t="s">
        <v>247</v>
      </c>
    </row>
    <row r="33" spans="1:4" ht="15.75">
      <c r="A33" s="39"/>
      <c r="B33" s="467"/>
      <c r="C33" s="44" t="s">
        <v>248</v>
      </c>
      <c r="D33" s="460"/>
    </row>
    <row r="34" spans="1:4" ht="15.75">
      <c r="A34" s="39"/>
      <c r="B34" s="467"/>
      <c r="C34" s="44" t="s">
        <v>249</v>
      </c>
      <c r="D34" s="460"/>
    </row>
    <row r="35" spans="1:4" ht="15.75">
      <c r="A35" s="39"/>
      <c r="B35" s="467"/>
      <c r="C35" s="44" t="s">
        <v>250</v>
      </c>
      <c r="D35" s="470"/>
    </row>
    <row r="36" spans="1:4" ht="15.75">
      <c r="A36" s="39"/>
      <c r="B36" s="468"/>
      <c r="C36" s="40" t="s">
        <v>251</v>
      </c>
      <c r="D36" s="40"/>
    </row>
    <row r="37" spans="1:4" ht="15.75">
      <c r="A37" s="39"/>
      <c r="B37" s="456" t="s">
        <v>252</v>
      </c>
      <c r="C37" s="47" t="s">
        <v>253</v>
      </c>
      <c r="D37" s="459"/>
    </row>
    <row r="38" spans="1:4" ht="15.75">
      <c r="A38" s="39"/>
      <c r="B38" s="457"/>
      <c r="C38" s="43" t="s">
        <v>254</v>
      </c>
      <c r="D38" s="460"/>
    </row>
    <row r="39" spans="1:4" ht="15.75">
      <c r="A39" s="39"/>
      <c r="B39" s="457"/>
      <c r="C39" s="43" t="s">
        <v>255</v>
      </c>
      <c r="D39" s="460"/>
    </row>
    <row r="40" spans="1:4" ht="15.75">
      <c r="A40" s="39"/>
      <c r="B40" s="457"/>
      <c r="C40" s="44" t="s">
        <v>256</v>
      </c>
      <c r="D40" s="460"/>
    </row>
    <row r="41" spans="1:4" ht="15.75">
      <c r="A41" s="39"/>
      <c r="B41" s="457"/>
      <c r="C41" s="44" t="s">
        <v>257</v>
      </c>
      <c r="D41" s="460"/>
    </row>
    <row r="42" spans="1:4" ht="15.75">
      <c r="A42" s="39"/>
      <c r="B42" s="457"/>
      <c r="C42" s="44" t="s">
        <v>258</v>
      </c>
      <c r="D42" s="460"/>
    </row>
    <row r="43" spans="1:4" ht="15.75">
      <c r="A43" s="39"/>
      <c r="B43" s="457"/>
      <c r="C43" s="43" t="s">
        <v>259</v>
      </c>
      <c r="D43" s="460"/>
    </row>
    <row r="44" spans="1:4" ht="15.75">
      <c r="A44" s="39"/>
      <c r="B44" s="457"/>
      <c r="C44" s="43" t="s">
        <v>219</v>
      </c>
      <c r="D44" s="460"/>
    </row>
    <row r="45" spans="1:4" ht="15.75">
      <c r="A45" s="39"/>
      <c r="B45" s="457"/>
      <c r="C45" s="44" t="s">
        <v>260</v>
      </c>
      <c r="D45" s="460"/>
    </row>
    <row r="46" spans="1:4" ht="15.75">
      <c r="A46" s="39"/>
      <c r="B46" s="457"/>
      <c r="C46" s="43" t="s">
        <v>27</v>
      </c>
      <c r="D46" s="460"/>
    </row>
    <row r="47" spans="1:4" ht="15.75">
      <c r="A47" s="39"/>
      <c r="B47" s="457"/>
      <c r="C47" s="43" t="s">
        <v>29</v>
      </c>
      <c r="D47" s="460"/>
    </row>
    <row r="48" spans="1:4" ht="15.75">
      <c r="A48" s="39"/>
      <c r="B48" s="457"/>
      <c r="C48" s="43" t="s">
        <v>31</v>
      </c>
      <c r="D48" s="460"/>
    </row>
    <row r="49" spans="1:4" ht="15.75">
      <c r="A49" s="39"/>
      <c r="B49" s="457"/>
      <c r="C49" s="43" t="s">
        <v>33</v>
      </c>
      <c r="D49" s="460"/>
    </row>
    <row r="50" spans="1:4" ht="15.75">
      <c r="A50" s="39"/>
      <c r="B50" s="457"/>
      <c r="C50" s="44" t="s">
        <v>261</v>
      </c>
      <c r="D50" s="460"/>
    </row>
    <row r="51" spans="1:4" ht="15.75">
      <c r="A51" s="39"/>
      <c r="B51" s="457"/>
      <c r="C51" s="44" t="s">
        <v>262</v>
      </c>
      <c r="D51" s="460"/>
    </row>
    <row r="52" spans="1:4" ht="15.75">
      <c r="A52" s="39"/>
      <c r="B52" s="457"/>
      <c r="C52" s="44" t="s">
        <v>263</v>
      </c>
      <c r="D52" s="460"/>
    </row>
    <row r="53" spans="1:4" ht="15.75">
      <c r="A53" s="39"/>
      <c r="B53" s="457"/>
      <c r="C53" s="44" t="s">
        <v>264</v>
      </c>
      <c r="D53" s="460"/>
    </row>
    <row r="54" spans="1:4" ht="15.75">
      <c r="A54" s="39"/>
      <c r="B54" s="457"/>
      <c r="C54" s="44" t="s">
        <v>265</v>
      </c>
      <c r="D54" s="460"/>
    </row>
    <row r="55" spans="1:4" ht="15.75">
      <c r="A55" s="39"/>
      <c r="B55" s="457"/>
      <c r="C55" s="44" t="s">
        <v>266</v>
      </c>
      <c r="D55" s="460"/>
    </row>
    <row r="56" spans="1:4" ht="15.75">
      <c r="A56" s="39"/>
      <c r="B56" s="457"/>
      <c r="C56" s="44" t="s">
        <v>267</v>
      </c>
      <c r="D56" s="460"/>
    </row>
    <row r="57" spans="1:4" ht="15.75">
      <c r="A57" s="39"/>
      <c r="B57" s="457"/>
      <c r="C57" s="44" t="s">
        <v>268</v>
      </c>
      <c r="D57" s="460"/>
    </row>
    <row r="58" spans="1:4" ht="15.75">
      <c r="A58" s="39"/>
      <c r="B58" s="457"/>
      <c r="C58" s="44" t="s">
        <v>269</v>
      </c>
      <c r="D58" s="460"/>
    </row>
    <row r="59" spans="1:4" ht="15.75">
      <c r="A59" s="39"/>
      <c r="B59" s="457"/>
      <c r="C59" s="44" t="s">
        <v>270</v>
      </c>
      <c r="D59" s="460"/>
    </row>
    <row r="60" spans="1:4" ht="15.75">
      <c r="A60" s="39"/>
      <c r="B60" s="457"/>
      <c r="C60" s="44" t="s">
        <v>271</v>
      </c>
      <c r="D60" s="460"/>
    </row>
    <row r="61" spans="1:4" ht="15.75">
      <c r="A61" s="39"/>
      <c r="B61" s="457"/>
      <c r="C61" s="44" t="s">
        <v>272</v>
      </c>
      <c r="D61" s="460"/>
    </row>
    <row r="62" spans="1:4" ht="15.75">
      <c r="A62" s="39"/>
      <c r="B62" s="457"/>
      <c r="C62" s="44" t="s">
        <v>273</v>
      </c>
      <c r="D62" s="460"/>
    </row>
    <row r="63" spans="1:4" ht="15.75">
      <c r="A63" s="39"/>
      <c r="B63" s="457"/>
      <c r="C63" s="44" t="s">
        <v>274</v>
      </c>
      <c r="D63" s="460"/>
    </row>
    <row r="64" spans="1:4" ht="15.75">
      <c r="A64" s="39"/>
      <c r="B64" s="457"/>
      <c r="C64" s="44" t="s">
        <v>275</v>
      </c>
      <c r="D64" s="460"/>
    </row>
    <row r="65" spans="1:4" ht="15.75">
      <c r="A65" s="39"/>
      <c r="B65" s="457"/>
      <c r="C65" s="44" t="s">
        <v>276</v>
      </c>
      <c r="D65" s="460"/>
    </row>
    <row r="66" spans="1:4" ht="15.75">
      <c r="A66" s="39"/>
      <c r="B66" s="457"/>
      <c r="C66" s="44" t="s">
        <v>277</v>
      </c>
      <c r="D66" s="460"/>
    </row>
    <row r="67" spans="1:4" ht="15.75">
      <c r="A67" s="39"/>
      <c r="B67" s="457"/>
      <c r="C67" s="44" t="s">
        <v>278</v>
      </c>
      <c r="D67" s="460"/>
    </row>
    <row r="68" spans="1:4" ht="15.75">
      <c r="A68" s="39"/>
      <c r="B68" s="457"/>
      <c r="C68" s="44" t="s">
        <v>279</v>
      </c>
      <c r="D68" s="460"/>
    </row>
    <row r="69" spans="1:4" ht="15.75">
      <c r="A69" s="39"/>
      <c r="B69" s="457"/>
      <c r="C69" s="43" t="s">
        <v>35</v>
      </c>
      <c r="D69" s="460"/>
    </row>
    <row r="70" spans="1:4" ht="15.75">
      <c r="A70" s="39"/>
      <c r="B70" s="457"/>
      <c r="C70" s="44" t="s">
        <v>280</v>
      </c>
      <c r="D70" s="460"/>
    </row>
    <row r="71" spans="1:4" ht="15.75">
      <c r="A71" s="39"/>
      <c r="B71" s="457"/>
      <c r="C71" s="44" t="s">
        <v>281</v>
      </c>
      <c r="D71" s="460"/>
    </row>
    <row r="72" spans="1:4" ht="15.75">
      <c r="A72" s="39"/>
      <c r="B72" s="457"/>
      <c r="C72" s="43" t="s">
        <v>37</v>
      </c>
      <c r="D72" s="460"/>
    </row>
    <row r="73" spans="1:4" ht="15.75">
      <c r="A73" s="39"/>
      <c r="B73" s="457"/>
      <c r="C73" s="44" t="s">
        <v>282</v>
      </c>
      <c r="D73" s="460"/>
    </row>
    <row r="74" spans="1:4" ht="15.75">
      <c r="A74" s="39"/>
      <c r="B74" s="457"/>
      <c r="C74" s="44" t="s">
        <v>283</v>
      </c>
      <c r="D74" s="460"/>
    </row>
    <row r="75" spans="1:4" ht="15.75">
      <c r="A75" s="39"/>
      <c r="B75" s="457"/>
      <c r="C75" s="44" t="s">
        <v>284</v>
      </c>
      <c r="D75" s="460"/>
    </row>
    <row r="76" spans="1:4" ht="15.75">
      <c r="A76" s="39"/>
      <c r="B76" s="457"/>
      <c r="C76" s="43" t="s">
        <v>41</v>
      </c>
      <c r="D76" s="460"/>
    </row>
    <row r="77" spans="1:4" ht="15.75">
      <c r="A77" s="39"/>
      <c r="B77" s="457"/>
      <c r="C77" s="44" t="s">
        <v>285</v>
      </c>
      <c r="D77" s="460"/>
    </row>
    <row r="78" spans="1:4" ht="15.75">
      <c r="A78" s="39"/>
      <c r="B78" s="457"/>
      <c r="C78" s="44" t="s">
        <v>286</v>
      </c>
      <c r="D78" s="460"/>
    </row>
    <row r="79" spans="1:4" ht="15.75">
      <c r="A79" s="39"/>
      <c r="B79" s="457"/>
      <c r="C79" s="44" t="s">
        <v>287</v>
      </c>
      <c r="D79" s="460"/>
    </row>
    <row r="80" spans="1:4" ht="15.75">
      <c r="A80" s="39"/>
      <c r="B80" s="457"/>
      <c r="C80" s="44" t="s">
        <v>288</v>
      </c>
      <c r="D80" s="460"/>
    </row>
    <row r="81" spans="1:4" ht="15.75">
      <c r="A81" s="39"/>
      <c r="B81" s="457"/>
      <c r="C81" s="44" t="s">
        <v>289</v>
      </c>
      <c r="D81" s="460"/>
    </row>
    <row r="82" spans="1:4" ht="15.75">
      <c r="A82" s="39"/>
      <c r="B82" s="457"/>
      <c r="C82" s="44" t="s">
        <v>290</v>
      </c>
      <c r="D82" s="460"/>
    </row>
    <row r="83" spans="1:4" ht="15.75">
      <c r="A83" s="39"/>
      <c r="B83" s="457"/>
      <c r="C83" s="44" t="s">
        <v>291</v>
      </c>
      <c r="D83" s="460"/>
    </row>
    <row r="84" spans="1:4" ht="15.75">
      <c r="A84" s="39"/>
      <c r="B84" s="457"/>
      <c r="C84" s="44" t="s">
        <v>292</v>
      </c>
      <c r="D84" s="460"/>
    </row>
    <row r="85" spans="1:4" ht="15.75">
      <c r="A85" s="39"/>
      <c r="B85" s="457"/>
      <c r="C85" s="44" t="s">
        <v>293</v>
      </c>
      <c r="D85" s="460"/>
    </row>
    <row r="86" spans="1:4" ht="15.75">
      <c r="A86" s="39"/>
      <c r="B86" s="457"/>
      <c r="C86" s="44" t="s">
        <v>292</v>
      </c>
      <c r="D86" s="460"/>
    </row>
    <row r="87" spans="1:4" ht="31.5">
      <c r="A87" s="39"/>
      <c r="B87" s="457"/>
      <c r="C87" s="51" t="s">
        <v>294</v>
      </c>
      <c r="D87" s="460"/>
    </row>
    <row r="88" spans="1:4" ht="31.5">
      <c r="A88" s="39"/>
      <c r="B88" s="457"/>
      <c r="C88" s="51" t="s">
        <v>295</v>
      </c>
      <c r="D88" s="460"/>
    </row>
    <row r="89" spans="1:4" ht="15.75">
      <c r="A89" s="39"/>
      <c r="B89" s="457"/>
      <c r="C89" s="44" t="s">
        <v>296</v>
      </c>
      <c r="D89" s="460"/>
    </row>
    <row r="90" spans="1:4" ht="15.75">
      <c r="A90" s="39"/>
      <c r="B90" s="457"/>
      <c r="C90" s="44" t="s">
        <v>297</v>
      </c>
      <c r="D90" s="460"/>
    </row>
    <row r="91" spans="1:4" ht="15.75">
      <c r="A91" s="39"/>
      <c r="B91" s="457"/>
      <c r="C91" s="44" t="s">
        <v>298</v>
      </c>
      <c r="D91" s="460"/>
    </row>
    <row r="92" spans="1:4" ht="15.75">
      <c r="A92" s="39"/>
      <c r="B92" s="457"/>
      <c r="C92" s="44" t="s">
        <v>299</v>
      </c>
      <c r="D92" s="460"/>
    </row>
    <row r="93" spans="1:4" ht="15.75">
      <c r="A93" s="39"/>
      <c r="B93" s="458"/>
      <c r="C93" s="40" t="s">
        <v>300</v>
      </c>
      <c r="D93" s="461"/>
    </row>
    <row r="94" spans="1:4" ht="15.75">
      <c r="A94" s="39"/>
      <c r="B94" s="466" t="s">
        <v>301</v>
      </c>
      <c r="C94" s="47" t="s">
        <v>302</v>
      </c>
      <c r="D94" s="454"/>
    </row>
    <row r="95" spans="1:4" ht="15.75">
      <c r="A95" s="39"/>
      <c r="B95" s="467"/>
      <c r="C95" s="44" t="s">
        <v>303</v>
      </c>
      <c r="D95" s="469"/>
    </row>
    <row r="96" spans="1:4" ht="15.75">
      <c r="A96" s="39"/>
      <c r="B96" s="467"/>
      <c r="C96" s="44" t="s">
        <v>304</v>
      </c>
      <c r="D96" s="469"/>
    </row>
    <row r="97" spans="1:4" ht="15.75">
      <c r="A97" s="39"/>
      <c r="B97" s="467"/>
      <c r="C97" s="43" t="s">
        <v>27</v>
      </c>
      <c r="D97" s="469"/>
    </row>
    <row r="98" spans="1:4" ht="15.75">
      <c r="A98" s="39"/>
      <c r="B98" s="467"/>
      <c r="C98" s="43" t="s">
        <v>33</v>
      </c>
      <c r="D98" s="469"/>
    </row>
    <row r="99" spans="1:4" ht="15.75">
      <c r="A99" s="39"/>
      <c r="B99" s="467"/>
      <c r="C99" s="44" t="s">
        <v>261</v>
      </c>
      <c r="D99" s="469"/>
    </row>
    <row r="100" spans="1:4" ht="15.75">
      <c r="A100" s="39"/>
      <c r="B100" s="467"/>
      <c r="C100" s="44" t="s">
        <v>267</v>
      </c>
      <c r="D100" s="469"/>
    </row>
    <row r="101" spans="1:4" ht="15.75">
      <c r="A101" s="39"/>
      <c r="B101" s="467"/>
      <c r="C101" s="44" t="s">
        <v>273</v>
      </c>
      <c r="D101" s="469"/>
    </row>
    <row r="102" spans="1:4" ht="15.75">
      <c r="A102" s="39"/>
      <c r="B102" s="467"/>
      <c r="C102" s="44" t="s">
        <v>278</v>
      </c>
      <c r="D102" s="469"/>
    </row>
    <row r="103" spans="1:4" ht="15.75">
      <c r="A103" s="39"/>
      <c r="B103" s="467"/>
      <c r="C103" s="43" t="s">
        <v>35</v>
      </c>
      <c r="D103" s="469"/>
    </row>
    <row r="104" spans="1:4" ht="15.75">
      <c r="A104" s="39"/>
      <c r="B104" s="467"/>
      <c r="C104" s="44" t="s">
        <v>280</v>
      </c>
      <c r="D104" s="469"/>
    </row>
    <row r="105" spans="1:4" ht="15.75">
      <c r="A105" s="39"/>
      <c r="B105" s="467"/>
      <c r="C105" s="44" t="s">
        <v>281</v>
      </c>
      <c r="D105" s="469"/>
    </row>
    <row r="106" spans="1:4" ht="15.75">
      <c r="A106" s="39"/>
      <c r="B106" s="467"/>
      <c r="C106" s="43" t="s">
        <v>37</v>
      </c>
      <c r="D106" s="469"/>
    </row>
    <row r="107" spans="1:4" ht="15.75">
      <c r="A107" s="39"/>
      <c r="B107" s="467"/>
      <c r="C107" s="43" t="s">
        <v>41</v>
      </c>
      <c r="D107" s="469"/>
    </row>
    <row r="108" spans="1:4" ht="15.75">
      <c r="A108" s="39"/>
      <c r="B108" s="467"/>
      <c r="C108" s="45" t="s">
        <v>305</v>
      </c>
      <c r="D108" s="469"/>
    </row>
    <row r="109" spans="1:4" ht="15.75">
      <c r="A109" s="39"/>
      <c r="B109" s="467"/>
      <c r="C109" s="44" t="s">
        <v>306</v>
      </c>
      <c r="D109" s="469"/>
    </row>
    <row r="110" spans="1:4" ht="15.75">
      <c r="A110" s="39"/>
      <c r="B110" s="468"/>
      <c r="C110" s="40" t="s">
        <v>244</v>
      </c>
      <c r="D110" s="455"/>
    </row>
    <row r="111" spans="1:4" ht="18.75">
      <c r="A111" s="39"/>
      <c r="B111" s="41" t="s">
        <v>307</v>
      </c>
      <c r="C111" s="52" t="s">
        <v>308</v>
      </c>
      <c r="D111" s="42"/>
    </row>
    <row r="112" spans="1:4">
      <c r="B112" s="29"/>
      <c r="C112" s="29"/>
    </row>
    <row r="116" spans="1:5" ht="15.75">
      <c r="A116" s="350" t="s">
        <v>87</v>
      </c>
      <c r="B116" s="350"/>
      <c r="C116" s="350"/>
      <c r="D116" s="350"/>
      <c r="E116" s="350"/>
    </row>
    <row r="117" spans="1:5" ht="15.75">
      <c r="A117" s="276" t="s">
        <v>88</v>
      </c>
      <c r="B117" s="276" t="s">
        <v>89</v>
      </c>
      <c r="C117" s="350" t="s">
        <v>90</v>
      </c>
      <c r="D117" s="350"/>
      <c r="E117" s="350"/>
    </row>
    <row r="118" spans="1:5">
      <c r="A118" s="267" t="s">
        <v>91</v>
      </c>
      <c r="B118" s="267" t="s">
        <v>92</v>
      </c>
      <c r="C118" s="352">
        <v>1</v>
      </c>
      <c r="D118" s="352"/>
      <c r="E118" s="352"/>
    </row>
    <row r="119" spans="1:5">
      <c r="A119" s="267" t="s">
        <v>0</v>
      </c>
      <c r="B119" s="267"/>
      <c r="C119" s="352" t="s">
        <v>0</v>
      </c>
      <c r="D119" s="352"/>
      <c r="E119" s="352"/>
    </row>
    <row r="120" spans="1:5">
      <c r="A120" s="31"/>
      <c r="B120" s="264"/>
      <c r="C120" s="264"/>
      <c r="D120" s="265"/>
      <c r="E120" s="265"/>
    </row>
    <row r="121" spans="1:5" ht="15.75">
      <c r="A121" s="276" t="s">
        <v>0</v>
      </c>
      <c r="B121" s="276" t="s">
        <v>93</v>
      </c>
      <c r="C121" s="276" t="s">
        <v>94</v>
      </c>
      <c r="D121" s="276" t="s">
        <v>88</v>
      </c>
      <c r="E121" s="276" t="s">
        <v>95</v>
      </c>
    </row>
    <row r="122" spans="1:5" ht="15.75">
      <c r="A122" s="276" t="s">
        <v>96</v>
      </c>
      <c r="B122" s="267" t="s">
        <v>97</v>
      </c>
      <c r="C122" s="267" t="s">
        <v>98</v>
      </c>
      <c r="D122" s="268" t="s">
        <v>91</v>
      </c>
      <c r="E122" s="267" t="s">
        <v>0</v>
      </c>
    </row>
    <row r="123" spans="1:5" ht="15.75">
      <c r="A123" s="276" t="s">
        <v>99</v>
      </c>
      <c r="B123" s="267" t="s">
        <v>97</v>
      </c>
      <c r="C123" s="267" t="s">
        <v>100</v>
      </c>
      <c r="D123" s="268" t="s">
        <v>91</v>
      </c>
      <c r="E123" s="267" t="s">
        <v>0</v>
      </c>
    </row>
    <row r="124" spans="1:5" ht="15.75">
      <c r="A124" s="276" t="s">
        <v>101</v>
      </c>
      <c r="B124" s="267" t="s">
        <v>102</v>
      </c>
      <c r="C124" s="267" t="s">
        <v>103</v>
      </c>
      <c r="D124" s="268" t="s">
        <v>91</v>
      </c>
      <c r="E124" s="267" t="s">
        <v>0</v>
      </c>
    </row>
  </sheetData>
  <mergeCells count="25">
    <mergeCell ref="C119:E119"/>
    <mergeCell ref="B1:B4"/>
    <mergeCell ref="B37:B93"/>
    <mergeCell ref="D37:D93"/>
    <mergeCell ref="B94:B110"/>
    <mergeCell ref="D94:D110"/>
    <mergeCell ref="B22:B24"/>
    <mergeCell ref="D22:D24"/>
    <mergeCell ref="B25:B31"/>
    <mergeCell ref="D25:D31"/>
    <mergeCell ref="B32:B36"/>
    <mergeCell ref="D32:D35"/>
    <mergeCell ref="B16:B17"/>
    <mergeCell ref="B18:B19"/>
    <mergeCell ref="A116:E116"/>
    <mergeCell ref="B14:B15"/>
    <mergeCell ref="D14:D15"/>
    <mergeCell ref="C117:E117"/>
    <mergeCell ref="C118:E118"/>
    <mergeCell ref="B8:B13"/>
    <mergeCell ref="D8:D13"/>
    <mergeCell ref="D16:D17"/>
    <mergeCell ref="D18:D19"/>
    <mergeCell ref="B20:B21"/>
    <mergeCell ref="D20:D2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V85"/>
  <sheetViews>
    <sheetView tabSelected="1" topLeftCell="E30" zoomScale="70" zoomScaleNormal="70" workbookViewId="0">
      <selection activeCell="I31" sqref="I31"/>
    </sheetView>
  </sheetViews>
  <sheetFormatPr defaultColWidth="11.42578125" defaultRowHeight="15"/>
  <cols>
    <col min="1" max="1" width="6.7109375" customWidth="1"/>
    <col min="2" max="2" width="18" customWidth="1"/>
    <col min="3" max="3" width="29.42578125" customWidth="1"/>
    <col min="4" max="4" width="25.28515625" style="32" customWidth="1"/>
    <col min="5" max="5" width="49.28515625" style="32" customWidth="1"/>
    <col min="6" max="6" width="13.42578125" style="32" customWidth="1"/>
    <col min="7" max="7" width="23.7109375" style="32" customWidth="1"/>
    <col min="8" max="8" width="24" style="32" customWidth="1"/>
    <col min="9" max="9" width="74" style="32" customWidth="1"/>
    <col min="10" max="10" width="27.7109375" style="32" customWidth="1"/>
    <col min="11" max="11" width="17.140625" customWidth="1"/>
    <col min="12" max="12" width="32.140625" customWidth="1"/>
    <col min="13" max="13" width="44.42578125" customWidth="1"/>
    <col min="14" max="18" width="0" hidden="1" customWidth="1"/>
    <col min="19" max="19" width="11.42578125" style="31" hidden="1" customWidth="1"/>
  </cols>
  <sheetData>
    <row r="1" spans="2:22" ht="43.5" customHeight="1">
      <c r="B1" s="420" t="s">
        <v>0</v>
      </c>
      <c r="C1" s="420"/>
      <c r="D1" s="483" t="s">
        <v>1</v>
      </c>
      <c r="E1" s="484"/>
      <c r="F1" s="484"/>
      <c r="G1" s="484"/>
      <c r="H1" s="484"/>
      <c r="I1" s="484"/>
      <c r="J1" s="484"/>
      <c r="K1" s="485"/>
      <c r="L1" s="475" t="s">
        <v>2</v>
      </c>
      <c r="M1" s="476"/>
      <c r="N1" s="281"/>
      <c r="O1" s="281"/>
      <c r="P1" s="269" t="s">
        <v>2</v>
      </c>
    </row>
    <row r="2" spans="2:22" ht="38.25" customHeight="1">
      <c r="B2" s="420"/>
      <c r="C2" s="420"/>
      <c r="D2" s="489" t="s">
        <v>3</v>
      </c>
      <c r="E2" s="490"/>
      <c r="F2" s="490"/>
      <c r="G2" s="490"/>
      <c r="H2" s="490"/>
      <c r="I2" s="490"/>
      <c r="J2" s="490"/>
      <c r="K2" s="491"/>
      <c r="L2" s="475" t="s">
        <v>4</v>
      </c>
      <c r="M2" s="476"/>
      <c r="N2" s="280"/>
      <c r="O2" s="280"/>
      <c r="P2" s="269" t="s">
        <v>4</v>
      </c>
    </row>
    <row r="3" spans="2:22" ht="42" customHeight="1">
      <c r="B3" s="420"/>
      <c r="C3" s="420"/>
      <c r="D3" s="486" t="s">
        <v>5</v>
      </c>
      <c r="E3" s="487"/>
      <c r="F3" s="487"/>
      <c r="G3" s="487"/>
      <c r="H3" s="487"/>
      <c r="I3" s="487"/>
      <c r="J3" s="487"/>
      <c r="K3" s="488"/>
      <c r="L3" s="477" t="s">
        <v>6</v>
      </c>
      <c r="M3" s="478"/>
      <c r="N3" s="280"/>
      <c r="O3" s="280"/>
      <c r="P3" s="270" t="s">
        <v>6</v>
      </c>
    </row>
    <row r="4" spans="2:22" ht="43.5" customHeight="1">
      <c r="B4" s="420"/>
      <c r="C4" s="420"/>
      <c r="D4" s="486" t="s">
        <v>7</v>
      </c>
      <c r="E4" s="487"/>
      <c r="F4" s="487"/>
      <c r="G4" s="487"/>
      <c r="H4" s="487"/>
      <c r="I4" s="487"/>
      <c r="J4" s="487"/>
      <c r="K4" s="488"/>
      <c r="L4" s="477" t="s">
        <v>309</v>
      </c>
      <c r="M4" s="478"/>
      <c r="N4" s="280"/>
      <c r="O4" s="280"/>
      <c r="P4" s="270" t="s">
        <v>120</v>
      </c>
    </row>
    <row r="5" spans="2:22">
      <c r="B5" s="243"/>
      <c r="C5" s="243"/>
      <c r="D5" s="293"/>
      <c r="E5" s="293"/>
      <c r="F5" s="293"/>
      <c r="G5" s="293"/>
      <c r="H5" s="293"/>
      <c r="I5" s="293"/>
      <c r="J5" s="293"/>
      <c r="K5" s="243"/>
      <c r="L5" s="243"/>
      <c r="M5" s="243"/>
    </row>
    <row r="6" spans="2:22">
      <c r="B6" s="243"/>
      <c r="C6" s="243"/>
      <c r="D6" s="293"/>
      <c r="E6" s="293"/>
      <c r="F6" s="293"/>
      <c r="G6" s="293"/>
      <c r="H6" s="293"/>
      <c r="I6" s="293"/>
      <c r="J6" s="293"/>
      <c r="K6" s="243"/>
      <c r="L6" s="243"/>
      <c r="M6" s="243"/>
    </row>
    <row r="7" spans="2:22">
      <c r="B7" s="282"/>
      <c r="C7" s="282"/>
      <c r="D7" s="294"/>
      <c r="E7" s="293"/>
      <c r="F7" s="264"/>
      <c r="G7" s="294"/>
      <c r="H7" s="264"/>
      <c r="I7" s="293"/>
      <c r="J7" s="293"/>
      <c r="K7" s="243"/>
      <c r="L7" s="264"/>
      <c r="M7" s="243"/>
      <c r="S7" s="31" t="s">
        <v>310</v>
      </c>
    </row>
    <row r="8" spans="2:22" ht="37.5">
      <c r="B8" s="200" t="s">
        <v>311</v>
      </c>
      <c r="C8" s="201" t="s">
        <v>93</v>
      </c>
      <c r="D8" s="201" t="s">
        <v>312</v>
      </c>
      <c r="E8" s="201" t="s">
        <v>313</v>
      </c>
      <c r="F8" s="200" t="s">
        <v>314</v>
      </c>
      <c r="G8" s="200" t="s">
        <v>315</v>
      </c>
      <c r="H8" s="200" t="s">
        <v>316</v>
      </c>
      <c r="I8" s="200" t="s">
        <v>317</v>
      </c>
      <c r="J8" s="200" t="s">
        <v>318</v>
      </c>
      <c r="K8" s="200" t="s">
        <v>319</v>
      </c>
      <c r="L8" s="179" t="s">
        <v>320</v>
      </c>
      <c r="M8" s="202" t="s">
        <v>321</v>
      </c>
      <c r="N8" s="53"/>
      <c r="O8" s="53"/>
      <c r="P8" s="53"/>
      <c r="Q8" s="53"/>
      <c r="R8" s="53"/>
      <c r="S8" s="31">
        <v>0</v>
      </c>
      <c r="T8" s="53"/>
      <c r="U8" s="53"/>
      <c r="V8" s="53"/>
    </row>
    <row r="9" spans="2:22" ht="15.75">
      <c r="B9" s="205" t="s">
        <v>322</v>
      </c>
      <c r="C9" s="206"/>
      <c r="D9" s="206"/>
      <c r="E9" s="206"/>
      <c r="F9" s="207"/>
      <c r="G9" s="206"/>
      <c r="H9" s="207"/>
      <c r="I9" s="208"/>
      <c r="J9" s="206"/>
      <c r="K9" s="206"/>
      <c r="L9" s="207"/>
      <c r="M9" s="209"/>
      <c r="S9" s="31">
        <v>20</v>
      </c>
    </row>
    <row r="10" spans="2:22" ht="60">
      <c r="B10" s="55" t="s">
        <v>323</v>
      </c>
      <c r="C10" s="56" t="s">
        <v>252</v>
      </c>
      <c r="D10" s="56" t="s">
        <v>253</v>
      </c>
      <c r="E10" s="56" t="s">
        <v>324</v>
      </c>
      <c r="F10" s="55" t="s">
        <v>22</v>
      </c>
      <c r="G10" s="56" t="s">
        <v>325</v>
      </c>
      <c r="H10" s="55"/>
      <c r="I10" s="57"/>
      <c r="J10" s="56"/>
      <c r="K10" s="56"/>
      <c r="L10" s="58">
        <f>ROUND(AVERAGE($L$11,$L$12),0)</f>
        <v>100</v>
      </c>
      <c r="M10" s="59"/>
      <c r="N10" s="54"/>
      <c r="O10" s="54"/>
      <c r="P10" s="54"/>
      <c r="Q10" s="54"/>
      <c r="R10" s="54"/>
      <c r="S10" s="31">
        <v>40</v>
      </c>
      <c r="T10" s="54"/>
      <c r="U10" s="54"/>
      <c r="V10" s="54"/>
    </row>
    <row r="11" spans="2:22" ht="138" customHeight="1">
      <c r="B11" s="36" t="s">
        <v>326</v>
      </c>
      <c r="C11" s="60" t="s">
        <v>327</v>
      </c>
      <c r="D11" s="60" t="s">
        <v>328</v>
      </c>
      <c r="E11" s="60" t="s">
        <v>329</v>
      </c>
      <c r="F11" s="36" t="s">
        <v>330</v>
      </c>
      <c r="G11" s="60" t="s">
        <v>331</v>
      </c>
      <c r="H11" s="36" t="s">
        <v>332</v>
      </c>
      <c r="I11" s="479" t="s">
        <v>333</v>
      </c>
      <c r="J11" s="481" t="s">
        <v>334</v>
      </c>
      <c r="K11" s="60"/>
      <c r="L11" s="36">
        <v>100</v>
      </c>
      <c r="M11" s="60"/>
      <c r="P11" s="61"/>
      <c r="S11" s="31">
        <v>60</v>
      </c>
    </row>
    <row r="12" spans="2:22" ht="201" customHeight="1">
      <c r="B12" s="36" t="s">
        <v>335</v>
      </c>
      <c r="C12" s="60" t="s">
        <v>252</v>
      </c>
      <c r="D12" s="60" t="s">
        <v>336</v>
      </c>
      <c r="E12" s="60" t="s">
        <v>337</v>
      </c>
      <c r="F12" s="36" t="s">
        <v>338</v>
      </c>
      <c r="G12" s="60" t="s">
        <v>339</v>
      </c>
      <c r="H12" s="36"/>
      <c r="I12" s="480"/>
      <c r="J12" s="482"/>
      <c r="K12" s="60"/>
      <c r="L12" s="36">
        <v>100</v>
      </c>
      <c r="M12" s="60"/>
      <c r="S12" s="31">
        <v>80</v>
      </c>
    </row>
    <row r="13" spans="2:22" ht="15.75">
      <c r="B13" s="205" t="s">
        <v>340</v>
      </c>
      <c r="C13" s="206"/>
      <c r="D13" s="206"/>
      <c r="E13" s="206"/>
      <c r="F13" s="207"/>
      <c r="G13" s="206"/>
      <c r="H13" s="207"/>
      <c r="I13" s="208"/>
      <c r="J13" s="206"/>
      <c r="K13" s="206"/>
      <c r="L13" s="207"/>
      <c r="M13" s="210"/>
      <c r="S13" s="31">
        <v>100</v>
      </c>
    </row>
    <row r="14" spans="2:22" ht="75">
      <c r="B14" s="55" t="s">
        <v>341</v>
      </c>
      <c r="C14" s="56" t="s">
        <v>252</v>
      </c>
      <c r="D14" s="56" t="s">
        <v>254</v>
      </c>
      <c r="E14" s="56" t="s">
        <v>342</v>
      </c>
      <c r="F14" s="55" t="s">
        <v>23</v>
      </c>
      <c r="G14" s="56"/>
      <c r="H14" s="55"/>
      <c r="I14" s="62"/>
      <c r="J14" s="62"/>
      <c r="K14" s="56"/>
      <c r="L14" s="58">
        <f>ROUND(AVERAGE($L$15,$L$21),0)</f>
        <v>38</v>
      </c>
      <c r="M14" s="56"/>
      <c r="N14" s="54"/>
      <c r="O14" s="54"/>
      <c r="P14" s="54"/>
      <c r="Q14" s="54"/>
      <c r="R14" s="54"/>
      <c r="S14" s="182">
        <v>100</v>
      </c>
      <c r="T14" s="54"/>
      <c r="U14" s="54"/>
      <c r="V14" s="54"/>
    </row>
    <row r="15" spans="2:22" ht="45">
      <c r="B15" s="63" t="s">
        <v>343</v>
      </c>
      <c r="C15" s="64" t="s">
        <v>252</v>
      </c>
      <c r="D15" s="64" t="s">
        <v>344</v>
      </c>
      <c r="E15" s="64" t="s">
        <v>345</v>
      </c>
      <c r="F15" s="63" t="s">
        <v>346</v>
      </c>
      <c r="G15" s="64" t="s">
        <v>347</v>
      </c>
      <c r="H15" s="63"/>
      <c r="I15" s="33"/>
      <c r="J15" s="60"/>
      <c r="K15" s="64"/>
      <c r="L15" s="65">
        <f>ROUND(AVERAGE(L16:L20),0)</f>
        <v>76</v>
      </c>
      <c r="M15" s="66"/>
    </row>
    <row r="16" spans="2:22" ht="288">
      <c r="B16" s="36" t="s">
        <v>348</v>
      </c>
      <c r="C16" s="60" t="s">
        <v>252</v>
      </c>
      <c r="D16" s="60" t="s">
        <v>349</v>
      </c>
      <c r="E16" s="60" t="s">
        <v>350</v>
      </c>
      <c r="F16" s="36" t="s">
        <v>351</v>
      </c>
      <c r="G16" s="60" t="s">
        <v>352</v>
      </c>
      <c r="H16" s="36" t="s">
        <v>353</v>
      </c>
      <c r="I16" s="34" t="s">
        <v>354</v>
      </c>
      <c r="J16" s="343" t="s">
        <v>355</v>
      </c>
      <c r="K16" s="60"/>
      <c r="L16" s="36">
        <v>100</v>
      </c>
      <c r="M16" s="60"/>
    </row>
    <row r="17" spans="2:22" ht="96">
      <c r="B17" s="36" t="s">
        <v>356</v>
      </c>
      <c r="C17" s="60" t="s">
        <v>252</v>
      </c>
      <c r="D17" s="60" t="s">
        <v>357</v>
      </c>
      <c r="E17" s="60" t="s">
        <v>358</v>
      </c>
      <c r="F17" s="36" t="s">
        <v>359</v>
      </c>
      <c r="G17" s="60"/>
      <c r="H17" s="36" t="s">
        <v>360</v>
      </c>
      <c r="I17" s="34" t="s">
        <v>361</v>
      </c>
      <c r="J17" s="343" t="s">
        <v>355</v>
      </c>
      <c r="K17" s="60"/>
      <c r="L17" s="36">
        <v>100</v>
      </c>
      <c r="M17" s="60"/>
    </row>
    <row r="18" spans="2:22" ht="140.25" customHeight="1">
      <c r="B18" s="36" t="s">
        <v>362</v>
      </c>
      <c r="C18" s="60" t="s">
        <v>252</v>
      </c>
      <c r="D18" s="60" t="s">
        <v>363</v>
      </c>
      <c r="E18" s="60" t="s">
        <v>364</v>
      </c>
      <c r="F18" s="36" t="s">
        <v>365</v>
      </c>
      <c r="G18" s="60"/>
      <c r="H18" s="36" t="s">
        <v>366</v>
      </c>
      <c r="I18" s="34" t="s">
        <v>367</v>
      </c>
      <c r="J18" s="343" t="s">
        <v>368</v>
      </c>
      <c r="K18" s="60"/>
      <c r="L18" s="36">
        <v>100</v>
      </c>
      <c r="M18" s="60"/>
    </row>
    <row r="19" spans="2:22" ht="75">
      <c r="B19" s="36" t="s">
        <v>369</v>
      </c>
      <c r="C19" s="60" t="s">
        <v>252</v>
      </c>
      <c r="D19" s="60" t="s">
        <v>370</v>
      </c>
      <c r="E19" s="60" t="s">
        <v>371</v>
      </c>
      <c r="F19" s="36" t="s">
        <v>372</v>
      </c>
      <c r="G19" s="60"/>
      <c r="H19" s="36" t="s">
        <v>373</v>
      </c>
      <c r="I19" s="34" t="s">
        <v>374</v>
      </c>
      <c r="J19" s="60" t="s">
        <v>375</v>
      </c>
      <c r="K19" s="60"/>
      <c r="L19" s="36">
        <v>0</v>
      </c>
      <c r="M19" s="60"/>
    </row>
    <row r="20" spans="2:22" ht="191.25">
      <c r="B20" s="36" t="s">
        <v>376</v>
      </c>
      <c r="C20" s="60" t="s">
        <v>252</v>
      </c>
      <c r="D20" s="60" t="s">
        <v>377</v>
      </c>
      <c r="E20" s="60" t="s">
        <v>378</v>
      </c>
      <c r="F20" s="36" t="s">
        <v>379</v>
      </c>
      <c r="G20" s="60"/>
      <c r="H20" s="36" t="s">
        <v>380</v>
      </c>
      <c r="I20" s="332" t="s">
        <v>381</v>
      </c>
      <c r="J20" s="60" t="s">
        <v>382</v>
      </c>
      <c r="K20" s="60"/>
      <c r="L20" s="36">
        <v>80</v>
      </c>
      <c r="M20" s="60"/>
    </row>
    <row r="21" spans="2:22" ht="30">
      <c r="B21" s="63" t="s">
        <v>383</v>
      </c>
      <c r="C21" s="60" t="s">
        <v>252</v>
      </c>
      <c r="D21" s="64" t="s">
        <v>384</v>
      </c>
      <c r="E21" s="64" t="s">
        <v>385</v>
      </c>
      <c r="F21" s="63" t="s">
        <v>386</v>
      </c>
      <c r="G21" s="64" t="s">
        <v>387</v>
      </c>
      <c r="H21" s="63"/>
      <c r="I21" s="33"/>
      <c r="J21" s="64"/>
      <c r="K21" s="64"/>
      <c r="L21" s="65">
        <f>ROUND(AVERAGE(L22:L23),0)</f>
        <v>0</v>
      </c>
      <c r="M21" s="64"/>
    </row>
    <row r="22" spans="2:22" ht="409.5">
      <c r="B22" s="67" t="s">
        <v>388</v>
      </c>
      <c r="C22" s="60" t="s">
        <v>252</v>
      </c>
      <c r="D22" s="60" t="s">
        <v>389</v>
      </c>
      <c r="E22" s="60" t="s">
        <v>390</v>
      </c>
      <c r="F22" s="36" t="s">
        <v>391</v>
      </c>
      <c r="G22" s="68"/>
      <c r="H22" s="69"/>
      <c r="I22" s="34" t="s">
        <v>392</v>
      </c>
      <c r="J22" s="60" t="s">
        <v>393</v>
      </c>
      <c r="K22" s="60"/>
      <c r="L22" s="36">
        <v>0</v>
      </c>
      <c r="M22" s="60"/>
    </row>
    <row r="23" spans="2:22" ht="409.5">
      <c r="B23" s="67" t="s">
        <v>394</v>
      </c>
      <c r="C23" s="70" t="s">
        <v>301</v>
      </c>
      <c r="D23" s="60" t="s">
        <v>302</v>
      </c>
      <c r="E23" s="60" t="s">
        <v>395</v>
      </c>
      <c r="F23" s="36" t="s">
        <v>396</v>
      </c>
      <c r="G23" s="68"/>
      <c r="H23" s="36" t="s">
        <v>397</v>
      </c>
      <c r="I23" s="34" t="s">
        <v>398</v>
      </c>
      <c r="J23" s="60" t="s">
        <v>399</v>
      </c>
      <c r="K23" s="60"/>
      <c r="L23" s="36">
        <v>0</v>
      </c>
      <c r="M23" s="60"/>
    </row>
    <row r="24" spans="2:22" ht="15.75">
      <c r="B24" s="295" t="s">
        <v>255</v>
      </c>
      <c r="C24" s="296"/>
      <c r="D24" s="296"/>
      <c r="E24" s="296"/>
      <c r="F24" s="297"/>
      <c r="G24" s="296"/>
      <c r="H24" s="297"/>
      <c r="I24" s="298"/>
      <c r="J24" s="296"/>
      <c r="K24" s="296"/>
      <c r="L24" s="297"/>
      <c r="M24" s="299"/>
    </row>
    <row r="25" spans="2:22" ht="60">
      <c r="B25" s="55" t="s">
        <v>400</v>
      </c>
      <c r="C25" s="56" t="s">
        <v>401</v>
      </c>
      <c r="D25" s="56" t="s">
        <v>255</v>
      </c>
      <c r="E25" s="56"/>
      <c r="F25" s="55" t="s">
        <v>24</v>
      </c>
      <c r="G25" s="56"/>
      <c r="H25" s="71"/>
      <c r="I25" s="72"/>
      <c r="J25" s="60"/>
      <c r="K25" s="73"/>
      <c r="L25" s="74">
        <f>ROUND(AVERAGE($L$33,$L$29,$L$26),0)</f>
        <v>58</v>
      </c>
      <c r="M25" s="73"/>
    </row>
    <row r="26" spans="2:22" ht="45">
      <c r="B26" s="63" t="s">
        <v>402</v>
      </c>
      <c r="C26" s="64" t="s">
        <v>252</v>
      </c>
      <c r="D26" s="64" t="s">
        <v>256</v>
      </c>
      <c r="E26" s="64" t="s">
        <v>403</v>
      </c>
      <c r="F26" s="63" t="s">
        <v>404</v>
      </c>
      <c r="G26" s="64" t="s">
        <v>405</v>
      </c>
      <c r="H26" s="63"/>
      <c r="I26" s="33"/>
      <c r="J26" s="64"/>
      <c r="K26" s="64"/>
      <c r="L26" s="65">
        <f>ROUND(AVERAGE(L27:L28),0)</f>
        <v>100</v>
      </c>
      <c r="M26" s="64"/>
      <c r="N26" s="54"/>
      <c r="O26" s="54"/>
      <c r="P26" s="54"/>
      <c r="Q26" s="54"/>
      <c r="R26" s="54"/>
      <c r="S26" s="182"/>
      <c r="T26" s="54"/>
      <c r="U26" s="54"/>
      <c r="V26" s="54"/>
    </row>
    <row r="27" spans="2:22" ht="349.5" customHeight="1">
      <c r="B27" s="36" t="s">
        <v>406</v>
      </c>
      <c r="C27" s="60" t="s">
        <v>407</v>
      </c>
      <c r="D27" s="60" t="s">
        <v>223</v>
      </c>
      <c r="E27" s="60" t="s">
        <v>408</v>
      </c>
      <c r="F27" s="36" t="s">
        <v>409</v>
      </c>
      <c r="G27" s="60"/>
      <c r="H27" s="36" t="s">
        <v>410</v>
      </c>
      <c r="I27" s="332" t="s">
        <v>411</v>
      </c>
      <c r="J27" s="60" t="s">
        <v>412</v>
      </c>
      <c r="K27" s="60"/>
      <c r="L27" s="36">
        <v>100</v>
      </c>
      <c r="M27" s="60"/>
    </row>
    <row r="28" spans="2:22" ht="156.75" customHeight="1">
      <c r="B28" s="36" t="s">
        <v>413</v>
      </c>
      <c r="C28" s="60" t="s">
        <v>407</v>
      </c>
      <c r="D28" s="60" t="s">
        <v>225</v>
      </c>
      <c r="E28" s="60" t="s">
        <v>414</v>
      </c>
      <c r="F28" s="36" t="s">
        <v>415</v>
      </c>
      <c r="G28" s="60"/>
      <c r="H28" s="36" t="s">
        <v>416</v>
      </c>
      <c r="I28" s="34"/>
      <c r="J28" s="60" t="s">
        <v>412</v>
      </c>
      <c r="K28" s="60"/>
      <c r="L28" s="36">
        <v>100</v>
      </c>
      <c r="M28" s="60"/>
    </row>
    <row r="29" spans="2:22" ht="45">
      <c r="B29" s="63" t="s">
        <v>417</v>
      </c>
      <c r="C29" s="64" t="s">
        <v>418</v>
      </c>
      <c r="D29" s="64" t="s">
        <v>257</v>
      </c>
      <c r="E29" s="64" t="s">
        <v>419</v>
      </c>
      <c r="F29" s="63" t="s">
        <v>415</v>
      </c>
      <c r="G29" s="64" t="s">
        <v>405</v>
      </c>
      <c r="H29" s="63"/>
      <c r="I29" s="33"/>
      <c r="J29" s="64" t="s">
        <v>155</v>
      </c>
      <c r="K29" s="54"/>
      <c r="L29" s="65">
        <f>ROUND(AVERAGE(L30:L32),0)</f>
        <v>53</v>
      </c>
      <c r="M29" s="64"/>
      <c r="N29" s="54"/>
      <c r="O29" s="54"/>
      <c r="P29" s="54"/>
      <c r="Q29" s="54"/>
      <c r="R29" s="54"/>
      <c r="S29" s="182"/>
      <c r="T29" s="54"/>
      <c r="U29" s="54"/>
      <c r="V29" s="54"/>
    </row>
    <row r="30" spans="2:22" ht="229.5" customHeight="1">
      <c r="B30" s="36" t="s">
        <v>420</v>
      </c>
      <c r="C30" s="60" t="s">
        <v>252</v>
      </c>
      <c r="D30" s="60" t="s">
        <v>421</v>
      </c>
      <c r="E30" s="60" t="s">
        <v>422</v>
      </c>
      <c r="F30" s="36" t="s">
        <v>423</v>
      </c>
      <c r="G30" s="60"/>
      <c r="H30" s="36" t="s">
        <v>424</v>
      </c>
      <c r="I30" s="332" t="s">
        <v>425</v>
      </c>
      <c r="J30" s="60" t="s">
        <v>426</v>
      </c>
      <c r="K30" s="60"/>
      <c r="L30" s="36">
        <v>60</v>
      </c>
      <c r="M30" s="60"/>
    </row>
    <row r="31" spans="2:22" ht="376.5">
      <c r="B31" s="36" t="s">
        <v>427</v>
      </c>
      <c r="C31" s="60" t="s">
        <v>428</v>
      </c>
      <c r="D31" s="60" t="s">
        <v>288</v>
      </c>
      <c r="E31" s="60" t="s">
        <v>429</v>
      </c>
      <c r="F31" s="36" t="s">
        <v>430</v>
      </c>
      <c r="G31" s="60" t="s">
        <v>431</v>
      </c>
      <c r="H31" s="36" t="s">
        <v>432</v>
      </c>
      <c r="I31" s="349" t="s">
        <v>433</v>
      </c>
      <c r="J31" s="60" t="s">
        <v>434</v>
      </c>
      <c r="K31" s="60"/>
      <c r="L31" s="36">
        <v>100</v>
      </c>
      <c r="M31" s="60"/>
    </row>
    <row r="32" spans="2:22" ht="102.75" customHeight="1">
      <c r="B32" s="36" t="s">
        <v>435</v>
      </c>
      <c r="C32" s="60" t="s">
        <v>252</v>
      </c>
      <c r="D32" s="60" t="s">
        <v>436</v>
      </c>
      <c r="E32" s="60" t="s">
        <v>437</v>
      </c>
      <c r="F32" s="36" t="s">
        <v>438</v>
      </c>
      <c r="G32" s="60"/>
      <c r="H32" s="36"/>
      <c r="I32" s="332" t="s">
        <v>439</v>
      </c>
      <c r="J32" s="60" t="s">
        <v>440</v>
      </c>
      <c r="K32" s="60"/>
      <c r="L32" s="36">
        <v>0</v>
      </c>
      <c r="M32" s="60"/>
    </row>
    <row r="33" spans="2:22" ht="30">
      <c r="B33" s="63" t="s">
        <v>441</v>
      </c>
      <c r="C33" s="64" t="s">
        <v>252</v>
      </c>
      <c r="D33" s="64" t="s">
        <v>258</v>
      </c>
      <c r="E33" s="64" t="s">
        <v>442</v>
      </c>
      <c r="F33" s="63" t="s">
        <v>443</v>
      </c>
      <c r="G33" s="64" t="s">
        <v>405</v>
      </c>
      <c r="H33" s="63"/>
      <c r="I33" s="33"/>
      <c r="J33" s="64"/>
      <c r="K33" s="64"/>
      <c r="L33" s="65">
        <f>L34</f>
        <v>20</v>
      </c>
      <c r="M33" s="64"/>
      <c r="N33" s="54"/>
      <c r="O33" s="54"/>
      <c r="P33" s="54"/>
      <c r="Q33" s="54"/>
      <c r="R33" s="54"/>
      <c r="S33" s="182"/>
      <c r="T33" s="54"/>
      <c r="U33" s="54"/>
      <c r="V33" s="54"/>
    </row>
    <row r="34" spans="2:22" ht="92.25" customHeight="1">
      <c r="B34" s="36" t="s">
        <v>444</v>
      </c>
      <c r="C34" s="60" t="s">
        <v>252</v>
      </c>
      <c r="D34" s="60" t="s">
        <v>445</v>
      </c>
      <c r="E34" s="60" t="s">
        <v>446</v>
      </c>
      <c r="F34" s="36" t="s">
        <v>447</v>
      </c>
      <c r="G34" s="60"/>
      <c r="H34" s="36" t="s">
        <v>410</v>
      </c>
      <c r="I34" s="332" t="s">
        <v>448</v>
      </c>
      <c r="J34" s="60" t="s">
        <v>449</v>
      </c>
      <c r="K34" s="60"/>
      <c r="L34" s="36">
        <v>20</v>
      </c>
      <c r="M34" s="60"/>
    </row>
    <row r="35" spans="2:22" ht="15.75">
      <c r="B35" s="295" t="s">
        <v>259</v>
      </c>
      <c r="C35" s="296"/>
      <c r="D35" s="296"/>
      <c r="E35" s="296"/>
      <c r="F35" s="297"/>
      <c r="G35" s="296"/>
      <c r="H35" s="297"/>
      <c r="I35" s="298"/>
      <c r="J35" s="296"/>
      <c r="K35" s="296"/>
      <c r="L35" s="297"/>
      <c r="M35" s="299"/>
    </row>
    <row r="36" spans="2:22">
      <c r="B36" s="55" t="s">
        <v>450</v>
      </c>
      <c r="C36" s="56" t="s">
        <v>252</v>
      </c>
      <c r="D36" s="56" t="s">
        <v>259</v>
      </c>
      <c r="E36" s="56"/>
      <c r="F36" s="55" t="s">
        <v>25</v>
      </c>
      <c r="G36" s="56"/>
      <c r="H36" s="71"/>
      <c r="I36" s="72"/>
      <c r="J36" s="75"/>
      <c r="K36" s="73"/>
      <c r="L36" s="74">
        <f>ROUND(AVERAGE($L$46,$L$42,$L$37),0)</f>
        <v>35</v>
      </c>
      <c r="M36" s="73"/>
    </row>
    <row r="37" spans="2:22" ht="30">
      <c r="B37" s="63" t="s">
        <v>451</v>
      </c>
      <c r="C37" s="64" t="s">
        <v>252</v>
      </c>
      <c r="D37" s="64" t="s">
        <v>452</v>
      </c>
      <c r="E37" s="64" t="s">
        <v>453</v>
      </c>
      <c r="F37" s="63" t="s">
        <v>454</v>
      </c>
      <c r="G37" s="63" t="s">
        <v>387</v>
      </c>
      <c r="H37" s="63"/>
      <c r="I37" s="33" t="s">
        <v>455</v>
      </c>
      <c r="J37" s="60"/>
      <c r="K37" s="64"/>
      <c r="L37" s="65">
        <f>ROUND(AVERAGE(L38:L41),0)</f>
        <v>40</v>
      </c>
      <c r="M37" s="64"/>
      <c r="N37" s="54"/>
      <c r="O37" s="54"/>
      <c r="P37" s="54"/>
      <c r="Q37" s="54"/>
      <c r="R37" s="54"/>
      <c r="S37" s="182"/>
      <c r="T37" s="54"/>
      <c r="U37" s="54"/>
      <c r="V37" s="54"/>
    </row>
    <row r="38" spans="2:22" ht="262.14999999999998" customHeight="1">
      <c r="B38" s="36" t="s">
        <v>456</v>
      </c>
      <c r="C38" s="60" t="s">
        <v>252</v>
      </c>
      <c r="D38" s="60" t="s">
        <v>457</v>
      </c>
      <c r="E38" s="60" t="s">
        <v>458</v>
      </c>
      <c r="F38" s="36" t="s">
        <v>459</v>
      </c>
      <c r="G38" s="76" t="s">
        <v>460</v>
      </c>
      <c r="H38" s="36" t="s">
        <v>461</v>
      </c>
      <c r="I38" s="337" t="s">
        <v>462</v>
      </c>
      <c r="J38" s="343" t="s">
        <v>463</v>
      </c>
      <c r="K38" s="60"/>
      <c r="L38" s="36">
        <v>40</v>
      </c>
      <c r="M38" s="60"/>
    </row>
    <row r="39" spans="2:22" ht="140.25">
      <c r="B39" s="36" t="s">
        <v>464</v>
      </c>
      <c r="C39" s="60" t="s">
        <v>252</v>
      </c>
      <c r="D39" s="60" t="s">
        <v>465</v>
      </c>
      <c r="E39" s="60" t="s">
        <v>466</v>
      </c>
      <c r="F39" s="36" t="s">
        <v>467</v>
      </c>
      <c r="G39" s="60"/>
      <c r="H39" s="36" t="s">
        <v>468</v>
      </c>
      <c r="I39" s="332" t="s">
        <v>469</v>
      </c>
      <c r="J39" s="60" t="s">
        <v>470</v>
      </c>
      <c r="K39" s="60"/>
      <c r="L39" s="36">
        <v>40</v>
      </c>
      <c r="M39" s="60"/>
    </row>
    <row r="40" spans="2:22" ht="60">
      <c r="B40" s="36" t="s">
        <v>471</v>
      </c>
      <c r="C40" s="60" t="s">
        <v>252</v>
      </c>
      <c r="D40" s="60" t="s">
        <v>472</v>
      </c>
      <c r="E40" s="60" t="s">
        <v>473</v>
      </c>
      <c r="F40" s="36" t="s">
        <v>474</v>
      </c>
      <c r="G40" s="60"/>
      <c r="H40" s="36"/>
      <c r="I40" s="332" t="s">
        <v>475</v>
      </c>
      <c r="J40" s="60"/>
      <c r="K40" s="60"/>
      <c r="L40" s="36">
        <v>20</v>
      </c>
      <c r="M40" s="60"/>
    </row>
    <row r="41" spans="2:22" ht="207" customHeight="1">
      <c r="B41" s="36" t="s">
        <v>476</v>
      </c>
      <c r="C41" s="60" t="s">
        <v>252</v>
      </c>
      <c r="D41" s="60" t="s">
        <v>477</v>
      </c>
      <c r="E41" s="60" t="s">
        <v>478</v>
      </c>
      <c r="F41" s="36" t="s">
        <v>479</v>
      </c>
      <c r="G41" s="60"/>
      <c r="H41" s="36" t="s">
        <v>480</v>
      </c>
      <c r="I41" s="332" t="s">
        <v>481</v>
      </c>
      <c r="J41" s="343" t="s">
        <v>482</v>
      </c>
      <c r="K41" s="60"/>
      <c r="L41" s="36">
        <v>60</v>
      </c>
      <c r="M41" s="60"/>
    </row>
    <row r="42" spans="2:22" ht="45">
      <c r="B42" s="63" t="s">
        <v>483</v>
      </c>
      <c r="C42" s="64" t="s">
        <v>252</v>
      </c>
      <c r="D42" s="64" t="s">
        <v>484</v>
      </c>
      <c r="E42" s="64" t="s">
        <v>485</v>
      </c>
      <c r="F42" s="63" t="s">
        <v>486</v>
      </c>
      <c r="G42" s="77"/>
      <c r="H42" s="63"/>
      <c r="I42" s="33"/>
      <c r="J42" s="60"/>
      <c r="K42" s="64"/>
      <c r="L42" s="65">
        <f>ROUND(AVERAGE(L43:L45),0)</f>
        <v>53</v>
      </c>
      <c r="M42" s="64"/>
      <c r="N42" s="54"/>
      <c r="O42" s="54"/>
      <c r="P42" s="54"/>
      <c r="Q42" s="54"/>
      <c r="R42" s="54"/>
      <c r="S42" s="182"/>
      <c r="T42" s="54"/>
      <c r="U42" s="54"/>
      <c r="V42" s="54"/>
    </row>
    <row r="43" spans="2:22" ht="140.25">
      <c r="B43" s="36" t="s">
        <v>487</v>
      </c>
      <c r="C43" s="60" t="s">
        <v>252</v>
      </c>
      <c r="D43" s="60" t="s">
        <v>488</v>
      </c>
      <c r="E43" s="60" t="s">
        <v>489</v>
      </c>
      <c r="F43" s="36" t="s">
        <v>490</v>
      </c>
      <c r="G43" s="78" t="s">
        <v>491</v>
      </c>
      <c r="H43" s="36"/>
      <c r="I43" s="332" t="s">
        <v>492</v>
      </c>
      <c r="J43" s="343" t="s">
        <v>463</v>
      </c>
      <c r="K43" s="60"/>
      <c r="L43" s="36">
        <v>60</v>
      </c>
      <c r="M43" s="60"/>
    </row>
    <row r="44" spans="2:22" ht="120">
      <c r="B44" s="36" t="s">
        <v>493</v>
      </c>
      <c r="C44" s="60" t="s">
        <v>252</v>
      </c>
      <c r="D44" s="60" t="s">
        <v>494</v>
      </c>
      <c r="E44" s="60"/>
      <c r="F44" s="36" t="s">
        <v>495</v>
      </c>
      <c r="G44" s="78"/>
      <c r="H44" s="36" t="s">
        <v>496</v>
      </c>
      <c r="I44" s="60" t="s">
        <v>497</v>
      </c>
      <c r="J44" s="343" t="s">
        <v>463</v>
      </c>
      <c r="K44" s="60"/>
      <c r="L44" s="36">
        <v>20</v>
      </c>
      <c r="M44" s="60"/>
    </row>
    <row r="45" spans="2:22" ht="196.5" customHeight="1">
      <c r="B45" s="36" t="s">
        <v>498</v>
      </c>
      <c r="C45" s="60" t="s">
        <v>252</v>
      </c>
      <c r="D45" s="60" t="s">
        <v>499</v>
      </c>
      <c r="E45" s="60"/>
      <c r="F45" s="36" t="s">
        <v>500</v>
      </c>
      <c r="G45" s="78"/>
      <c r="H45" s="36" t="s">
        <v>501</v>
      </c>
      <c r="I45" s="332" t="s">
        <v>502</v>
      </c>
      <c r="J45" s="343" t="s">
        <v>503</v>
      </c>
      <c r="K45" s="60"/>
      <c r="L45" s="36">
        <v>80</v>
      </c>
      <c r="M45" s="60"/>
    </row>
    <row r="46" spans="2:22" ht="45">
      <c r="B46" s="63" t="s">
        <v>504</v>
      </c>
      <c r="C46" s="64" t="s">
        <v>301</v>
      </c>
      <c r="D46" s="64" t="s">
        <v>303</v>
      </c>
      <c r="E46" s="64" t="s">
        <v>505</v>
      </c>
      <c r="F46" s="63" t="s">
        <v>506</v>
      </c>
      <c r="G46" s="77"/>
      <c r="H46" s="63"/>
      <c r="I46" s="33"/>
      <c r="J46" s="64"/>
      <c r="K46" s="64"/>
      <c r="L46" s="65">
        <f>ROUND(AVERAGE(L47:L49),0)</f>
        <v>13</v>
      </c>
      <c r="M46" s="64"/>
      <c r="N46" s="54"/>
      <c r="O46" s="54"/>
      <c r="P46" s="54"/>
      <c r="Q46" s="54"/>
      <c r="R46" s="54"/>
      <c r="S46" s="182"/>
      <c r="T46" s="54"/>
      <c r="U46" s="54"/>
      <c r="V46" s="54"/>
    </row>
    <row r="47" spans="2:22" ht="249.75" customHeight="1">
      <c r="B47" s="36" t="s">
        <v>507</v>
      </c>
      <c r="C47" s="60" t="s">
        <v>301</v>
      </c>
      <c r="D47" s="60" t="s">
        <v>508</v>
      </c>
      <c r="E47" s="60"/>
      <c r="F47" s="36" t="s">
        <v>509</v>
      </c>
      <c r="G47" s="78"/>
      <c r="H47" s="36" t="s">
        <v>510</v>
      </c>
      <c r="I47" s="332" t="s">
        <v>511</v>
      </c>
      <c r="J47" s="60"/>
      <c r="K47" s="60"/>
      <c r="L47" s="36">
        <v>0</v>
      </c>
      <c r="M47" s="60"/>
    </row>
    <row r="48" spans="2:22" ht="72">
      <c r="B48" s="36" t="s">
        <v>512</v>
      </c>
      <c r="C48" s="60" t="s">
        <v>301</v>
      </c>
      <c r="D48" s="60" t="s">
        <v>513</v>
      </c>
      <c r="E48" s="60"/>
      <c r="F48" s="36" t="s">
        <v>514</v>
      </c>
      <c r="G48" s="78"/>
      <c r="H48" s="36" t="s">
        <v>515</v>
      </c>
      <c r="I48" s="34" t="s">
        <v>516</v>
      </c>
      <c r="J48" s="60"/>
      <c r="K48" s="60"/>
      <c r="L48" s="36">
        <v>20</v>
      </c>
      <c r="M48" s="60"/>
    </row>
    <row r="49" spans="2:22" ht="168">
      <c r="B49" s="79" t="s">
        <v>517</v>
      </c>
      <c r="C49" s="80" t="s">
        <v>301</v>
      </c>
      <c r="D49" s="80" t="s">
        <v>518</v>
      </c>
      <c r="E49" s="80"/>
      <c r="F49" s="79" t="s">
        <v>519</v>
      </c>
      <c r="G49" s="81"/>
      <c r="H49" s="79" t="s">
        <v>520</v>
      </c>
      <c r="I49" s="35" t="s">
        <v>521</v>
      </c>
      <c r="J49" s="60"/>
      <c r="K49" s="80"/>
      <c r="L49" s="36">
        <v>20</v>
      </c>
      <c r="M49" s="80"/>
      <c r="N49" s="8"/>
      <c r="O49" s="8"/>
      <c r="P49" s="8"/>
      <c r="Q49" s="8"/>
      <c r="R49" s="8"/>
      <c r="S49" s="196"/>
      <c r="T49" s="8"/>
      <c r="U49" s="8"/>
      <c r="V49" s="8"/>
    </row>
    <row r="50" spans="2:22" ht="15.75">
      <c r="B50" s="295" t="s">
        <v>239</v>
      </c>
      <c r="C50" s="296"/>
      <c r="D50" s="296"/>
      <c r="E50" s="296"/>
      <c r="F50" s="297"/>
      <c r="G50" s="296"/>
      <c r="H50" s="297"/>
      <c r="I50" s="298"/>
      <c r="J50" s="296"/>
      <c r="K50" s="296"/>
      <c r="L50" s="297"/>
      <c r="M50" s="299"/>
    </row>
    <row r="51" spans="2:22" ht="69.75" customHeight="1">
      <c r="B51" s="55" t="s">
        <v>522</v>
      </c>
      <c r="C51" s="56" t="s">
        <v>523</v>
      </c>
      <c r="D51" s="56" t="s">
        <v>239</v>
      </c>
      <c r="E51" s="56"/>
      <c r="F51" s="55" t="s">
        <v>42</v>
      </c>
      <c r="G51" s="56"/>
      <c r="H51" s="71"/>
      <c r="I51" s="72"/>
      <c r="J51" s="73"/>
      <c r="K51" s="73"/>
      <c r="L51" s="58">
        <f>AVERAGE($L$56,$L$52)</f>
        <v>0</v>
      </c>
      <c r="M51" s="73"/>
    </row>
    <row r="52" spans="2:22" ht="45">
      <c r="B52" s="63" t="s">
        <v>524</v>
      </c>
      <c r="C52" s="64" t="s">
        <v>523</v>
      </c>
      <c r="D52" s="64" t="s">
        <v>240</v>
      </c>
      <c r="E52" s="64" t="s">
        <v>525</v>
      </c>
      <c r="F52" s="63" t="s">
        <v>526</v>
      </c>
      <c r="G52" s="60"/>
      <c r="H52" s="36"/>
      <c r="I52" s="34"/>
      <c r="J52" s="60"/>
      <c r="K52" s="60"/>
      <c r="L52" s="65">
        <f>ROUND(AVERAGE(L53:L55),0)</f>
        <v>0</v>
      </c>
      <c r="M52" s="60"/>
    </row>
    <row r="53" spans="2:22" ht="288">
      <c r="B53" s="36" t="s">
        <v>527</v>
      </c>
      <c r="C53" s="60" t="s">
        <v>523</v>
      </c>
      <c r="D53" s="60" t="s">
        <v>241</v>
      </c>
      <c r="E53" s="60"/>
      <c r="F53" s="36" t="s">
        <v>528</v>
      </c>
      <c r="G53" s="60" t="s">
        <v>387</v>
      </c>
      <c r="H53" s="36" t="s">
        <v>529</v>
      </c>
      <c r="I53" s="34" t="s">
        <v>530</v>
      </c>
      <c r="J53" s="60"/>
      <c r="K53" s="60"/>
      <c r="L53" s="36">
        <v>0</v>
      </c>
      <c r="M53" s="60"/>
    </row>
    <row r="54" spans="2:22" ht="216">
      <c r="B54" s="36" t="s">
        <v>531</v>
      </c>
      <c r="C54" s="60" t="s">
        <v>523</v>
      </c>
      <c r="D54" s="60" t="s">
        <v>242</v>
      </c>
      <c r="E54" s="60" t="s">
        <v>532</v>
      </c>
      <c r="F54" s="36" t="s">
        <v>533</v>
      </c>
      <c r="G54" s="60" t="s">
        <v>405</v>
      </c>
      <c r="H54" s="36" t="s">
        <v>534</v>
      </c>
      <c r="I54" s="34" t="s">
        <v>535</v>
      </c>
      <c r="J54" s="60"/>
      <c r="K54" s="60"/>
      <c r="L54" s="36">
        <v>0</v>
      </c>
      <c r="M54" s="60"/>
    </row>
    <row r="55" spans="2:22" ht="132">
      <c r="B55" s="36" t="s">
        <v>444</v>
      </c>
      <c r="C55" s="60" t="s">
        <v>523</v>
      </c>
      <c r="D55" s="60" t="s">
        <v>243</v>
      </c>
      <c r="E55" s="60"/>
      <c r="F55" s="36" t="s">
        <v>536</v>
      </c>
      <c r="G55" s="60" t="s">
        <v>537</v>
      </c>
      <c r="H55" s="36" t="s">
        <v>538</v>
      </c>
      <c r="I55" s="34" t="s">
        <v>539</v>
      </c>
      <c r="J55" s="60"/>
      <c r="K55" s="60"/>
      <c r="L55" s="36">
        <v>0</v>
      </c>
      <c r="M55" s="60"/>
    </row>
    <row r="56" spans="2:22" ht="30">
      <c r="B56" s="63" t="s">
        <v>540</v>
      </c>
      <c r="C56" s="64" t="s">
        <v>523</v>
      </c>
      <c r="D56" s="64" t="s">
        <v>244</v>
      </c>
      <c r="E56" s="64" t="s">
        <v>541</v>
      </c>
      <c r="F56" s="63" t="s">
        <v>542</v>
      </c>
      <c r="G56" s="60"/>
      <c r="H56" s="36"/>
      <c r="I56" s="34"/>
      <c r="J56" s="60"/>
      <c r="K56" s="60"/>
      <c r="L56" s="65">
        <f>L57</f>
        <v>0</v>
      </c>
      <c r="M56" s="60"/>
    </row>
    <row r="57" spans="2:22" ht="84">
      <c r="B57" s="36" t="s">
        <v>543</v>
      </c>
      <c r="C57" s="60" t="s">
        <v>523</v>
      </c>
      <c r="D57" s="60" t="s">
        <v>245</v>
      </c>
      <c r="E57" s="60"/>
      <c r="F57" s="36" t="s">
        <v>544</v>
      </c>
      <c r="G57" s="60"/>
      <c r="H57" s="36" t="s">
        <v>545</v>
      </c>
      <c r="I57" s="34" t="s">
        <v>546</v>
      </c>
      <c r="J57" s="60"/>
      <c r="K57" s="60"/>
      <c r="L57" s="36">
        <v>0</v>
      </c>
      <c r="M57" s="60"/>
    </row>
    <row r="58" spans="2:22" ht="15.75">
      <c r="B58" s="205" t="s">
        <v>219</v>
      </c>
      <c r="C58" s="206"/>
      <c r="D58" s="206"/>
      <c r="E58" s="206"/>
      <c r="F58" s="207"/>
      <c r="G58" s="206"/>
      <c r="H58" s="207"/>
      <c r="I58" s="208"/>
      <c r="J58" s="206"/>
      <c r="K58" s="206"/>
      <c r="L58" s="207"/>
      <c r="M58" s="210"/>
    </row>
    <row r="59" spans="2:22" ht="45">
      <c r="B59" s="55" t="s">
        <v>547</v>
      </c>
      <c r="C59" s="56" t="s">
        <v>548</v>
      </c>
      <c r="D59" s="56" t="s">
        <v>219</v>
      </c>
      <c r="E59" s="56"/>
      <c r="F59" s="55" t="s">
        <v>43</v>
      </c>
      <c r="G59" s="56"/>
      <c r="H59" s="71"/>
      <c r="I59" s="72"/>
      <c r="J59" s="75"/>
      <c r="K59" s="73"/>
      <c r="L59" s="58">
        <f>AVERAGE($L$60,$L$66)</f>
        <v>19</v>
      </c>
      <c r="M59" s="73"/>
    </row>
    <row r="60" spans="2:22" ht="60">
      <c r="B60" s="63" t="s">
        <v>549</v>
      </c>
      <c r="C60" s="64" t="s">
        <v>252</v>
      </c>
      <c r="D60" s="64" t="s">
        <v>260</v>
      </c>
      <c r="E60" s="64" t="s">
        <v>550</v>
      </c>
      <c r="F60" s="63" t="s">
        <v>551</v>
      </c>
      <c r="G60" s="64"/>
      <c r="H60" s="63" t="s">
        <v>552</v>
      </c>
      <c r="I60" s="33" t="s">
        <v>553</v>
      </c>
      <c r="J60" s="180"/>
      <c r="K60" s="54"/>
      <c r="L60" s="65">
        <f>ROUND(AVERAGE(L61:L64),0)</f>
        <v>25</v>
      </c>
      <c r="M60" s="64"/>
      <c r="N60" s="54"/>
      <c r="O60" s="54"/>
      <c r="P60" s="54"/>
      <c r="Q60" s="54"/>
      <c r="R60" s="54"/>
      <c r="S60" s="182"/>
      <c r="T60" s="54"/>
      <c r="U60" s="54"/>
      <c r="V60" s="54"/>
    </row>
    <row r="61" spans="2:22" ht="60">
      <c r="B61" s="36" t="s">
        <v>554</v>
      </c>
      <c r="C61" s="60" t="s">
        <v>252</v>
      </c>
      <c r="D61" s="60" t="s">
        <v>555</v>
      </c>
      <c r="E61" s="60"/>
      <c r="F61" s="36" t="s">
        <v>556</v>
      </c>
      <c r="G61" s="64" t="s">
        <v>557</v>
      </c>
      <c r="H61" s="36"/>
      <c r="I61" s="34" t="s">
        <v>558</v>
      </c>
      <c r="J61" s="60"/>
      <c r="K61" s="60"/>
      <c r="L61" s="36">
        <v>0</v>
      </c>
      <c r="M61" s="60"/>
    </row>
    <row r="62" spans="2:22" ht="156">
      <c r="B62" s="36" t="s">
        <v>559</v>
      </c>
      <c r="C62" s="60" t="s">
        <v>301</v>
      </c>
      <c r="D62" s="60" t="s">
        <v>304</v>
      </c>
      <c r="E62" s="60"/>
      <c r="F62" s="36" t="s">
        <v>560</v>
      </c>
      <c r="G62" s="64"/>
      <c r="H62" s="36"/>
      <c r="I62" s="34" t="s">
        <v>561</v>
      </c>
      <c r="J62" s="60"/>
      <c r="K62" s="60"/>
      <c r="L62" s="36">
        <v>20</v>
      </c>
      <c r="M62" s="60"/>
    </row>
    <row r="63" spans="2:22" ht="72">
      <c r="B63" s="36" t="s">
        <v>562</v>
      </c>
      <c r="C63" s="60" t="s">
        <v>252</v>
      </c>
      <c r="D63" s="60" t="s">
        <v>563</v>
      </c>
      <c r="E63" s="60" t="s">
        <v>564</v>
      </c>
      <c r="F63" s="36" t="s">
        <v>565</v>
      </c>
      <c r="G63" s="64"/>
      <c r="H63" s="36" t="s">
        <v>566</v>
      </c>
      <c r="I63" s="34" t="s">
        <v>567</v>
      </c>
      <c r="J63" s="60"/>
      <c r="K63" s="60"/>
      <c r="L63" s="36">
        <v>20</v>
      </c>
      <c r="M63" s="60"/>
    </row>
    <row r="64" spans="2:22" ht="132">
      <c r="B64" s="36" t="s">
        <v>568</v>
      </c>
      <c r="C64" s="60" t="s">
        <v>252</v>
      </c>
      <c r="D64" s="60" t="s">
        <v>569</v>
      </c>
      <c r="E64" s="60" t="s">
        <v>570</v>
      </c>
      <c r="F64" s="36" t="s">
        <v>571</v>
      </c>
      <c r="G64" s="64"/>
      <c r="H64" s="36" t="s">
        <v>572</v>
      </c>
      <c r="I64" s="34" t="s">
        <v>573</v>
      </c>
      <c r="J64" s="60"/>
      <c r="K64" s="60"/>
      <c r="L64" s="36">
        <v>60</v>
      </c>
      <c r="M64" s="60"/>
    </row>
    <row r="65" spans="2:22" ht="30">
      <c r="B65" s="36" t="s">
        <v>574</v>
      </c>
      <c r="C65" s="60" t="s">
        <v>310</v>
      </c>
      <c r="D65" s="60" t="s">
        <v>575</v>
      </c>
      <c r="E65" s="60"/>
      <c r="F65" s="36" t="s">
        <v>576</v>
      </c>
      <c r="G65" s="64"/>
      <c r="H65" s="36"/>
      <c r="I65" s="34" t="s">
        <v>310</v>
      </c>
      <c r="J65" s="60"/>
      <c r="K65" s="60"/>
      <c r="L65" s="36">
        <v>0</v>
      </c>
      <c r="M65" s="60"/>
    </row>
    <row r="66" spans="2:22" ht="45">
      <c r="B66" s="63" t="s">
        <v>577</v>
      </c>
      <c r="C66" s="64" t="s">
        <v>215</v>
      </c>
      <c r="D66" s="64" t="s">
        <v>216</v>
      </c>
      <c r="E66" s="64"/>
      <c r="F66" s="63" t="s">
        <v>578</v>
      </c>
      <c r="G66" s="64" t="s">
        <v>557</v>
      </c>
      <c r="H66" s="63"/>
      <c r="I66" s="33"/>
      <c r="J66" s="64"/>
      <c r="K66" s="64"/>
      <c r="L66" s="65">
        <f>ROUND(AVERAGE(L67:L69),0)</f>
        <v>13</v>
      </c>
      <c r="M66" s="64"/>
      <c r="N66" s="54"/>
      <c r="O66" s="54"/>
      <c r="P66" s="54"/>
      <c r="Q66" s="54"/>
      <c r="R66" s="54"/>
      <c r="S66" s="182"/>
      <c r="T66" s="54"/>
      <c r="U66" s="54"/>
      <c r="V66" s="54"/>
    </row>
    <row r="67" spans="2:22" ht="108">
      <c r="B67" s="36" t="s">
        <v>579</v>
      </c>
      <c r="C67" s="60" t="s">
        <v>215</v>
      </c>
      <c r="D67" s="60" t="s">
        <v>217</v>
      </c>
      <c r="E67" s="60"/>
      <c r="F67" s="36" t="s">
        <v>580</v>
      </c>
      <c r="G67" s="64"/>
      <c r="H67" s="36"/>
      <c r="I67" s="34" t="s">
        <v>581</v>
      </c>
      <c r="J67" s="60"/>
      <c r="K67" s="60"/>
      <c r="L67" s="36">
        <v>0</v>
      </c>
      <c r="M67" s="60"/>
    </row>
    <row r="68" spans="2:22" ht="96">
      <c r="B68" s="36" t="s">
        <v>582</v>
      </c>
      <c r="C68" s="60" t="s">
        <v>215</v>
      </c>
      <c r="D68" s="60" t="s">
        <v>218</v>
      </c>
      <c r="E68" s="60" t="s">
        <v>583</v>
      </c>
      <c r="F68" s="36" t="s">
        <v>584</v>
      </c>
      <c r="G68" s="64"/>
      <c r="H68" s="36" t="s">
        <v>585</v>
      </c>
      <c r="I68" s="34" t="s">
        <v>586</v>
      </c>
      <c r="J68" s="60"/>
      <c r="K68" s="60"/>
      <c r="L68" s="36">
        <v>20</v>
      </c>
      <c r="M68" s="60"/>
    </row>
    <row r="69" spans="2:22" ht="72">
      <c r="B69" s="36" t="s">
        <v>587</v>
      </c>
      <c r="C69" s="60" t="s">
        <v>252</v>
      </c>
      <c r="D69" s="60" t="s">
        <v>588</v>
      </c>
      <c r="E69" s="60" t="s">
        <v>589</v>
      </c>
      <c r="F69" s="36" t="s">
        <v>590</v>
      </c>
      <c r="G69" s="64"/>
      <c r="H69" s="36" t="s">
        <v>591</v>
      </c>
      <c r="I69" s="34" t="s">
        <v>592</v>
      </c>
      <c r="J69" s="60"/>
      <c r="K69" s="60"/>
      <c r="L69" s="36">
        <v>20</v>
      </c>
      <c r="M69" s="60"/>
    </row>
    <row r="70" spans="2:22" ht="15.75">
      <c r="B70" s="205" t="s">
        <v>39</v>
      </c>
      <c r="C70" s="206"/>
      <c r="D70" s="206"/>
      <c r="E70" s="206"/>
      <c r="F70" s="207"/>
      <c r="G70" s="206"/>
      <c r="H70" s="207"/>
      <c r="I70" s="208"/>
      <c r="J70" s="206"/>
      <c r="K70" s="206"/>
      <c r="L70" s="207"/>
      <c r="M70" s="210"/>
    </row>
    <row r="71" spans="2:22" ht="30">
      <c r="B71" s="55" t="s">
        <v>593</v>
      </c>
      <c r="C71" s="56" t="s">
        <v>234</v>
      </c>
      <c r="D71" s="56" t="s">
        <v>39</v>
      </c>
      <c r="E71" s="56"/>
      <c r="F71" s="55" t="s">
        <v>38</v>
      </c>
      <c r="G71" s="56"/>
      <c r="H71" s="71"/>
      <c r="I71" s="72"/>
      <c r="J71" s="73"/>
      <c r="K71" s="73"/>
      <c r="L71" s="58">
        <f>ROUND(AVERAGE($L$72,$L$73),0)</f>
        <v>0</v>
      </c>
      <c r="M71" s="73"/>
    </row>
    <row r="72" spans="2:22" ht="180">
      <c r="B72" s="36" t="s">
        <v>594</v>
      </c>
      <c r="C72" s="60" t="s">
        <v>234</v>
      </c>
      <c r="D72" s="60" t="s">
        <v>236</v>
      </c>
      <c r="E72" s="60" t="s">
        <v>595</v>
      </c>
      <c r="F72" s="36" t="s">
        <v>596</v>
      </c>
      <c r="G72" s="60" t="s">
        <v>405</v>
      </c>
      <c r="H72" s="36"/>
      <c r="I72" s="34" t="s">
        <v>597</v>
      </c>
      <c r="J72" s="60"/>
      <c r="K72" s="60"/>
      <c r="L72" s="36">
        <v>0</v>
      </c>
      <c r="M72" s="60"/>
    </row>
    <row r="73" spans="2:22" ht="120">
      <c r="B73" s="36" t="s">
        <v>598</v>
      </c>
      <c r="C73" s="60" t="s">
        <v>234</v>
      </c>
      <c r="D73" s="60" t="s">
        <v>237</v>
      </c>
      <c r="E73" s="60" t="s">
        <v>599</v>
      </c>
      <c r="F73" s="36" t="s">
        <v>600</v>
      </c>
      <c r="G73" s="60" t="s">
        <v>405</v>
      </c>
      <c r="H73" s="36"/>
      <c r="I73" s="34" t="s">
        <v>601</v>
      </c>
      <c r="J73" s="60"/>
      <c r="K73" s="60"/>
      <c r="L73" s="36">
        <v>0</v>
      </c>
      <c r="M73" s="60"/>
      <c r="N73" s="54"/>
      <c r="O73" s="54"/>
      <c r="P73" s="54"/>
      <c r="Q73" s="54"/>
      <c r="R73" s="54"/>
      <c r="S73" s="182"/>
      <c r="T73" s="54"/>
      <c r="U73" s="54"/>
      <c r="V73" s="54"/>
    </row>
    <row r="74" spans="2:22">
      <c r="B74" s="54"/>
      <c r="C74" s="54"/>
      <c r="D74" s="82"/>
      <c r="E74" s="181"/>
      <c r="F74" s="182"/>
      <c r="G74" s="181"/>
      <c r="H74" s="31"/>
      <c r="I74" s="83"/>
      <c r="L74" s="31"/>
      <c r="M74" s="83"/>
    </row>
    <row r="77" spans="2:22" ht="15.75">
      <c r="B77" s="350" t="s">
        <v>87</v>
      </c>
      <c r="C77" s="350"/>
      <c r="D77" s="350"/>
      <c r="E77" s="350"/>
      <c r="F77" s="350"/>
      <c r="G77" s="350"/>
      <c r="H77" s="350"/>
      <c r="I77" s="350"/>
      <c r="J77" s="350"/>
      <c r="K77" s="350"/>
      <c r="L77" s="350"/>
      <c r="M77" s="350"/>
      <c r="N77" s="350"/>
      <c r="O77" s="350"/>
      <c r="P77" s="350"/>
    </row>
    <row r="78" spans="2:22" ht="15.75">
      <c r="B78" s="350" t="s">
        <v>88</v>
      </c>
      <c r="C78" s="350"/>
      <c r="D78" s="492" t="s">
        <v>89</v>
      </c>
      <c r="E78" s="493"/>
      <c r="F78" s="493"/>
      <c r="G78" s="493"/>
      <c r="H78" s="493"/>
      <c r="I78" s="493"/>
      <c r="J78" s="493"/>
      <c r="K78" s="493"/>
      <c r="L78" s="494"/>
      <c r="M78" s="276" t="s">
        <v>90</v>
      </c>
      <c r="N78" s="279"/>
      <c r="O78" s="350" t="s">
        <v>90</v>
      </c>
      <c r="P78" s="350"/>
    </row>
    <row r="79" spans="2:22">
      <c r="B79" s="352" t="s">
        <v>91</v>
      </c>
      <c r="C79" s="352"/>
      <c r="D79" s="495" t="s">
        <v>92</v>
      </c>
      <c r="E79" s="496"/>
      <c r="F79" s="496"/>
      <c r="G79" s="496"/>
      <c r="H79" s="496"/>
      <c r="I79" s="496"/>
      <c r="J79" s="496"/>
      <c r="K79" s="496"/>
      <c r="L79" s="497"/>
      <c r="M79" s="267">
        <v>1</v>
      </c>
      <c r="N79" s="267"/>
      <c r="O79" s="352">
        <v>1</v>
      </c>
      <c r="P79" s="352"/>
    </row>
    <row r="80" spans="2:22">
      <c r="B80" s="352" t="s">
        <v>0</v>
      </c>
      <c r="C80" s="352"/>
      <c r="D80" s="495" t="s">
        <v>0</v>
      </c>
      <c r="E80" s="496"/>
      <c r="F80" s="496"/>
      <c r="G80" s="496"/>
      <c r="H80" s="496"/>
      <c r="I80" s="496"/>
      <c r="J80" s="496"/>
      <c r="K80" s="496"/>
      <c r="L80" s="497"/>
      <c r="M80" s="267"/>
      <c r="N80" s="267"/>
      <c r="O80" s="352" t="s">
        <v>0</v>
      </c>
      <c r="P80" s="352"/>
    </row>
    <row r="81" spans="2:16">
      <c r="C81" s="243"/>
      <c r="D81" s="243"/>
      <c r="E81" s="265"/>
      <c r="F81" s="265"/>
      <c r="G81" s="265"/>
      <c r="H81" s="265"/>
      <c r="I81" s="265"/>
      <c r="J81" s="265"/>
      <c r="K81" s="265"/>
      <c r="L81" s="266"/>
      <c r="M81" s="266"/>
      <c r="N81" s="266"/>
      <c r="O81" s="266"/>
      <c r="P81" s="243"/>
    </row>
    <row r="82" spans="2:16" ht="15.75">
      <c r="B82" s="350" t="s">
        <v>0</v>
      </c>
      <c r="C82" s="350"/>
      <c r="D82" s="350" t="s">
        <v>93</v>
      </c>
      <c r="E82" s="350"/>
      <c r="F82" s="492" t="s">
        <v>94</v>
      </c>
      <c r="G82" s="493"/>
      <c r="H82" s="493"/>
      <c r="I82" s="493"/>
      <c r="J82" s="493"/>
      <c r="K82" s="494"/>
      <c r="L82" s="276" t="s">
        <v>88</v>
      </c>
      <c r="M82" s="276" t="s">
        <v>95</v>
      </c>
      <c r="N82" s="276" t="s">
        <v>88</v>
      </c>
      <c r="O82" s="350" t="s">
        <v>95</v>
      </c>
      <c r="P82" s="350"/>
    </row>
    <row r="83" spans="2:16" ht="15.75">
      <c r="B83" s="350" t="s">
        <v>96</v>
      </c>
      <c r="C83" s="350"/>
      <c r="D83" s="352" t="s">
        <v>97</v>
      </c>
      <c r="E83" s="352"/>
      <c r="F83" s="495" t="s">
        <v>98</v>
      </c>
      <c r="G83" s="496"/>
      <c r="H83" s="496"/>
      <c r="I83" s="496"/>
      <c r="J83" s="496"/>
      <c r="K83" s="497"/>
      <c r="L83" s="268" t="s">
        <v>91</v>
      </c>
      <c r="M83" s="267"/>
      <c r="N83" s="268" t="s">
        <v>91</v>
      </c>
      <c r="O83" s="352" t="s">
        <v>0</v>
      </c>
      <c r="P83" s="352"/>
    </row>
    <row r="84" spans="2:16" ht="15.75">
      <c r="B84" s="350" t="s">
        <v>99</v>
      </c>
      <c r="C84" s="350"/>
      <c r="D84" s="352" t="s">
        <v>97</v>
      </c>
      <c r="E84" s="352"/>
      <c r="F84" s="495" t="s">
        <v>100</v>
      </c>
      <c r="G84" s="496"/>
      <c r="H84" s="496"/>
      <c r="I84" s="496"/>
      <c r="J84" s="496"/>
      <c r="K84" s="497"/>
      <c r="L84" s="268" t="s">
        <v>91</v>
      </c>
      <c r="M84" s="267"/>
      <c r="N84" s="268" t="s">
        <v>91</v>
      </c>
      <c r="O84" s="352" t="s">
        <v>0</v>
      </c>
      <c r="P84" s="352"/>
    </row>
    <row r="85" spans="2:16" ht="15.75">
      <c r="B85" s="350" t="s">
        <v>101</v>
      </c>
      <c r="C85" s="350"/>
      <c r="D85" s="352" t="s">
        <v>102</v>
      </c>
      <c r="E85" s="352"/>
      <c r="F85" s="495" t="s">
        <v>103</v>
      </c>
      <c r="G85" s="496"/>
      <c r="H85" s="496"/>
      <c r="I85" s="496"/>
      <c r="J85" s="496"/>
      <c r="K85" s="497"/>
      <c r="L85" s="268" t="s">
        <v>91</v>
      </c>
      <c r="M85" s="267"/>
      <c r="N85" s="268" t="s">
        <v>91</v>
      </c>
      <c r="O85" s="352" t="s">
        <v>0</v>
      </c>
      <c r="P85" s="352"/>
    </row>
  </sheetData>
  <mergeCells count="37">
    <mergeCell ref="B85:C85"/>
    <mergeCell ref="D85:E85"/>
    <mergeCell ref="O85:P85"/>
    <mergeCell ref="F82:K82"/>
    <mergeCell ref="F83:K83"/>
    <mergeCell ref="F84:K84"/>
    <mergeCell ref="F85:K85"/>
    <mergeCell ref="B83:C83"/>
    <mergeCell ref="D83:E83"/>
    <mergeCell ref="O83:P83"/>
    <mergeCell ref="B84:C84"/>
    <mergeCell ref="D84:E84"/>
    <mergeCell ref="O84:P84"/>
    <mergeCell ref="B80:C80"/>
    <mergeCell ref="O80:P80"/>
    <mergeCell ref="B82:C82"/>
    <mergeCell ref="D82:E82"/>
    <mergeCell ref="O82:P82"/>
    <mergeCell ref="D80:L80"/>
    <mergeCell ref="B77:P77"/>
    <mergeCell ref="B78:C78"/>
    <mergeCell ref="O78:P78"/>
    <mergeCell ref="B79:C79"/>
    <mergeCell ref="O79:P79"/>
    <mergeCell ref="D78:L78"/>
    <mergeCell ref="D79:L79"/>
    <mergeCell ref="B1:C4"/>
    <mergeCell ref="D1:K1"/>
    <mergeCell ref="D3:K3"/>
    <mergeCell ref="D4:K4"/>
    <mergeCell ref="D2:K2"/>
    <mergeCell ref="L1:M1"/>
    <mergeCell ref="L2:M2"/>
    <mergeCell ref="L3:M3"/>
    <mergeCell ref="L4:M4"/>
    <mergeCell ref="I11:I12"/>
    <mergeCell ref="J11:J12"/>
  </mergeCells>
  <dataValidations count="1">
    <dataValidation type="list" allowBlank="1" showInputMessage="1" showErrorMessage="1" sqref="L11:L12 L16:L20 L72:L73 L27:L28 L22:L23 L30:L32 L34 L38:L41 L47:L49 L53:L55 L57 L43:L45 L61:L65 L67:L69" xr:uid="{00000000-0002-0000-0400-000000000000}">
      <formula1>$S$7:$S$13</formula1>
    </dataValidation>
  </dataValidations>
  <hyperlinks>
    <hyperlink ref="J41" r:id="rId1" display="../../../../../../../:w:/g/personal/gestorcalidad_cartagena_gov_co/EUU8QAPvPaZJvwulJtG34bcBYy5jOjORIVl99dzqWmOaSg?e=ZnC5ky" xr:uid="{1895AB4C-BF54-4886-A28A-34120162E98B}"/>
    <hyperlink ref="J43" r:id="rId2" display="../../../../../../../:w:/g/personal/gestorcalidad_cartagena_gov_co/EUaJH1GelRlMu3Tpee-MpmMBGT-HEQgzqOQebVoypB9bLA?e=i7UO0A" xr:uid="{83F8074B-B202-49A6-9724-66CCEAD43C37}"/>
    <hyperlink ref="J44" r:id="rId3" display="../../../../../../../:w:/g/personal/gestorcalidad_cartagena_gov_co/EUaJH1GelRlMu3Tpee-MpmMBGT-HEQgzqOQebVoypB9bLA?e=i7UO0A" xr:uid="{4A2FD92A-A3DE-4F2E-A970-B106A2D59CC4}"/>
    <hyperlink ref="J45" r:id="rId4" display="https://alcart.sharepoint.com/:w:/r/sites/Principal/Calidad/Informatica/GestionTecnologiaInformatica/GTIGI03-P001 Procedimiento Copias de Repaldo y Restauracion.docx?d=w014cb44a951541eeb622a006b524d245&amp;csf=1&amp;web=1&amp;e=PgPx5j" xr:uid="{23E51339-EB8E-4A85-B348-702ED0E32916}"/>
    <hyperlink ref="J11:J12" r:id="rId5" display="Politica para seguridad de la informacion" xr:uid="{DAB4DB4E-E7BA-44C5-BDC8-6F92DE07CEEA}"/>
    <hyperlink ref="J16" r:id="rId6" display="https://alcart.sharepoint.com/:w:/r/sites/Principal/Calidad/Informatica/GestionTecnologiaInformatica/GTIGPS01-I002 Instructivo para roles y responsabilidades.docx?d=w52d029ebc72447c68b2d06a1b19198ba&amp;csf=1&amp;web=1&amp;e=JQv3V9" xr:uid="{E93208AF-37EF-4C34-8044-43D281D27EAA}"/>
    <hyperlink ref="J17" r:id="rId7" display="https://alcart.sharepoint.com/:w:/r/sites/Principal/Calidad/Informatica/GestionTecnologiaInformatica/GTIGPS01-I002 Instructivo para roles y responsabilidades.docx?d=w52d029ebc72447c68b2d06a1b19198ba&amp;csf=1&amp;web=1&amp;e=JQv3V9" xr:uid="{83576DCD-CAA2-43B1-8CD7-A729A607F622}"/>
    <hyperlink ref="J18" r:id="rId8" display="https://alcart.sharepoint.com/:w:/r/sites/Principal/Calidad/Informatica/GestionTecnologiaInformatica/GTIGPS02-P002 Procedimiento de gesti%C3%B3n de incidentes de seguridad de la informaci%C3%B3n.docx?d=wa46602cae9b2448bbad45b7458df2712&amp;csf=1&amp;web=1&amp;e=9esghb" xr:uid="{34D8C77F-345D-46B5-B28B-B2774DC259FF}"/>
    <hyperlink ref="J38" r:id="rId9" display="../../../../../../../:w:/g/personal/gestorcalidad_cartagena_gov_co/EUaJH1GelRlMu3Tpee-MpmMBGT-HEQgzqOQebVoypB9bLA?e=TweJfI" xr:uid="{3B63145E-1C92-4D61-953F-63C341B45703}"/>
  </hyperlinks>
  <pageMargins left="0.7" right="0.7" top="0.75" bottom="0.75" header="0.3" footer="0.3"/>
  <pageSetup orientation="portrait" r:id="rId10"/>
  <drawing r:id="rId11"/>
  <legacyDrawing r:id="rId1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26"/>
  <sheetViews>
    <sheetView zoomScale="60" zoomScaleNormal="60" workbookViewId="0">
      <selection activeCell="H51" sqref="H51"/>
    </sheetView>
  </sheetViews>
  <sheetFormatPr defaultColWidth="11.42578125" defaultRowHeight="15"/>
  <cols>
    <col min="1" max="1" width="14.7109375" customWidth="1"/>
    <col min="2" max="2" width="25.7109375" customWidth="1"/>
    <col min="3" max="3" width="25.42578125" style="32" customWidth="1"/>
    <col min="4" max="4" width="31.28515625" style="32" customWidth="1"/>
    <col min="5" max="5" width="13.28515625" style="31" customWidth="1"/>
    <col min="6" max="6" width="17.7109375" style="32" customWidth="1"/>
    <col min="7" max="7" width="13.7109375" style="32" customWidth="1"/>
    <col min="8" max="8" width="83.85546875" style="32" customWidth="1"/>
    <col min="9" max="9" width="40.140625" style="32" customWidth="1"/>
    <col min="10" max="10" width="25.42578125" style="32" customWidth="1"/>
    <col min="11" max="11" width="16.7109375" customWidth="1"/>
    <col min="12" max="12" width="63.140625" customWidth="1"/>
    <col min="13" max="13" width="0" hidden="1" customWidth="1"/>
    <col min="14" max="14" width="9.42578125" style="30" hidden="1" customWidth="1"/>
  </cols>
  <sheetData>
    <row r="1" spans="1:12" ht="45" customHeight="1">
      <c r="A1" s="420" t="s">
        <v>0</v>
      </c>
      <c r="B1" s="420"/>
      <c r="C1" s="483" t="s">
        <v>1</v>
      </c>
      <c r="D1" s="484"/>
      <c r="E1" s="484"/>
      <c r="F1" s="484"/>
      <c r="G1" s="484"/>
      <c r="H1" s="484"/>
      <c r="I1" s="484"/>
      <c r="J1" s="485"/>
      <c r="K1" s="475" t="s">
        <v>2</v>
      </c>
      <c r="L1" s="476"/>
    </row>
    <row r="2" spans="1:12" ht="43.5" customHeight="1">
      <c r="A2" s="420"/>
      <c r="B2" s="420"/>
      <c r="C2" s="489" t="s">
        <v>3</v>
      </c>
      <c r="D2" s="490"/>
      <c r="E2" s="490"/>
      <c r="F2" s="490"/>
      <c r="G2" s="490"/>
      <c r="H2" s="490"/>
      <c r="I2" s="490"/>
      <c r="J2" s="491"/>
      <c r="K2" s="475" t="s">
        <v>4</v>
      </c>
      <c r="L2" s="476"/>
    </row>
    <row r="3" spans="1:12" ht="42" customHeight="1">
      <c r="A3" s="420"/>
      <c r="B3" s="420"/>
      <c r="C3" s="486" t="s">
        <v>5</v>
      </c>
      <c r="D3" s="487"/>
      <c r="E3" s="487"/>
      <c r="F3" s="487"/>
      <c r="G3" s="487"/>
      <c r="H3" s="487"/>
      <c r="I3" s="487"/>
      <c r="J3" s="488"/>
      <c r="K3" s="477" t="s">
        <v>6</v>
      </c>
      <c r="L3" s="478"/>
    </row>
    <row r="4" spans="1:12" ht="39.75" customHeight="1">
      <c r="A4" s="420"/>
      <c r="B4" s="420"/>
      <c r="C4" s="486" t="s">
        <v>7</v>
      </c>
      <c r="D4" s="487"/>
      <c r="E4" s="487"/>
      <c r="F4" s="487"/>
      <c r="G4" s="487"/>
      <c r="H4" s="487"/>
      <c r="I4" s="487"/>
      <c r="J4" s="488"/>
      <c r="K4" s="477" t="s">
        <v>602</v>
      </c>
      <c r="L4" s="478"/>
    </row>
    <row r="5" spans="1:12">
      <c r="A5" s="243"/>
      <c r="B5" s="243"/>
      <c r="C5" s="293"/>
      <c r="D5" s="293"/>
      <c r="E5" s="264"/>
      <c r="F5" s="293"/>
      <c r="G5" s="293"/>
      <c r="H5" s="293"/>
      <c r="I5" s="293"/>
      <c r="J5" s="293"/>
      <c r="K5" s="243"/>
      <c r="L5" s="243"/>
    </row>
    <row r="6" spans="1:12">
      <c r="A6" s="300"/>
      <c r="B6" s="282"/>
      <c r="C6" s="294"/>
      <c r="D6" s="293"/>
      <c r="E6" s="264"/>
      <c r="F6" s="293"/>
      <c r="G6" s="293"/>
      <c r="H6" s="293"/>
      <c r="I6" s="293"/>
      <c r="J6" s="293"/>
      <c r="K6" s="273"/>
      <c r="L6" s="301"/>
    </row>
    <row r="7" spans="1:12" ht="63">
      <c r="A7" s="203" t="s">
        <v>603</v>
      </c>
      <c r="B7" s="203" t="s">
        <v>93</v>
      </c>
      <c r="C7" s="204" t="s">
        <v>312</v>
      </c>
      <c r="D7" s="203" t="s">
        <v>313</v>
      </c>
      <c r="E7" s="203" t="s">
        <v>314</v>
      </c>
      <c r="F7" s="203" t="s">
        <v>315</v>
      </c>
      <c r="G7" s="203" t="s">
        <v>316</v>
      </c>
      <c r="H7" s="203" t="s">
        <v>317</v>
      </c>
      <c r="I7" s="203" t="s">
        <v>318</v>
      </c>
      <c r="J7" s="203" t="s">
        <v>319</v>
      </c>
      <c r="K7" s="178" t="s">
        <v>320</v>
      </c>
      <c r="L7" s="204" t="s">
        <v>321</v>
      </c>
    </row>
    <row r="8" spans="1:12">
      <c r="A8" s="211" t="s">
        <v>27</v>
      </c>
      <c r="B8" s="212"/>
      <c r="C8" s="213"/>
      <c r="D8" s="213"/>
      <c r="E8" s="214"/>
      <c r="F8" s="213"/>
      <c r="G8" s="213"/>
      <c r="H8" s="213"/>
      <c r="I8" s="213"/>
      <c r="J8" s="213"/>
      <c r="K8" s="215"/>
      <c r="L8" s="212"/>
    </row>
    <row r="9" spans="1:12" ht="75">
      <c r="A9" s="84" t="s">
        <v>604</v>
      </c>
      <c r="B9" s="85" t="s">
        <v>605</v>
      </c>
      <c r="C9" s="85" t="s">
        <v>27</v>
      </c>
      <c r="D9" s="85"/>
      <c r="E9" s="84" t="s">
        <v>26</v>
      </c>
      <c r="F9" s="85" t="s">
        <v>325</v>
      </c>
      <c r="G9" s="86"/>
      <c r="H9" s="87"/>
      <c r="I9" s="86"/>
      <c r="J9" s="86"/>
      <c r="K9" s="88">
        <f>ROUND(AVERAGE(K10,K13,K20,K22),0)</f>
        <v>90</v>
      </c>
      <c r="L9" s="85"/>
    </row>
    <row r="10" spans="1:12" ht="45">
      <c r="A10" s="63" t="s">
        <v>606</v>
      </c>
      <c r="B10" s="89" t="s">
        <v>252</v>
      </c>
      <c r="C10" s="66" t="s">
        <v>607</v>
      </c>
      <c r="D10" s="177" t="s">
        <v>608</v>
      </c>
      <c r="E10" s="176" t="s">
        <v>609</v>
      </c>
      <c r="F10" s="89" t="s">
        <v>610</v>
      </c>
      <c r="G10" s="90"/>
      <c r="H10" s="91"/>
      <c r="I10" s="338"/>
      <c r="J10" s="92"/>
      <c r="K10" s="93">
        <f>ROUND(AVERAGE(K11:K12),0)</f>
        <v>100</v>
      </c>
      <c r="L10" s="66"/>
    </row>
    <row r="11" spans="1:12" ht="285">
      <c r="A11" s="36" t="s">
        <v>611</v>
      </c>
      <c r="B11" s="89" t="s">
        <v>252</v>
      </c>
      <c r="C11" s="89" t="s">
        <v>612</v>
      </c>
      <c r="D11" s="89" t="s">
        <v>613</v>
      </c>
      <c r="E11" s="19" t="s">
        <v>614</v>
      </c>
      <c r="F11" s="89"/>
      <c r="G11" s="92" t="s">
        <v>416</v>
      </c>
      <c r="H11" s="340" t="s">
        <v>615</v>
      </c>
      <c r="I11" s="344" t="s">
        <v>616</v>
      </c>
      <c r="J11" s="341"/>
      <c r="K11" s="36">
        <v>100</v>
      </c>
      <c r="L11" s="89"/>
    </row>
    <row r="12" spans="1:12" ht="165">
      <c r="A12" s="36" t="s">
        <v>617</v>
      </c>
      <c r="B12" s="89" t="s">
        <v>301</v>
      </c>
      <c r="C12" s="89" t="s">
        <v>618</v>
      </c>
      <c r="D12" s="89" t="s">
        <v>619</v>
      </c>
      <c r="E12" s="19" t="s">
        <v>620</v>
      </c>
      <c r="F12" s="89"/>
      <c r="G12" s="89" t="s">
        <v>621</v>
      </c>
      <c r="H12" s="340" t="s">
        <v>622</v>
      </c>
      <c r="I12" s="343" t="s">
        <v>623</v>
      </c>
      <c r="J12" s="341"/>
      <c r="K12" s="36">
        <v>100</v>
      </c>
      <c r="L12" s="333"/>
    </row>
    <row r="13" spans="1:12" ht="60">
      <c r="A13" s="63" t="s">
        <v>624</v>
      </c>
      <c r="B13" s="89" t="s">
        <v>252</v>
      </c>
      <c r="C13" s="66" t="s">
        <v>625</v>
      </c>
      <c r="D13" s="66" t="s">
        <v>626</v>
      </c>
      <c r="E13" s="63" t="s">
        <v>627</v>
      </c>
      <c r="F13" s="89" t="s">
        <v>628</v>
      </c>
      <c r="G13" s="90"/>
      <c r="H13" s="94"/>
      <c r="I13" s="342"/>
      <c r="J13" s="89"/>
      <c r="K13" s="93">
        <f>ROUND(AVERAGE(K14:K19),0)</f>
        <v>90</v>
      </c>
      <c r="L13" s="66"/>
    </row>
    <row r="14" spans="1:12" ht="150">
      <c r="A14" s="36" t="s">
        <v>629</v>
      </c>
      <c r="B14" s="89" t="s">
        <v>252</v>
      </c>
      <c r="C14" s="89" t="s">
        <v>630</v>
      </c>
      <c r="D14" s="89" t="s">
        <v>631</v>
      </c>
      <c r="E14" s="36" t="s">
        <v>632</v>
      </c>
      <c r="F14" s="89"/>
      <c r="G14" s="92" t="s">
        <v>633</v>
      </c>
      <c r="H14" s="340" t="s">
        <v>634</v>
      </c>
      <c r="I14" s="345" t="s">
        <v>635</v>
      </c>
      <c r="J14" s="341"/>
      <c r="K14" s="36">
        <v>100</v>
      </c>
      <c r="L14" s="89"/>
    </row>
    <row r="15" spans="1:12" ht="225">
      <c r="A15" s="36" t="s">
        <v>636</v>
      </c>
      <c r="B15" s="89" t="s">
        <v>252</v>
      </c>
      <c r="C15" s="89" t="s">
        <v>637</v>
      </c>
      <c r="D15" s="89" t="s">
        <v>638</v>
      </c>
      <c r="E15" s="36" t="s">
        <v>639</v>
      </c>
      <c r="F15" s="89"/>
      <c r="G15" s="92" t="s">
        <v>633</v>
      </c>
      <c r="H15" s="340" t="s">
        <v>640</v>
      </c>
      <c r="I15" s="345" t="s">
        <v>635</v>
      </c>
      <c r="J15" s="341"/>
      <c r="K15" s="36">
        <v>100</v>
      </c>
      <c r="L15" s="89"/>
    </row>
    <row r="16" spans="1:12" ht="360">
      <c r="A16" s="36" t="s">
        <v>641</v>
      </c>
      <c r="B16" s="89" t="s">
        <v>252</v>
      </c>
      <c r="C16" s="89" t="s">
        <v>642</v>
      </c>
      <c r="D16" s="89" t="s">
        <v>643</v>
      </c>
      <c r="E16" s="36" t="s">
        <v>644</v>
      </c>
      <c r="F16" s="89"/>
      <c r="G16" s="89" t="s">
        <v>645</v>
      </c>
      <c r="H16" s="94" t="s">
        <v>646</v>
      </c>
      <c r="I16" s="344" t="s">
        <v>647</v>
      </c>
      <c r="J16" s="89"/>
      <c r="K16" s="36">
        <v>100</v>
      </c>
      <c r="L16" s="89"/>
    </row>
    <row r="17" spans="1:12" ht="285">
      <c r="A17" s="36" t="s">
        <v>648</v>
      </c>
      <c r="B17" s="89" t="s">
        <v>252</v>
      </c>
      <c r="C17" s="89" t="s">
        <v>649</v>
      </c>
      <c r="D17" s="89" t="s">
        <v>650</v>
      </c>
      <c r="E17" s="36" t="s">
        <v>651</v>
      </c>
      <c r="F17" s="89"/>
      <c r="G17" s="92" t="s">
        <v>633</v>
      </c>
      <c r="H17" s="94" t="s">
        <v>652</v>
      </c>
      <c r="I17" s="237" t="s">
        <v>653</v>
      </c>
      <c r="J17" s="89"/>
      <c r="K17" s="36">
        <v>40</v>
      </c>
      <c r="L17" s="89" t="s">
        <v>654</v>
      </c>
    </row>
    <row r="18" spans="1:12" ht="150">
      <c r="A18" s="36" t="s">
        <v>655</v>
      </c>
      <c r="B18" s="89" t="s">
        <v>252</v>
      </c>
      <c r="C18" s="89" t="s">
        <v>656</v>
      </c>
      <c r="D18" s="89" t="s">
        <v>657</v>
      </c>
      <c r="E18" s="36" t="s">
        <v>658</v>
      </c>
      <c r="F18" s="89"/>
      <c r="G18" s="92"/>
      <c r="H18" s="94" t="s">
        <v>659</v>
      </c>
      <c r="I18" s="344" t="s">
        <v>647</v>
      </c>
      <c r="J18" s="89"/>
      <c r="K18" s="36">
        <v>100</v>
      </c>
      <c r="L18" s="89"/>
    </row>
    <row r="19" spans="1:12" ht="120">
      <c r="A19" s="36" t="s">
        <v>660</v>
      </c>
      <c r="B19" s="89" t="s">
        <v>252</v>
      </c>
      <c r="C19" s="89" t="s">
        <v>661</v>
      </c>
      <c r="D19" s="89" t="s">
        <v>662</v>
      </c>
      <c r="E19" s="36" t="s">
        <v>663</v>
      </c>
      <c r="F19" s="89"/>
      <c r="G19" s="92"/>
      <c r="H19" s="94" t="s">
        <v>664</v>
      </c>
      <c r="I19" s="344" t="s">
        <v>647</v>
      </c>
      <c r="J19" s="89"/>
      <c r="K19" s="36">
        <v>100</v>
      </c>
      <c r="L19" s="89"/>
    </row>
    <row r="20" spans="1:12" ht="48" customHeight="1">
      <c r="A20" s="63" t="s">
        <v>665</v>
      </c>
      <c r="B20" s="66" t="s">
        <v>252</v>
      </c>
      <c r="C20" s="66" t="s">
        <v>666</v>
      </c>
      <c r="D20" s="66" t="s">
        <v>667</v>
      </c>
      <c r="E20" s="63" t="s">
        <v>668</v>
      </c>
      <c r="F20" s="89" t="s">
        <v>610</v>
      </c>
      <c r="G20" s="90"/>
      <c r="H20" s="95"/>
      <c r="I20" s="94"/>
      <c r="J20" s="89"/>
      <c r="K20" s="93">
        <f>K21</f>
        <v>80</v>
      </c>
      <c r="L20" s="66"/>
    </row>
    <row r="21" spans="1:12" ht="408" customHeight="1">
      <c r="A21" s="36" t="s">
        <v>669</v>
      </c>
      <c r="B21" s="89" t="s">
        <v>252</v>
      </c>
      <c r="C21" s="89" t="s">
        <v>670</v>
      </c>
      <c r="D21" s="89" t="s">
        <v>671</v>
      </c>
      <c r="E21" s="36" t="s">
        <v>672</v>
      </c>
      <c r="F21" s="89"/>
      <c r="G21" s="92" t="s">
        <v>633</v>
      </c>
      <c r="H21" s="94"/>
      <c r="I21" s="343" t="s">
        <v>635</v>
      </c>
      <c r="J21" s="89"/>
      <c r="K21" s="36">
        <v>80</v>
      </c>
      <c r="L21" s="89"/>
    </row>
    <row r="22" spans="1:12" ht="53.25" customHeight="1">
      <c r="A22" s="63" t="s">
        <v>673</v>
      </c>
      <c r="B22" s="89" t="s">
        <v>252</v>
      </c>
      <c r="C22" s="66" t="s">
        <v>674</v>
      </c>
      <c r="D22" s="66" t="s">
        <v>675</v>
      </c>
      <c r="E22" s="63" t="s">
        <v>676</v>
      </c>
      <c r="F22" s="89" t="s">
        <v>628</v>
      </c>
      <c r="G22" s="90"/>
      <c r="H22" s="94"/>
      <c r="I22" s="94"/>
      <c r="J22" s="89"/>
      <c r="K22" s="93">
        <f>ROUND(AVERAGE(K23:K27),0)</f>
        <v>88</v>
      </c>
      <c r="L22" s="66"/>
    </row>
    <row r="23" spans="1:12" ht="135">
      <c r="A23" s="36" t="s">
        <v>677</v>
      </c>
      <c r="B23" s="89" t="s">
        <v>252</v>
      </c>
      <c r="C23" s="89" t="s">
        <v>678</v>
      </c>
      <c r="D23" s="89" t="s">
        <v>679</v>
      </c>
      <c r="E23" s="36" t="s">
        <v>680</v>
      </c>
      <c r="F23" s="89"/>
      <c r="G23" s="89" t="s">
        <v>645</v>
      </c>
      <c r="H23" s="94" t="s">
        <v>681</v>
      </c>
      <c r="I23" s="344" t="s">
        <v>647</v>
      </c>
      <c r="J23" s="89"/>
      <c r="K23" s="36">
        <v>80</v>
      </c>
      <c r="L23" s="89" t="s">
        <v>682</v>
      </c>
    </row>
    <row r="24" spans="1:12" ht="375">
      <c r="A24" s="36" t="s">
        <v>683</v>
      </c>
      <c r="B24" s="89" t="s">
        <v>252</v>
      </c>
      <c r="C24" s="89" t="s">
        <v>684</v>
      </c>
      <c r="D24" s="89" t="s">
        <v>685</v>
      </c>
      <c r="E24" s="36" t="s">
        <v>686</v>
      </c>
      <c r="F24" s="89"/>
      <c r="G24" s="92" t="s">
        <v>633</v>
      </c>
      <c r="H24" s="94" t="s">
        <v>687</v>
      </c>
      <c r="I24" s="346" t="s">
        <v>688</v>
      </c>
      <c r="J24" s="89"/>
      <c r="K24" s="36">
        <v>60</v>
      </c>
      <c r="L24" s="89"/>
    </row>
    <row r="25" spans="1:12" ht="195">
      <c r="A25" s="36" t="s">
        <v>689</v>
      </c>
      <c r="B25" s="89" t="s">
        <v>301</v>
      </c>
      <c r="C25" s="89" t="s">
        <v>690</v>
      </c>
      <c r="D25" s="89" t="s">
        <v>691</v>
      </c>
      <c r="E25" s="36" t="s">
        <v>692</v>
      </c>
      <c r="F25" s="89"/>
      <c r="G25" s="92" t="s">
        <v>633</v>
      </c>
      <c r="H25" s="94" t="s">
        <v>693</v>
      </c>
      <c r="I25" s="344" t="s">
        <v>647</v>
      </c>
      <c r="J25" s="89"/>
      <c r="K25" s="36">
        <v>100</v>
      </c>
      <c r="L25" s="89"/>
    </row>
    <row r="26" spans="1:12" ht="210">
      <c r="A26" s="36" t="s">
        <v>694</v>
      </c>
      <c r="B26" s="89" t="s">
        <v>301</v>
      </c>
      <c r="C26" s="89" t="s">
        <v>695</v>
      </c>
      <c r="D26" s="89" t="s">
        <v>696</v>
      </c>
      <c r="E26" s="36" t="s">
        <v>697</v>
      </c>
      <c r="F26" s="89"/>
      <c r="G26" s="89" t="s">
        <v>645</v>
      </c>
      <c r="H26" s="94" t="s">
        <v>698</v>
      </c>
      <c r="I26" s="344" t="s">
        <v>647</v>
      </c>
      <c r="J26" s="89"/>
      <c r="K26" s="36">
        <v>100</v>
      </c>
      <c r="L26" s="89" t="s">
        <v>699</v>
      </c>
    </row>
    <row r="27" spans="1:12" ht="225">
      <c r="A27" s="36" t="s">
        <v>700</v>
      </c>
      <c r="B27" s="89" t="s">
        <v>301</v>
      </c>
      <c r="C27" s="89" t="s">
        <v>701</v>
      </c>
      <c r="D27" s="89" t="s">
        <v>702</v>
      </c>
      <c r="E27" s="36" t="s">
        <v>703</v>
      </c>
      <c r="F27" s="89"/>
      <c r="G27" s="92" t="s">
        <v>416</v>
      </c>
      <c r="H27" s="94" t="s">
        <v>704</v>
      </c>
      <c r="I27" s="344" t="s">
        <v>647</v>
      </c>
      <c r="J27" s="89"/>
      <c r="K27" s="36">
        <v>100</v>
      </c>
      <c r="L27" s="89"/>
    </row>
    <row r="28" spans="1:12">
      <c r="A28" s="211" t="s">
        <v>29</v>
      </c>
      <c r="B28" s="216"/>
      <c r="C28" s="216"/>
      <c r="D28" s="216"/>
      <c r="E28" s="214"/>
      <c r="F28" s="216"/>
      <c r="G28" s="216"/>
      <c r="H28" s="217"/>
      <c r="I28" s="218"/>
      <c r="J28" s="218"/>
      <c r="K28" s="214"/>
      <c r="L28" s="216"/>
    </row>
    <row r="29" spans="1:12" ht="120">
      <c r="A29" s="84" t="s">
        <v>705</v>
      </c>
      <c r="B29" s="85" t="s">
        <v>252</v>
      </c>
      <c r="C29" s="85" t="s">
        <v>29</v>
      </c>
      <c r="D29" s="85" t="s">
        <v>342</v>
      </c>
      <c r="E29" s="84" t="s">
        <v>28</v>
      </c>
      <c r="F29" s="86"/>
      <c r="G29" s="86"/>
      <c r="H29" s="96"/>
      <c r="I29" s="98"/>
      <c r="J29" s="98"/>
      <c r="K29" s="88">
        <f>K30</f>
        <v>60</v>
      </c>
      <c r="L29" s="85"/>
    </row>
    <row r="30" spans="1:12" ht="75">
      <c r="A30" s="63" t="s">
        <v>706</v>
      </c>
      <c r="B30" s="66" t="s">
        <v>252</v>
      </c>
      <c r="C30" s="66" t="s">
        <v>707</v>
      </c>
      <c r="D30" s="66" t="s">
        <v>708</v>
      </c>
      <c r="E30" s="63" t="s">
        <v>709</v>
      </c>
      <c r="F30" s="89" t="s">
        <v>628</v>
      </c>
      <c r="G30" s="90"/>
      <c r="H30" s="95"/>
      <c r="I30" s="94"/>
      <c r="J30" s="89"/>
      <c r="K30" s="93">
        <f>ROUND(AVERAGE(K31:K32),0)</f>
        <v>60</v>
      </c>
      <c r="L30" s="89"/>
    </row>
    <row r="31" spans="1:12" ht="270">
      <c r="A31" s="36" t="s">
        <v>710</v>
      </c>
      <c r="B31" s="89" t="s">
        <v>252</v>
      </c>
      <c r="C31" s="89" t="s">
        <v>711</v>
      </c>
      <c r="D31" s="89" t="s">
        <v>712</v>
      </c>
      <c r="E31" s="36" t="s">
        <v>713</v>
      </c>
      <c r="F31" s="89"/>
      <c r="G31" s="92"/>
      <c r="H31" s="94" t="s">
        <v>714</v>
      </c>
      <c r="I31" s="328" t="s">
        <v>715</v>
      </c>
      <c r="J31" s="89"/>
      <c r="K31" s="36">
        <v>60</v>
      </c>
      <c r="L31" s="89" t="s">
        <v>682</v>
      </c>
    </row>
    <row r="32" spans="1:12" ht="255">
      <c r="A32" s="36" t="s">
        <v>716</v>
      </c>
      <c r="B32" s="89" t="s">
        <v>252</v>
      </c>
      <c r="C32" s="89" t="s">
        <v>717</v>
      </c>
      <c r="D32" s="89" t="s">
        <v>718</v>
      </c>
      <c r="E32" s="36" t="s">
        <v>719</v>
      </c>
      <c r="F32" s="89"/>
      <c r="G32" s="92"/>
      <c r="H32" s="94" t="s">
        <v>720</v>
      </c>
      <c r="I32" s="328" t="s">
        <v>715</v>
      </c>
      <c r="J32" s="89"/>
      <c r="K32" s="36">
        <v>60</v>
      </c>
      <c r="L32" s="89"/>
    </row>
    <row r="33" spans="1:12">
      <c r="A33" s="302" t="s">
        <v>31</v>
      </c>
      <c r="B33" s="303"/>
      <c r="C33" s="303"/>
      <c r="D33" s="303"/>
      <c r="E33" s="304"/>
      <c r="F33" s="303"/>
      <c r="G33" s="303"/>
      <c r="H33" s="305"/>
      <c r="I33" s="306"/>
      <c r="J33" s="307"/>
      <c r="K33" s="304"/>
      <c r="L33" s="303"/>
    </row>
    <row r="34" spans="1:12" ht="60">
      <c r="A34" s="84" t="s">
        <v>721</v>
      </c>
      <c r="B34" s="85" t="s">
        <v>722</v>
      </c>
      <c r="C34" s="85" t="s">
        <v>31</v>
      </c>
      <c r="D34" s="85"/>
      <c r="E34" s="84" t="s">
        <v>30</v>
      </c>
      <c r="F34" s="86"/>
      <c r="G34" s="99"/>
      <c r="H34" s="100"/>
      <c r="I34" s="97"/>
      <c r="J34" s="98"/>
      <c r="K34" s="101">
        <f>ROUND(AVERAGE(K35,K42),0)</f>
        <v>44</v>
      </c>
      <c r="L34" s="98"/>
    </row>
    <row r="35" spans="1:12" ht="90">
      <c r="A35" s="63" t="s">
        <v>723</v>
      </c>
      <c r="B35" s="102" t="s">
        <v>246</v>
      </c>
      <c r="C35" s="66" t="s">
        <v>248</v>
      </c>
      <c r="D35" s="66" t="s">
        <v>724</v>
      </c>
      <c r="E35" s="63" t="s">
        <v>725</v>
      </c>
      <c r="F35" s="89" t="s">
        <v>610</v>
      </c>
      <c r="G35" s="90"/>
      <c r="H35" s="95"/>
      <c r="I35" s="94"/>
      <c r="J35" s="89"/>
      <c r="K35" s="93">
        <f>ROUND(AVERAGE(K36:K41),0)</f>
        <v>23</v>
      </c>
      <c r="L35" s="66"/>
    </row>
    <row r="36" spans="1:12" ht="409.5">
      <c r="A36" s="36" t="s">
        <v>726</v>
      </c>
      <c r="B36" s="103" t="s">
        <v>246</v>
      </c>
      <c r="C36" s="89" t="s">
        <v>249</v>
      </c>
      <c r="D36" s="89" t="s">
        <v>727</v>
      </c>
      <c r="E36" s="36" t="s">
        <v>728</v>
      </c>
      <c r="F36" s="89"/>
      <c r="G36" s="92" t="s">
        <v>729</v>
      </c>
      <c r="H36" s="94" t="s">
        <v>730</v>
      </c>
      <c r="I36" s="94"/>
      <c r="J36" s="89"/>
      <c r="K36" s="36">
        <v>40</v>
      </c>
      <c r="L36" s="89" t="s">
        <v>731</v>
      </c>
    </row>
    <row r="37" spans="1:12" ht="345">
      <c r="A37" s="36" t="s">
        <v>732</v>
      </c>
      <c r="B37" s="103" t="s">
        <v>733</v>
      </c>
      <c r="C37" s="89" t="s">
        <v>734</v>
      </c>
      <c r="D37" s="89" t="s">
        <v>735</v>
      </c>
      <c r="E37" s="36" t="s">
        <v>736</v>
      </c>
      <c r="F37" s="89"/>
      <c r="G37" s="89" t="s">
        <v>737</v>
      </c>
      <c r="H37" s="94" t="s">
        <v>738</v>
      </c>
      <c r="I37" s="237"/>
      <c r="J37" s="89"/>
      <c r="K37" s="36">
        <v>20</v>
      </c>
      <c r="L37" s="89"/>
    </row>
    <row r="38" spans="1:12" ht="195">
      <c r="A38" s="36" t="s">
        <v>739</v>
      </c>
      <c r="B38" s="103" t="s">
        <v>740</v>
      </c>
      <c r="C38" s="89" t="s">
        <v>741</v>
      </c>
      <c r="D38" s="89" t="s">
        <v>742</v>
      </c>
      <c r="E38" s="36" t="s">
        <v>743</v>
      </c>
      <c r="F38" s="89"/>
      <c r="G38" s="92"/>
      <c r="H38" s="94" t="s">
        <v>744</v>
      </c>
      <c r="I38" s="94"/>
      <c r="J38" s="89"/>
      <c r="K38" s="36">
        <v>20</v>
      </c>
      <c r="L38" s="89"/>
    </row>
    <row r="39" spans="1:12" ht="60">
      <c r="A39" s="36" t="s">
        <v>745</v>
      </c>
      <c r="B39" s="103" t="s">
        <v>733</v>
      </c>
      <c r="C39" s="89" t="s">
        <v>746</v>
      </c>
      <c r="D39" s="89" t="s">
        <v>747</v>
      </c>
      <c r="E39" s="36" t="s">
        <v>748</v>
      </c>
      <c r="F39" s="89"/>
      <c r="G39" s="89" t="s">
        <v>749</v>
      </c>
      <c r="H39" s="94" t="s">
        <v>750</v>
      </c>
      <c r="I39" s="94"/>
      <c r="J39" s="89"/>
      <c r="K39" s="36">
        <v>20</v>
      </c>
      <c r="L39" s="89"/>
    </row>
    <row r="40" spans="1:12" ht="150">
      <c r="A40" s="36" t="s">
        <v>751</v>
      </c>
      <c r="B40" s="103" t="s">
        <v>733</v>
      </c>
      <c r="C40" s="89" t="s">
        <v>752</v>
      </c>
      <c r="D40" s="89" t="s">
        <v>753</v>
      </c>
      <c r="E40" s="36" t="s">
        <v>754</v>
      </c>
      <c r="F40" s="92" t="s">
        <v>755</v>
      </c>
      <c r="G40" s="92"/>
      <c r="H40" s="94" t="s">
        <v>756</v>
      </c>
      <c r="I40" s="237"/>
      <c r="J40" s="89"/>
      <c r="K40" s="36">
        <v>20</v>
      </c>
      <c r="L40" s="89"/>
    </row>
    <row r="41" spans="1:12" ht="270">
      <c r="A41" s="36" t="s">
        <v>757</v>
      </c>
      <c r="B41" s="103" t="s">
        <v>246</v>
      </c>
      <c r="C41" s="89" t="s">
        <v>250</v>
      </c>
      <c r="D41" s="89" t="s">
        <v>758</v>
      </c>
      <c r="E41" s="36" t="s">
        <v>759</v>
      </c>
      <c r="F41" s="89"/>
      <c r="G41" s="92" t="s">
        <v>729</v>
      </c>
      <c r="H41" s="94" t="s">
        <v>760</v>
      </c>
      <c r="I41" s="117"/>
      <c r="J41" s="83"/>
      <c r="K41" s="36">
        <v>20</v>
      </c>
      <c r="L41" s="89"/>
    </row>
    <row r="42" spans="1:12" ht="60">
      <c r="A42" s="63" t="s">
        <v>761</v>
      </c>
      <c r="B42" s="66" t="s">
        <v>733</v>
      </c>
      <c r="C42" s="66" t="s">
        <v>762</v>
      </c>
      <c r="D42" s="66" t="s">
        <v>763</v>
      </c>
      <c r="E42" s="63" t="s">
        <v>764</v>
      </c>
      <c r="F42" s="89" t="s">
        <v>610</v>
      </c>
      <c r="G42" s="90"/>
      <c r="H42" s="95"/>
      <c r="I42" s="94"/>
      <c r="J42" s="89"/>
      <c r="K42" s="93">
        <f>ROUND(AVERAGE(K43:K51),0)</f>
        <v>64</v>
      </c>
      <c r="L42" s="66"/>
    </row>
    <row r="43" spans="1:12" ht="390">
      <c r="A43" s="36" t="s">
        <v>765</v>
      </c>
      <c r="B43" s="89" t="s">
        <v>733</v>
      </c>
      <c r="C43" s="89" t="s">
        <v>766</v>
      </c>
      <c r="D43" s="89" t="s">
        <v>767</v>
      </c>
      <c r="E43" s="36" t="s">
        <v>768</v>
      </c>
      <c r="F43" s="89"/>
      <c r="G43" s="92" t="s">
        <v>769</v>
      </c>
      <c r="H43" s="94" t="s">
        <v>770</v>
      </c>
      <c r="I43" s="94" t="s">
        <v>771</v>
      </c>
      <c r="J43" s="89"/>
      <c r="K43" s="36">
        <v>100</v>
      </c>
      <c r="L43" s="89"/>
    </row>
    <row r="44" spans="1:12" ht="135">
      <c r="A44" s="36" t="s">
        <v>772</v>
      </c>
      <c r="B44" s="89" t="s">
        <v>301</v>
      </c>
      <c r="C44" s="89" t="s">
        <v>773</v>
      </c>
      <c r="D44" s="89" t="s">
        <v>774</v>
      </c>
      <c r="E44" s="36" t="s">
        <v>775</v>
      </c>
      <c r="F44" s="89"/>
      <c r="G44" s="89" t="s">
        <v>776</v>
      </c>
      <c r="H44" s="94" t="s">
        <v>777</v>
      </c>
      <c r="I44" s="94"/>
      <c r="J44" s="89"/>
      <c r="K44" s="36">
        <v>20</v>
      </c>
      <c r="L44" s="89"/>
    </row>
    <row r="45" spans="1:12" ht="195">
      <c r="A45" s="36" t="s">
        <v>778</v>
      </c>
      <c r="B45" s="89" t="s">
        <v>301</v>
      </c>
      <c r="C45" s="89" t="s">
        <v>779</v>
      </c>
      <c r="D45" s="89" t="s">
        <v>780</v>
      </c>
      <c r="E45" s="36" t="s">
        <v>781</v>
      </c>
      <c r="F45" s="89"/>
      <c r="G45" s="89" t="s">
        <v>782</v>
      </c>
      <c r="H45" s="94" t="s">
        <v>783</v>
      </c>
      <c r="I45" s="348"/>
      <c r="J45" s="89"/>
      <c r="K45" s="36">
        <v>20</v>
      </c>
      <c r="L45" s="89"/>
    </row>
    <row r="46" spans="1:12" ht="240">
      <c r="A46" s="36" t="s">
        <v>784</v>
      </c>
      <c r="B46" s="89" t="s">
        <v>301</v>
      </c>
      <c r="C46" s="89" t="s">
        <v>785</v>
      </c>
      <c r="D46" s="89" t="s">
        <v>786</v>
      </c>
      <c r="E46" s="36" t="s">
        <v>787</v>
      </c>
      <c r="F46" s="89"/>
      <c r="G46" s="89" t="s">
        <v>788</v>
      </c>
      <c r="H46" s="340" t="s">
        <v>789</v>
      </c>
      <c r="I46" s="347" t="s">
        <v>790</v>
      </c>
      <c r="J46" s="341"/>
      <c r="K46" s="36">
        <v>100</v>
      </c>
      <c r="L46" s="89"/>
    </row>
    <row r="47" spans="1:12" ht="150">
      <c r="A47" s="36" t="s">
        <v>791</v>
      </c>
      <c r="B47" s="89" t="s">
        <v>301</v>
      </c>
      <c r="C47" s="89" t="s">
        <v>792</v>
      </c>
      <c r="D47" s="89" t="s">
        <v>793</v>
      </c>
      <c r="E47" s="36" t="s">
        <v>794</v>
      </c>
      <c r="F47" s="89"/>
      <c r="G47" s="89" t="s">
        <v>795</v>
      </c>
      <c r="H47" s="94" t="s">
        <v>796</v>
      </c>
      <c r="I47" s="83" t="s">
        <v>797</v>
      </c>
      <c r="J47" s="89"/>
      <c r="K47" s="36">
        <v>100</v>
      </c>
      <c r="L47" s="89"/>
    </row>
    <row r="48" spans="1:12" ht="225">
      <c r="A48" s="36" t="s">
        <v>798</v>
      </c>
      <c r="B48" s="89" t="s">
        <v>733</v>
      </c>
      <c r="C48" s="89" t="s">
        <v>799</v>
      </c>
      <c r="D48" s="89" t="s">
        <v>800</v>
      </c>
      <c r="E48" s="36" t="s">
        <v>801</v>
      </c>
      <c r="F48" s="89"/>
      <c r="G48" s="92" t="s">
        <v>802</v>
      </c>
      <c r="H48" s="94" t="s">
        <v>803</v>
      </c>
      <c r="I48" s="94" t="s">
        <v>804</v>
      </c>
      <c r="J48" s="89"/>
      <c r="K48" s="36">
        <v>100</v>
      </c>
      <c r="L48" s="89"/>
    </row>
    <row r="49" spans="1:12" ht="135">
      <c r="A49" s="36" t="s">
        <v>805</v>
      </c>
      <c r="B49" s="89" t="s">
        <v>301</v>
      </c>
      <c r="C49" s="89" t="s">
        <v>806</v>
      </c>
      <c r="D49" s="89" t="s">
        <v>807</v>
      </c>
      <c r="E49" s="36" t="s">
        <v>808</v>
      </c>
      <c r="F49" s="89"/>
      <c r="G49" s="89" t="s">
        <v>515</v>
      </c>
      <c r="H49" s="94" t="s">
        <v>809</v>
      </c>
      <c r="I49" s="94" t="s">
        <v>810</v>
      </c>
      <c r="J49" s="89"/>
      <c r="K49" s="36">
        <v>100</v>
      </c>
      <c r="L49" s="89"/>
    </row>
    <row r="50" spans="1:12" ht="135">
      <c r="A50" s="36" t="s">
        <v>811</v>
      </c>
      <c r="B50" s="89" t="s">
        <v>733</v>
      </c>
      <c r="C50" s="89" t="s">
        <v>812</v>
      </c>
      <c r="D50" s="89" t="s">
        <v>813</v>
      </c>
      <c r="E50" s="36" t="s">
        <v>814</v>
      </c>
      <c r="F50" s="89"/>
      <c r="G50" s="92"/>
      <c r="H50" s="94" t="s">
        <v>815</v>
      </c>
      <c r="I50" s="237"/>
      <c r="J50" s="94"/>
      <c r="K50" s="36">
        <v>20</v>
      </c>
      <c r="L50" s="89"/>
    </row>
    <row r="51" spans="1:12" ht="210">
      <c r="A51" s="36" t="s">
        <v>816</v>
      </c>
      <c r="B51" s="89" t="s">
        <v>733</v>
      </c>
      <c r="C51" s="89" t="s">
        <v>817</v>
      </c>
      <c r="D51" s="89" t="s">
        <v>818</v>
      </c>
      <c r="E51" s="36" t="s">
        <v>819</v>
      </c>
      <c r="F51" s="89"/>
      <c r="G51" s="92" t="s">
        <v>820</v>
      </c>
      <c r="H51" s="94" t="s">
        <v>821</v>
      </c>
      <c r="I51" s="237"/>
      <c r="J51" s="89"/>
      <c r="K51" s="36">
        <v>20</v>
      </c>
      <c r="L51" s="89"/>
    </row>
    <row r="52" spans="1:12">
      <c r="A52" s="211" t="s">
        <v>33</v>
      </c>
      <c r="B52" s="216"/>
      <c r="C52" s="216"/>
      <c r="D52" s="216"/>
      <c r="E52" s="214"/>
      <c r="F52" s="216"/>
      <c r="G52" s="216"/>
      <c r="H52" s="217"/>
      <c r="I52" s="218"/>
      <c r="J52" s="218"/>
      <c r="K52" s="214"/>
      <c r="L52" s="216"/>
    </row>
    <row r="53" spans="1:12" ht="30">
      <c r="A53" s="84" t="s">
        <v>822</v>
      </c>
      <c r="B53" s="85" t="s">
        <v>823</v>
      </c>
      <c r="C53" s="85" t="s">
        <v>33</v>
      </c>
      <c r="D53" s="85"/>
      <c r="E53" s="84" t="s">
        <v>32</v>
      </c>
      <c r="F53" s="86"/>
      <c r="G53" s="99"/>
      <c r="H53" s="100"/>
      <c r="I53" s="98"/>
      <c r="J53" s="98"/>
      <c r="K53" s="101">
        <f>ROUND(AVERAGE(K54,K59,K61,K63,K68,K70,K73),0)</f>
        <v>76</v>
      </c>
      <c r="L53" s="98"/>
    </row>
    <row r="54" spans="1:12" ht="60">
      <c r="A54" s="63" t="s">
        <v>824</v>
      </c>
      <c r="B54" s="66" t="s">
        <v>301</v>
      </c>
      <c r="C54" s="66" t="s">
        <v>261</v>
      </c>
      <c r="D54" s="66" t="s">
        <v>825</v>
      </c>
      <c r="E54" s="63" t="s">
        <v>826</v>
      </c>
      <c r="F54" s="89" t="s">
        <v>610</v>
      </c>
      <c r="G54" s="105"/>
      <c r="H54" s="95" t="s">
        <v>455</v>
      </c>
      <c r="I54" s="94"/>
      <c r="J54" s="89"/>
      <c r="K54" s="93">
        <f>ROUND(AVERAGE(K55:K58),0)</f>
        <v>70</v>
      </c>
      <c r="L54" s="66"/>
    </row>
    <row r="55" spans="1:12" ht="333" customHeight="1">
      <c r="A55" s="36" t="s">
        <v>827</v>
      </c>
      <c r="B55" s="66" t="s">
        <v>301</v>
      </c>
      <c r="C55" s="89" t="s">
        <v>262</v>
      </c>
      <c r="D55" s="89" t="s">
        <v>828</v>
      </c>
      <c r="E55" s="36" t="s">
        <v>829</v>
      </c>
      <c r="F55" s="89"/>
      <c r="G55" s="92"/>
      <c r="H55" s="94" t="s">
        <v>830</v>
      </c>
      <c r="I55" s="237" t="s">
        <v>831</v>
      </c>
      <c r="J55" s="89"/>
      <c r="K55" s="36">
        <v>100</v>
      </c>
      <c r="L55" s="89"/>
    </row>
    <row r="56" spans="1:12" ht="180">
      <c r="A56" s="36" t="s">
        <v>832</v>
      </c>
      <c r="B56" s="89" t="s">
        <v>301</v>
      </c>
      <c r="C56" s="89" t="s">
        <v>263</v>
      </c>
      <c r="D56" s="89" t="s">
        <v>833</v>
      </c>
      <c r="E56" s="36" t="s">
        <v>834</v>
      </c>
      <c r="F56" s="89"/>
      <c r="G56" s="89" t="s">
        <v>835</v>
      </c>
      <c r="H56" s="94" t="s">
        <v>836</v>
      </c>
      <c r="I56" s="94"/>
      <c r="J56" s="89"/>
      <c r="K56" s="36">
        <v>40</v>
      </c>
      <c r="L56" s="89"/>
    </row>
    <row r="57" spans="1:12" ht="120">
      <c r="A57" s="36" t="s">
        <v>837</v>
      </c>
      <c r="B57" s="89" t="s">
        <v>301</v>
      </c>
      <c r="C57" s="89" t="s">
        <v>264</v>
      </c>
      <c r="D57" s="89" t="s">
        <v>838</v>
      </c>
      <c r="E57" s="36" t="s">
        <v>839</v>
      </c>
      <c r="F57" s="89"/>
      <c r="G57" s="92" t="s">
        <v>840</v>
      </c>
      <c r="H57" s="94" t="s">
        <v>841</v>
      </c>
      <c r="I57" s="237"/>
      <c r="J57" s="89"/>
      <c r="K57" s="36">
        <v>60</v>
      </c>
      <c r="L57" s="89"/>
    </row>
    <row r="58" spans="1:12" ht="240">
      <c r="A58" s="36" t="s">
        <v>842</v>
      </c>
      <c r="B58" s="89" t="s">
        <v>301</v>
      </c>
      <c r="C58" s="89" t="s">
        <v>265</v>
      </c>
      <c r="D58" s="89" t="s">
        <v>843</v>
      </c>
      <c r="E58" s="36" t="s">
        <v>844</v>
      </c>
      <c r="F58" s="89"/>
      <c r="G58" s="92" t="s">
        <v>845</v>
      </c>
      <c r="H58" s="94" t="s">
        <v>846</v>
      </c>
      <c r="I58" s="237" t="s">
        <v>847</v>
      </c>
      <c r="J58" s="89"/>
      <c r="K58" s="36">
        <v>80</v>
      </c>
      <c r="L58" s="89"/>
    </row>
    <row r="59" spans="1:12" ht="75">
      <c r="A59" s="63" t="s">
        <v>848</v>
      </c>
      <c r="B59" s="66" t="s">
        <v>252</v>
      </c>
      <c r="C59" s="66" t="s">
        <v>266</v>
      </c>
      <c r="D59" s="66" t="s">
        <v>849</v>
      </c>
      <c r="E59" s="63" t="s">
        <v>850</v>
      </c>
      <c r="F59" s="89"/>
      <c r="G59" s="90"/>
      <c r="H59" s="94"/>
      <c r="I59" s="94"/>
      <c r="J59" s="89"/>
      <c r="K59" s="93">
        <f>K60</f>
        <v>100</v>
      </c>
      <c r="L59" s="66"/>
    </row>
    <row r="60" spans="1:12" ht="409.5">
      <c r="A60" s="36" t="s">
        <v>851</v>
      </c>
      <c r="B60" s="66" t="s">
        <v>252</v>
      </c>
      <c r="C60" s="89" t="s">
        <v>852</v>
      </c>
      <c r="D60" s="89" t="s">
        <v>853</v>
      </c>
      <c r="E60" s="36" t="s">
        <v>854</v>
      </c>
      <c r="F60" s="89" t="s">
        <v>855</v>
      </c>
      <c r="G60" s="89" t="s">
        <v>856</v>
      </c>
      <c r="H60" s="94" t="s">
        <v>857</v>
      </c>
      <c r="I60" s="237" t="s">
        <v>858</v>
      </c>
      <c r="J60" s="89"/>
      <c r="K60" s="36">
        <v>100</v>
      </c>
      <c r="L60" s="89"/>
    </row>
    <row r="61" spans="1:12" ht="43.5" customHeight="1">
      <c r="A61" s="63" t="s">
        <v>859</v>
      </c>
      <c r="B61" s="66" t="s">
        <v>301</v>
      </c>
      <c r="C61" s="66" t="s">
        <v>267</v>
      </c>
      <c r="D61" s="66" t="s">
        <v>860</v>
      </c>
      <c r="E61" s="63" t="s">
        <v>861</v>
      </c>
      <c r="F61" s="89" t="s">
        <v>855</v>
      </c>
      <c r="G61" s="90"/>
      <c r="H61" s="94"/>
      <c r="I61" s="94"/>
      <c r="J61" s="89"/>
      <c r="K61" s="93">
        <f>K62</f>
        <v>80</v>
      </c>
      <c r="L61" s="66"/>
    </row>
    <row r="62" spans="1:12" ht="255">
      <c r="A62" s="36" t="s">
        <v>862</v>
      </c>
      <c r="B62" s="89" t="s">
        <v>301</v>
      </c>
      <c r="C62" s="89" t="s">
        <v>863</v>
      </c>
      <c r="D62" s="89" t="s">
        <v>864</v>
      </c>
      <c r="E62" s="36" t="s">
        <v>865</v>
      </c>
      <c r="F62" s="89"/>
      <c r="G62" s="89" t="s">
        <v>866</v>
      </c>
      <c r="H62" s="94" t="s">
        <v>867</v>
      </c>
      <c r="I62" s="237" t="s">
        <v>868</v>
      </c>
      <c r="J62" s="89"/>
      <c r="K62" s="36">
        <v>80</v>
      </c>
      <c r="L62" s="89"/>
    </row>
    <row r="63" spans="1:12" ht="60.75" customHeight="1">
      <c r="A63" s="63" t="s">
        <v>869</v>
      </c>
      <c r="B63" s="89" t="s">
        <v>252</v>
      </c>
      <c r="C63" s="66" t="s">
        <v>268</v>
      </c>
      <c r="D63" s="66" t="s">
        <v>870</v>
      </c>
      <c r="E63" s="63" t="s">
        <v>871</v>
      </c>
      <c r="F63" s="89" t="s">
        <v>628</v>
      </c>
      <c r="G63" s="90"/>
      <c r="H63" s="94"/>
      <c r="I63" s="94"/>
      <c r="J63" s="89"/>
      <c r="K63" s="93">
        <f>ROUND(AVERAGE(K64:K67),0)</f>
        <v>90</v>
      </c>
      <c r="L63" s="66"/>
    </row>
    <row r="64" spans="1:12" ht="240">
      <c r="A64" s="36" t="s">
        <v>872</v>
      </c>
      <c r="B64" s="89" t="s">
        <v>252</v>
      </c>
      <c r="C64" s="89" t="s">
        <v>269</v>
      </c>
      <c r="D64" s="89" t="s">
        <v>873</v>
      </c>
      <c r="E64" s="36" t="s">
        <v>874</v>
      </c>
      <c r="F64" s="89" t="s">
        <v>628</v>
      </c>
      <c r="G64" s="89" t="s">
        <v>875</v>
      </c>
      <c r="H64" s="94" t="s">
        <v>876</v>
      </c>
      <c r="I64" s="94" t="s">
        <v>877</v>
      </c>
      <c r="J64" s="89"/>
      <c r="K64" s="36">
        <v>100</v>
      </c>
      <c r="L64" s="89"/>
    </row>
    <row r="65" spans="1:12" ht="105">
      <c r="A65" s="36" t="s">
        <v>878</v>
      </c>
      <c r="B65" s="89" t="s">
        <v>252</v>
      </c>
      <c r="C65" s="89" t="s">
        <v>270</v>
      </c>
      <c r="D65" s="89" t="s">
        <v>879</v>
      </c>
      <c r="E65" s="36" t="s">
        <v>880</v>
      </c>
      <c r="F65" s="89"/>
      <c r="G65" s="92" t="s">
        <v>881</v>
      </c>
      <c r="H65" s="94" t="s">
        <v>882</v>
      </c>
      <c r="I65" s="94"/>
      <c r="J65" s="89"/>
      <c r="K65" s="36">
        <v>80</v>
      </c>
      <c r="L65" s="89"/>
    </row>
    <row r="66" spans="1:12" ht="75">
      <c r="A66" s="36" t="s">
        <v>883</v>
      </c>
      <c r="B66" s="89" t="s">
        <v>252</v>
      </c>
      <c r="C66" s="89" t="s">
        <v>271</v>
      </c>
      <c r="D66" s="89" t="s">
        <v>884</v>
      </c>
      <c r="E66" s="36" t="s">
        <v>885</v>
      </c>
      <c r="F66" s="89"/>
      <c r="G66" s="89" t="s">
        <v>886</v>
      </c>
      <c r="H66" s="94" t="s">
        <v>887</v>
      </c>
      <c r="I66" s="94"/>
      <c r="J66" s="89"/>
      <c r="K66" s="36">
        <v>100</v>
      </c>
      <c r="L66" s="89"/>
    </row>
    <row r="67" spans="1:12" ht="94.5" customHeight="1">
      <c r="A67" s="36" t="s">
        <v>888</v>
      </c>
      <c r="B67" s="89" t="s">
        <v>252</v>
      </c>
      <c r="C67" s="89" t="s">
        <v>272</v>
      </c>
      <c r="D67" s="89" t="s">
        <v>889</v>
      </c>
      <c r="E67" s="36" t="s">
        <v>890</v>
      </c>
      <c r="F67" s="89"/>
      <c r="G67" s="92" t="s">
        <v>881</v>
      </c>
      <c r="H67" s="94" t="s">
        <v>891</v>
      </c>
      <c r="I67" s="94" t="s">
        <v>892</v>
      </c>
      <c r="J67" s="89"/>
      <c r="K67" s="36">
        <v>80</v>
      </c>
      <c r="L67" s="89"/>
    </row>
    <row r="68" spans="1:12" ht="30">
      <c r="A68" s="63" t="s">
        <v>893</v>
      </c>
      <c r="B68" s="66" t="s">
        <v>301</v>
      </c>
      <c r="C68" s="66" t="s">
        <v>273</v>
      </c>
      <c r="D68" s="66" t="s">
        <v>894</v>
      </c>
      <c r="E68" s="63" t="s">
        <v>895</v>
      </c>
      <c r="F68" s="89" t="s">
        <v>610</v>
      </c>
      <c r="G68" s="90"/>
      <c r="H68" s="95"/>
      <c r="I68" s="94"/>
      <c r="J68" s="89"/>
      <c r="K68" s="93">
        <f>K69</f>
        <v>80</v>
      </c>
      <c r="L68" s="66"/>
    </row>
    <row r="69" spans="1:12" ht="315">
      <c r="A69" s="36" t="s">
        <v>896</v>
      </c>
      <c r="B69" s="89" t="s">
        <v>301</v>
      </c>
      <c r="C69" s="89" t="s">
        <v>274</v>
      </c>
      <c r="D69" s="89" t="s">
        <v>897</v>
      </c>
      <c r="E69" s="36" t="s">
        <v>898</v>
      </c>
      <c r="F69" s="89"/>
      <c r="G69" s="89" t="s">
        <v>899</v>
      </c>
      <c r="H69" s="94" t="s">
        <v>900</v>
      </c>
      <c r="I69" s="237" t="s">
        <v>901</v>
      </c>
      <c r="J69" s="89"/>
      <c r="K69" s="36">
        <v>80</v>
      </c>
      <c r="L69" s="89" t="s">
        <v>902</v>
      </c>
    </row>
    <row r="70" spans="1:12" ht="43.5" customHeight="1">
      <c r="A70" s="63" t="s">
        <v>903</v>
      </c>
      <c r="B70" s="66" t="s">
        <v>252</v>
      </c>
      <c r="C70" s="66" t="s">
        <v>275</v>
      </c>
      <c r="D70" s="66" t="s">
        <v>904</v>
      </c>
      <c r="E70" s="63" t="s">
        <v>905</v>
      </c>
      <c r="F70" s="89" t="s">
        <v>855</v>
      </c>
      <c r="G70" s="90"/>
      <c r="H70" s="94"/>
      <c r="I70" s="94"/>
      <c r="J70" s="89"/>
      <c r="K70" s="93">
        <f>ROUND(AVERAGE(K71:K72),0)</f>
        <v>90</v>
      </c>
      <c r="L70" s="66"/>
    </row>
    <row r="71" spans="1:12" ht="409.5">
      <c r="A71" s="36" t="s">
        <v>906</v>
      </c>
      <c r="B71" s="89" t="s">
        <v>252</v>
      </c>
      <c r="C71" s="89" t="s">
        <v>276</v>
      </c>
      <c r="D71" s="89" t="s">
        <v>907</v>
      </c>
      <c r="E71" s="36" t="s">
        <v>908</v>
      </c>
      <c r="F71" s="89"/>
      <c r="G71" s="89" t="s">
        <v>909</v>
      </c>
      <c r="H71" s="94" t="s">
        <v>910</v>
      </c>
      <c r="I71" s="94" t="s">
        <v>911</v>
      </c>
      <c r="J71" s="89"/>
      <c r="K71" s="36">
        <v>80</v>
      </c>
      <c r="L71" s="89"/>
    </row>
    <row r="72" spans="1:12" ht="51.75" customHeight="1">
      <c r="A72" s="36" t="s">
        <v>912</v>
      </c>
      <c r="B72" s="89" t="s">
        <v>301</v>
      </c>
      <c r="C72" s="89" t="s">
        <v>277</v>
      </c>
      <c r="D72" s="89" t="s">
        <v>913</v>
      </c>
      <c r="E72" s="36" t="s">
        <v>914</v>
      </c>
      <c r="F72" s="89"/>
      <c r="G72" s="89" t="s">
        <v>835</v>
      </c>
      <c r="H72" s="94" t="s">
        <v>915</v>
      </c>
      <c r="I72" s="94" t="s">
        <v>916</v>
      </c>
      <c r="J72" s="89"/>
      <c r="K72" s="36">
        <v>100</v>
      </c>
      <c r="L72" s="89"/>
    </row>
    <row r="73" spans="1:12" ht="63.75" customHeight="1">
      <c r="A73" s="63" t="s">
        <v>917</v>
      </c>
      <c r="B73" s="66" t="s">
        <v>301</v>
      </c>
      <c r="C73" s="66" t="s">
        <v>278</v>
      </c>
      <c r="D73" s="66" t="s">
        <v>918</v>
      </c>
      <c r="E73" s="63" t="s">
        <v>919</v>
      </c>
      <c r="F73" s="89" t="s">
        <v>628</v>
      </c>
      <c r="G73" s="90"/>
      <c r="H73" s="94"/>
      <c r="I73" s="94"/>
      <c r="J73" s="89"/>
      <c r="K73" s="93">
        <f>K74</f>
        <v>20</v>
      </c>
      <c r="L73" s="66"/>
    </row>
    <row r="74" spans="1:12" ht="225">
      <c r="A74" s="36" t="s">
        <v>920</v>
      </c>
      <c r="B74" s="89" t="s">
        <v>301</v>
      </c>
      <c r="C74" s="89" t="s">
        <v>279</v>
      </c>
      <c r="D74" s="89" t="s">
        <v>921</v>
      </c>
      <c r="E74" s="36" t="s">
        <v>922</v>
      </c>
      <c r="F74" s="89"/>
      <c r="G74" s="92"/>
      <c r="H74" s="94" t="s">
        <v>923</v>
      </c>
      <c r="I74" s="94"/>
      <c r="J74" s="89"/>
      <c r="K74" s="36">
        <v>20</v>
      </c>
      <c r="L74" s="89"/>
    </row>
    <row r="75" spans="1:12">
      <c r="A75" s="211" t="s">
        <v>35</v>
      </c>
      <c r="B75" s="216"/>
      <c r="C75" s="211"/>
      <c r="D75" s="211"/>
      <c r="E75" s="219"/>
      <c r="F75" s="211"/>
      <c r="G75" s="211"/>
      <c r="H75" s="220"/>
      <c r="I75" s="218"/>
      <c r="J75" s="218"/>
      <c r="K75" s="219"/>
      <c r="L75" s="216"/>
    </row>
    <row r="76" spans="1:12" ht="30">
      <c r="A76" s="106" t="s">
        <v>924</v>
      </c>
      <c r="B76" s="85" t="s">
        <v>823</v>
      </c>
      <c r="C76" s="85" t="s">
        <v>35</v>
      </c>
      <c r="D76" s="85"/>
      <c r="E76" s="84" t="s">
        <v>34</v>
      </c>
      <c r="F76" s="86"/>
      <c r="G76" s="99"/>
      <c r="H76" s="100"/>
      <c r="I76" s="98"/>
      <c r="J76" s="98"/>
      <c r="K76" s="101">
        <f>ROUND(AVERAGE(K77,K81),0)</f>
        <v>73</v>
      </c>
      <c r="L76" s="98"/>
    </row>
    <row r="77" spans="1:12" ht="60">
      <c r="A77" s="63" t="s">
        <v>925</v>
      </c>
      <c r="B77" s="66" t="s">
        <v>301</v>
      </c>
      <c r="C77" s="66" t="s">
        <v>280</v>
      </c>
      <c r="D77" s="66" t="s">
        <v>926</v>
      </c>
      <c r="E77" s="63" t="s">
        <v>927</v>
      </c>
      <c r="F77" s="89" t="s">
        <v>610</v>
      </c>
      <c r="G77" s="90"/>
      <c r="H77" s="107"/>
      <c r="I77" s="94"/>
      <c r="J77" s="89"/>
      <c r="K77" s="93">
        <f>ROUND(AVERAGE(K78:K80),0)</f>
        <v>80</v>
      </c>
      <c r="L77" s="66"/>
    </row>
    <row r="78" spans="1:12" ht="225">
      <c r="A78" s="36" t="s">
        <v>928</v>
      </c>
      <c r="B78" s="89" t="s">
        <v>301</v>
      </c>
      <c r="C78" s="89" t="s">
        <v>929</v>
      </c>
      <c r="D78" s="89" t="s">
        <v>930</v>
      </c>
      <c r="E78" s="36" t="s">
        <v>931</v>
      </c>
      <c r="F78" s="89"/>
      <c r="G78" s="89" t="s">
        <v>932</v>
      </c>
      <c r="H78" s="94" t="s">
        <v>933</v>
      </c>
      <c r="I78" s="237" t="s">
        <v>934</v>
      </c>
      <c r="J78" s="89"/>
      <c r="K78" s="36">
        <v>80</v>
      </c>
      <c r="L78" s="89"/>
    </row>
    <row r="79" spans="1:12" ht="135">
      <c r="A79" s="36" t="s">
        <v>935</v>
      </c>
      <c r="B79" s="89" t="s">
        <v>252</v>
      </c>
      <c r="C79" s="89" t="s">
        <v>936</v>
      </c>
      <c r="D79" s="89" t="s">
        <v>937</v>
      </c>
      <c r="E79" s="36" t="s">
        <v>938</v>
      </c>
      <c r="F79" s="89"/>
      <c r="G79" s="92"/>
      <c r="H79" s="94" t="s">
        <v>939</v>
      </c>
      <c r="I79" s="94"/>
      <c r="J79" s="89"/>
      <c r="K79" s="36">
        <v>80</v>
      </c>
      <c r="L79" s="89"/>
    </row>
    <row r="80" spans="1:12" ht="60">
      <c r="A80" s="36" t="s">
        <v>940</v>
      </c>
      <c r="B80" s="89" t="s">
        <v>301</v>
      </c>
      <c r="C80" s="89" t="s">
        <v>941</v>
      </c>
      <c r="D80" s="89" t="s">
        <v>942</v>
      </c>
      <c r="E80" s="36" t="s">
        <v>943</v>
      </c>
      <c r="F80" s="89"/>
      <c r="G80" s="89" t="s">
        <v>944</v>
      </c>
      <c r="H80" s="94" t="s">
        <v>945</v>
      </c>
      <c r="I80" s="94"/>
      <c r="J80" s="89"/>
      <c r="K80" s="36">
        <v>80</v>
      </c>
      <c r="L80" s="89"/>
    </row>
    <row r="81" spans="1:12" ht="60">
      <c r="A81" s="63" t="s">
        <v>946</v>
      </c>
      <c r="B81" s="66" t="s">
        <v>301</v>
      </c>
      <c r="C81" s="66" t="s">
        <v>281</v>
      </c>
      <c r="D81" s="66" t="s">
        <v>947</v>
      </c>
      <c r="E81" s="63" t="s">
        <v>948</v>
      </c>
      <c r="F81" s="89" t="s">
        <v>610</v>
      </c>
      <c r="G81" s="90"/>
      <c r="H81" s="94"/>
      <c r="I81" s="94"/>
      <c r="J81" s="89"/>
      <c r="K81" s="93">
        <f>ROUND(AVERAGE(K82:K85),0)</f>
        <v>65</v>
      </c>
      <c r="L81" s="66"/>
    </row>
    <row r="82" spans="1:12" ht="409.5">
      <c r="A82" s="36" t="s">
        <v>949</v>
      </c>
      <c r="B82" s="89" t="s">
        <v>301</v>
      </c>
      <c r="C82" s="89" t="s">
        <v>950</v>
      </c>
      <c r="D82" s="89" t="s">
        <v>951</v>
      </c>
      <c r="E82" s="36" t="s">
        <v>952</v>
      </c>
      <c r="F82" s="89"/>
      <c r="G82" s="89" t="s">
        <v>953</v>
      </c>
      <c r="H82" s="94" t="s">
        <v>954</v>
      </c>
      <c r="I82" s="94"/>
      <c r="J82" s="89"/>
      <c r="K82" s="36">
        <v>80</v>
      </c>
      <c r="L82" s="89"/>
    </row>
    <row r="83" spans="1:12" ht="255">
      <c r="A83" s="36" t="s">
        <v>955</v>
      </c>
      <c r="B83" s="89" t="s">
        <v>301</v>
      </c>
      <c r="C83" s="89" t="s">
        <v>956</v>
      </c>
      <c r="D83" s="89" t="s">
        <v>957</v>
      </c>
      <c r="E83" s="36" t="s">
        <v>958</v>
      </c>
      <c r="F83" s="89"/>
      <c r="G83" s="92"/>
      <c r="H83" s="94" t="s">
        <v>959</v>
      </c>
      <c r="I83" s="94"/>
      <c r="J83" s="89"/>
      <c r="K83" s="36">
        <v>40</v>
      </c>
      <c r="L83" s="89"/>
    </row>
    <row r="84" spans="1:12" ht="165">
      <c r="A84" s="36" t="s">
        <v>960</v>
      </c>
      <c r="B84" s="89" t="s">
        <v>301</v>
      </c>
      <c r="C84" s="89" t="s">
        <v>961</v>
      </c>
      <c r="D84" s="89" t="s">
        <v>962</v>
      </c>
      <c r="E84" s="36" t="s">
        <v>963</v>
      </c>
      <c r="F84" s="89"/>
      <c r="G84" s="89" t="s">
        <v>964</v>
      </c>
      <c r="H84" s="94" t="s">
        <v>965</v>
      </c>
      <c r="I84" s="94"/>
      <c r="J84" s="89"/>
      <c r="K84" s="36">
        <v>60</v>
      </c>
      <c r="L84" s="89"/>
    </row>
    <row r="85" spans="1:12" ht="255">
      <c r="A85" s="36" t="s">
        <v>966</v>
      </c>
      <c r="B85" s="89" t="s">
        <v>252</v>
      </c>
      <c r="C85" s="89" t="s">
        <v>967</v>
      </c>
      <c r="D85" s="89" t="s">
        <v>968</v>
      </c>
      <c r="E85" s="36" t="s">
        <v>969</v>
      </c>
      <c r="F85" s="89"/>
      <c r="G85" s="92" t="s">
        <v>416</v>
      </c>
      <c r="H85" s="94" t="s">
        <v>970</v>
      </c>
      <c r="I85" s="94"/>
      <c r="J85" s="89"/>
      <c r="K85" s="36">
        <v>80</v>
      </c>
      <c r="L85" s="89"/>
    </row>
    <row r="86" spans="1:12">
      <c r="A86" s="211" t="s">
        <v>37</v>
      </c>
      <c r="B86" s="216"/>
      <c r="C86" s="216"/>
      <c r="D86" s="216"/>
      <c r="E86" s="214"/>
      <c r="F86" s="216"/>
      <c r="G86" s="216"/>
      <c r="H86" s="217"/>
      <c r="I86" s="218"/>
      <c r="J86" s="218"/>
      <c r="K86" s="214"/>
      <c r="L86" s="216"/>
    </row>
    <row r="87" spans="1:12" ht="60">
      <c r="A87" s="106" t="s">
        <v>971</v>
      </c>
      <c r="B87" s="85" t="s">
        <v>605</v>
      </c>
      <c r="C87" s="85" t="s">
        <v>37</v>
      </c>
      <c r="D87" s="85"/>
      <c r="E87" s="84" t="s">
        <v>36</v>
      </c>
      <c r="F87" s="86"/>
      <c r="G87" s="99"/>
      <c r="H87" s="100"/>
      <c r="I87" s="98"/>
      <c r="J87" s="98"/>
      <c r="K87" s="101">
        <f>ROUND(AVERAGE(K88,K92,K102),0)</f>
        <v>55</v>
      </c>
      <c r="L87" s="98"/>
    </row>
    <row r="88" spans="1:12" ht="120">
      <c r="A88" s="63" t="s">
        <v>972</v>
      </c>
      <c r="B88" s="66" t="s">
        <v>252</v>
      </c>
      <c r="C88" s="66" t="s">
        <v>282</v>
      </c>
      <c r="D88" s="66" t="s">
        <v>973</v>
      </c>
      <c r="E88" s="63" t="s">
        <v>974</v>
      </c>
      <c r="F88" s="89" t="s">
        <v>610</v>
      </c>
      <c r="G88" s="90"/>
      <c r="H88" s="95"/>
      <c r="I88" s="94"/>
      <c r="J88" s="89"/>
      <c r="K88" s="93">
        <f>ROUND(AVERAGE(K89:K90),0)</f>
        <v>50</v>
      </c>
      <c r="L88" s="66"/>
    </row>
    <row r="89" spans="1:12" ht="195">
      <c r="A89" s="36" t="s">
        <v>975</v>
      </c>
      <c r="B89" s="89" t="s">
        <v>252</v>
      </c>
      <c r="C89" s="89" t="s">
        <v>976</v>
      </c>
      <c r="D89" s="89" t="s">
        <v>977</v>
      </c>
      <c r="E89" s="36" t="s">
        <v>978</v>
      </c>
      <c r="F89" s="89"/>
      <c r="G89" s="92" t="s">
        <v>979</v>
      </c>
      <c r="H89" s="94" t="s">
        <v>980</v>
      </c>
      <c r="I89" s="94"/>
      <c r="J89" s="89"/>
      <c r="K89" s="36">
        <v>40</v>
      </c>
      <c r="L89" s="89"/>
    </row>
    <row r="90" spans="1:12" ht="390">
      <c r="A90" s="36" t="s">
        <v>981</v>
      </c>
      <c r="B90" s="89" t="s">
        <v>252</v>
      </c>
      <c r="C90" s="89" t="s">
        <v>982</v>
      </c>
      <c r="D90" s="89" t="s">
        <v>983</v>
      </c>
      <c r="E90" s="36" t="s">
        <v>984</v>
      </c>
      <c r="F90" s="89"/>
      <c r="G90" s="89" t="s">
        <v>985</v>
      </c>
      <c r="H90" s="94" t="s">
        <v>986</v>
      </c>
      <c r="I90" s="94"/>
      <c r="J90" s="89"/>
      <c r="K90" s="36">
        <v>60</v>
      </c>
      <c r="L90" s="89"/>
    </row>
    <row r="91" spans="1:12" ht="300">
      <c r="A91" s="36" t="s">
        <v>987</v>
      </c>
      <c r="B91" s="89" t="s">
        <v>252</v>
      </c>
      <c r="C91" s="89" t="s">
        <v>988</v>
      </c>
      <c r="D91" s="89" t="s">
        <v>989</v>
      </c>
      <c r="E91" s="36" t="s">
        <v>990</v>
      </c>
      <c r="F91" s="89"/>
      <c r="G91" s="89" t="s">
        <v>991</v>
      </c>
      <c r="H91" s="94" t="s">
        <v>992</v>
      </c>
      <c r="I91" s="94"/>
      <c r="J91" s="89"/>
      <c r="K91" s="36">
        <v>80</v>
      </c>
      <c r="L91" s="89"/>
    </row>
    <row r="92" spans="1:12" ht="75">
      <c r="A92" s="63" t="s">
        <v>993</v>
      </c>
      <c r="B92" s="66" t="s">
        <v>252</v>
      </c>
      <c r="C92" s="66" t="s">
        <v>283</v>
      </c>
      <c r="D92" s="66" t="s">
        <v>994</v>
      </c>
      <c r="E92" s="63" t="s">
        <v>995</v>
      </c>
      <c r="F92" s="89" t="s">
        <v>610</v>
      </c>
      <c r="G92" s="90"/>
      <c r="H92" s="94"/>
      <c r="I92" s="94"/>
      <c r="J92" s="89"/>
      <c r="K92" s="93">
        <f>ROUND(AVERAGE(K93:K101),0)</f>
        <v>36</v>
      </c>
      <c r="L92" s="66"/>
    </row>
    <row r="93" spans="1:12" ht="195">
      <c r="A93" s="36" t="s">
        <v>996</v>
      </c>
      <c r="B93" s="89" t="s">
        <v>252</v>
      </c>
      <c r="C93" s="89" t="s">
        <v>997</v>
      </c>
      <c r="D93" s="89" t="s">
        <v>998</v>
      </c>
      <c r="E93" s="36" t="s">
        <v>999</v>
      </c>
      <c r="F93" s="89"/>
      <c r="G93" s="92" t="s">
        <v>979</v>
      </c>
      <c r="H93" s="94" t="s">
        <v>1000</v>
      </c>
      <c r="I93" s="94"/>
      <c r="J93" s="89"/>
      <c r="K93" s="36">
        <v>40</v>
      </c>
      <c r="L93" s="89"/>
    </row>
    <row r="94" spans="1:12" ht="315">
      <c r="A94" s="36" t="s">
        <v>1001</v>
      </c>
      <c r="B94" s="89" t="s">
        <v>301</v>
      </c>
      <c r="C94" s="89" t="s">
        <v>1002</v>
      </c>
      <c r="D94" s="89" t="s">
        <v>1003</v>
      </c>
      <c r="E94" s="36" t="s">
        <v>1004</v>
      </c>
      <c r="F94" s="89"/>
      <c r="G94" s="89" t="s">
        <v>835</v>
      </c>
      <c r="H94" s="94" t="s">
        <v>1005</v>
      </c>
      <c r="I94" s="94"/>
      <c r="J94" s="89"/>
      <c r="K94" s="36">
        <v>40</v>
      </c>
      <c r="L94" s="89"/>
    </row>
    <row r="95" spans="1:12" ht="120">
      <c r="A95" s="36" t="s">
        <v>1006</v>
      </c>
      <c r="B95" s="89" t="s">
        <v>301</v>
      </c>
      <c r="C95" s="89" t="s">
        <v>1007</v>
      </c>
      <c r="D95" s="89" t="s">
        <v>1008</v>
      </c>
      <c r="E95" s="36" t="s">
        <v>1009</v>
      </c>
      <c r="F95" s="89"/>
      <c r="G95" s="92" t="s">
        <v>1010</v>
      </c>
      <c r="H95" s="94" t="s">
        <v>1011</v>
      </c>
      <c r="I95" s="89"/>
      <c r="J95" s="89"/>
      <c r="K95" s="36">
        <v>40</v>
      </c>
      <c r="L95" s="89"/>
    </row>
    <row r="96" spans="1:12" ht="135">
      <c r="A96" s="36" t="s">
        <v>1012</v>
      </c>
      <c r="B96" s="89" t="s">
        <v>301</v>
      </c>
      <c r="C96" s="89" t="s">
        <v>1013</v>
      </c>
      <c r="D96" s="89" t="s">
        <v>1014</v>
      </c>
      <c r="E96" s="36" t="s">
        <v>1015</v>
      </c>
      <c r="F96" s="89"/>
      <c r="G96" s="92" t="s">
        <v>1010</v>
      </c>
      <c r="H96" s="94" t="s">
        <v>1016</v>
      </c>
      <c r="I96" s="94"/>
      <c r="J96" s="89"/>
      <c r="K96" s="36">
        <v>20</v>
      </c>
      <c r="L96" s="89"/>
    </row>
    <row r="97" spans="1:12" ht="90">
      <c r="A97" s="36" t="s">
        <v>1017</v>
      </c>
      <c r="B97" s="89" t="s">
        <v>301</v>
      </c>
      <c r="C97" s="89" t="s">
        <v>1018</v>
      </c>
      <c r="D97" s="89" t="s">
        <v>1019</v>
      </c>
      <c r="E97" s="36" t="s">
        <v>1020</v>
      </c>
      <c r="F97" s="89"/>
      <c r="G97" s="92" t="s">
        <v>979</v>
      </c>
      <c r="H97" s="94" t="s">
        <v>1021</v>
      </c>
      <c r="I97" s="94"/>
      <c r="J97" s="89"/>
      <c r="K97" s="36">
        <v>20</v>
      </c>
      <c r="L97" s="89"/>
    </row>
    <row r="98" spans="1:12" ht="195">
      <c r="A98" s="36" t="s">
        <v>1022</v>
      </c>
      <c r="B98" s="89" t="s">
        <v>301</v>
      </c>
      <c r="C98" s="89" t="s">
        <v>1023</v>
      </c>
      <c r="D98" s="89" t="s">
        <v>1024</v>
      </c>
      <c r="E98" s="36" t="s">
        <v>1025</v>
      </c>
      <c r="F98" s="89"/>
      <c r="G98" s="92"/>
      <c r="H98" s="94" t="s">
        <v>1026</v>
      </c>
      <c r="I98" s="94"/>
      <c r="J98" s="89"/>
      <c r="K98" s="36">
        <v>20</v>
      </c>
      <c r="L98" s="89"/>
    </row>
    <row r="99" spans="1:12" ht="315">
      <c r="A99" s="36" t="s">
        <v>1027</v>
      </c>
      <c r="B99" s="89" t="s">
        <v>301</v>
      </c>
      <c r="C99" s="89" t="s">
        <v>1028</v>
      </c>
      <c r="D99" s="89" t="s">
        <v>1029</v>
      </c>
      <c r="E99" s="36" t="s">
        <v>1030</v>
      </c>
      <c r="F99" s="89"/>
      <c r="G99" s="92" t="s">
        <v>1031</v>
      </c>
      <c r="H99" s="94" t="s">
        <v>1032</v>
      </c>
      <c r="I99" s="94"/>
      <c r="J99" s="89"/>
      <c r="K99" s="36">
        <v>20</v>
      </c>
      <c r="L99" s="89"/>
    </row>
    <row r="100" spans="1:12" ht="60">
      <c r="A100" s="36" t="s">
        <v>1033</v>
      </c>
      <c r="B100" s="89" t="s">
        <v>252</v>
      </c>
      <c r="C100" s="89" t="s">
        <v>1034</v>
      </c>
      <c r="D100" s="89" t="s">
        <v>1035</v>
      </c>
      <c r="E100" s="36" t="s">
        <v>1036</v>
      </c>
      <c r="F100" s="89" t="s">
        <v>628</v>
      </c>
      <c r="G100" s="92" t="s">
        <v>1037</v>
      </c>
      <c r="H100" s="94" t="s">
        <v>1038</v>
      </c>
      <c r="I100" s="94"/>
      <c r="J100" s="89"/>
      <c r="K100" s="36">
        <v>60</v>
      </c>
      <c r="L100" s="89"/>
    </row>
    <row r="101" spans="1:12" ht="90">
      <c r="A101" s="36" t="s">
        <v>1039</v>
      </c>
      <c r="B101" s="89" t="s">
        <v>301</v>
      </c>
      <c r="C101" s="89" t="s">
        <v>1040</v>
      </c>
      <c r="D101" s="89" t="s">
        <v>1041</v>
      </c>
      <c r="E101" s="36" t="s">
        <v>1042</v>
      </c>
      <c r="F101" s="89"/>
      <c r="G101" s="92"/>
      <c r="H101" s="94" t="s">
        <v>1043</v>
      </c>
      <c r="I101" s="94"/>
      <c r="J101" s="89"/>
      <c r="K101" s="36">
        <v>60</v>
      </c>
      <c r="L101" s="89"/>
    </row>
    <row r="102" spans="1:12" ht="30">
      <c r="A102" s="63" t="s">
        <v>1044</v>
      </c>
      <c r="B102" s="89" t="s">
        <v>252</v>
      </c>
      <c r="C102" s="66" t="s">
        <v>284</v>
      </c>
      <c r="D102" s="66" t="s">
        <v>1045</v>
      </c>
      <c r="E102" s="63" t="s">
        <v>1046</v>
      </c>
      <c r="F102" s="89" t="s">
        <v>610</v>
      </c>
      <c r="G102" s="90"/>
      <c r="H102" s="94"/>
      <c r="I102" s="94"/>
      <c r="J102" s="89"/>
      <c r="K102" s="93">
        <f>K103</f>
        <v>80</v>
      </c>
      <c r="L102" s="66"/>
    </row>
    <row r="103" spans="1:12" ht="135">
      <c r="A103" s="36" t="s">
        <v>1047</v>
      </c>
      <c r="B103" s="89" t="s">
        <v>252</v>
      </c>
      <c r="C103" s="89" t="s">
        <v>1048</v>
      </c>
      <c r="D103" s="89" t="s">
        <v>1049</v>
      </c>
      <c r="E103" s="36" t="s">
        <v>1050</v>
      </c>
      <c r="F103" s="89"/>
      <c r="G103" s="92"/>
      <c r="H103" s="94" t="s">
        <v>1051</v>
      </c>
      <c r="I103" s="94"/>
      <c r="J103" s="89"/>
      <c r="K103" s="36">
        <v>80</v>
      </c>
      <c r="L103" s="89"/>
    </row>
    <row r="104" spans="1:12">
      <c r="A104" s="211" t="s">
        <v>41</v>
      </c>
      <c r="B104" s="216"/>
      <c r="C104" s="211"/>
      <c r="D104" s="211"/>
      <c r="E104" s="219"/>
      <c r="F104" s="211"/>
      <c r="G104" s="211"/>
      <c r="H104" s="220"/>
      <c r="I104" s="218"/>
      <c r="J104" s="218"/>
      <c r="K104" s="219"/>
      <c r="L104" s="216"/>
    </row>
    <row r="105" spans="1:12" ht="45">
      <c r="A105" s="108" t="s">
        <v>1052</v>
      </c>
      <c r="B105" s="85" t="s">
        <v>605</v>
      </c>
      <c r="C105" s="85" t="s">
        <v>41</v>
      </c>
      <c r="D105" s="85"/>
      <c r="E105" s="84" t="s">
        <v>40</v>
      </c>
      <c r="F105" s="86"/>
      <c r="G105" s="99"/>
      <c r="H105" s="100"/>
      <c r="I105" s="98"/>
      <c r="J105" s="98"/>
      <c r="K105" s="109">
        <f>K106</f>
        <v>60</v>
      </c>
      <c r="L105" s="98"/>
    </row>
    <row r="106" spans="1:12" ht="90">
      <c r="A106" s="63" t="s">
        <v>1053</v>
      </c>
      <c r="B106" s="66" t="s">
        <v>252</v>
      </c>
      <c r="C106" s="66" t="s">
        <v>1054</v>
      </c>
      <c r="D106" s="66" t="s">
        <v>1055</v>
      </c>
      <c r="E106" s="63" t="s">
        <v>1056</v>
      </c>
      <c r="F106" s="89"/>
      <c r="G106" s="90"/>
      <c r="H106" s="94"/>
      <c r="I106" s="94"/>
      <c r="J106" s="89"/>
      <c r="K106" s="93">
        <f>ROUND(AVERAGE(K107:K113),0)</f>
        <v>60</v>
      </c>
      <c r="L106" s="66"/>
    </row>
    <row r="107" spans="1:12" ht="409.5">
      <c r="A107" s="36" t="s">
        <v>1057</v>
      </c>
      <c r="B107" s="89" t="s">
        <v>252</v>
      </c>
      <c r="C107" s="89" t="s">
        <v>1058</v>
      </c>
      <c r="D107" s="89" t="s">
        <v>1059</v>
      </c>
      <c r="E107" s="36" t="s">
        <v>1060</v>
      </c>
      <c r="F107" s="89"/>
      <c r="G107" s="89" t="s">
        <v>1061</v>
      </c>
      <c r="H107" s="94" t="s">
        <v>1062</v>
      </c>
      <c r="I107" s="94"/>
      <c r="J107" s="89"/>
      <c r="K107" s="36">
        <v>20</v>
      </c>
      <c r="L107" s="89"/>
    </row>
    <row r="108" spans="1:12" ht="255">
      <c r="A108" s="36" t="s">
        <v>1063</v>
      </c>
      <c r="B108" s="89" t="s">
        <v>252</v>
      </c>
      <c r="C108" s="89" t="s">
        <v>1064</v>
      </c>
      <c r="D108" s="89" t="s">
        <v>1065</v>
      </c>
      <c r="E108" s="36" t="s">
        <v>1066</v>
      </c>
      <c r="F108" s="89" t="s">
        <v>610</v>
      </c>
      <c r="G108" s="92" t="s">
        <v>1067</v>
      </c>
      <c r="H108" s="331" t="s">
        <v>1068</v>
      </c>
      <c r="I108" s="94"/>
      <c r="J108" s="89"/>
      <c r="K108" s="36">
        <v>80</v>
      </c>
      <c r="L108" s="89"/>
    </row>
    <row r="109" spans="1:12" ht="153" customHeight="1">
      <c r="A109" s="36" t="s">
        <v>1069</v>
      </c>
      <c r="B109" s="89" t="s">
        <v>252</v>
      </c>
      <c r="C109" s="89" t="s">
        <v>1070</v>
      </c>
      <c r="D109" s="89" t="s">
        <v>1071</v>
      </c>
      <c r="E109" s="36" t="s">
        <v>1072</v>
      </c>
      <c r="F109" s="89" t="s">
        <v>610</v>
      </c>
      <c r="G109" s="92" t="s">
        <v>366</v>
      </c>
      <c r="H109" s="94" t="s">
        <v>1073</v>
      </c>
      <c r="I109" s="94"/>
      <c r="J109" s="89"/>
      <c r="K109" s="36">
        <v>80</v>
      </c>
      <c r="L109" s="89"/>
    </row>
    <row r="110" spans="1:12" ht="75">
      <c r="A110" s="36" t="s">
        <v>1074</v>
      </c>
      <c r="B110" s="89" t="s">
        <v>252</v>
      </c>
      <c r="C110" s="89" t="s">
        <v>1075</v>
      </c>
      <c r="D110" s="89" t="s">
        <v>1076</v>
      </c>
      <c r="E110" s="36" t="s">
        <v>1077</v>
      </c>
      <c r="F110" s="89" t="s">
        <v>1078</v>
      </c>
      <c r="G110" s="89" t="s">
        <v>1079</v>
      </c>
      <c r="H110" s="94" t="s">
        <v>1080</v>
      </c>
      <c r="I110" s="94"/>
      <c r="J110" s="89"/>
      <c r="K110" s="36">
        <v>60</v>
      </c>
      <c r="L110" s="89"/>
    </row>
    <row r="111" spans="1:12" ht="360">
      <c r="A111" s="36" t="s">
        <v>1081</v>
      </c>
      <c r="B111" s="89" t="s">
        <v>252</v>
      </c>
      <c r="C111" s="89" t="s">
        <v>1082</v>
      </c>
      <c r="D111" s="89" t="s">
        <v>1083</v>
      </c>
      <c r="E111" s="36" t="s">
        <v>1084</v>
      </c>
      <c r="F111" s="89" t="s">
        <v>628</v>
      </c>
      <c r="G111" s="89" t="s">
        <v>1085</v>
      </c>
      <c r="H111" s="94" t="s">
        <v>1086</v>
      </c>
      <c r="I111" s="94"/>
      <c r="J111" s="89"/>
      <c r="K111" s="36">
        <v>60</v>
      </c>
      <c r="L111" s="89"/>
    </row>
    <row r="112" spans="1:12" ht="105">
      <c r="A112" s="36" t="s">
        <v>1087</v>
      </c>
      <c r="B112" s="89" t="s">
        <v>301</v>
      </c>
      <c r="C112" s="89" t="s">
        <v>1088</v>
      </c>
      <c r="D112" s="89" t="s">
        <v>1089</v>
      </c>
      <c r="E112" s="36" t="s">
        <v>1090</v>
      </c>
      <c r="F112" s="89" t="s">
        <v>628</v>
      </c>
      <c r="G112" s="89" t="s">
        <v>1091</v>
      </c>
      <c r="H112" s="94" t="s">
        <v>1092</v>
      </c>
      <c r="I112" s="94"/>
      <c r="J112" s="89"/>
      <c r="K112" s="36">
        <v>60</v>
      </c>
      <c r="L112" s="89"/>
    </row>
    <row r="113" spans="1:14" ht="120">
      <c r="A113" s="36" t="s">
        <v>1093</v>
      </c>
      <c r="B113" s="89" t="s">
        <v>301</v>
      </c>
      <c r="C113" s="89" t="s">
        <v>1094</v>
      </c>
      <c r="D113" s="89" t="s">
        <v>1095</v>
      </c>
      <c r="E113" s="36" t="s">
        <v>1096</v>
      </c>
      <c r="F113" s="89" t="s">
        <v>1097</v>
      </c>
      <c r="G113" s="92" t="s">
        <v>1098</v>
      </c>
      <c r="H113" s="94" t="s">
        <v>1099</v>
      </c>
      <c r="I113" s="94"/>
      <c r="J113" s="89"/>
      <c r="K113" s="36">
        <v>60</v>
      </c>
      <c r="L113" s="89"/>
    </row>
    <row r="114" spans="1:14">
      <c r="A114" s="31"/>
      <c r="C114" s="83"/>
      <c r="K114" s="30"/>
      <c r="L114" s="38"/>
    </row>
    <row r="115" spans="1:14">
      <c r="A115" s="31"/>
      <c r="C115" s="83"/>
      <c r="K115" s="30"/>
      <c r="L115" s="38"/>
    </row>
    <row r="118" spans="1:14" ht="15.75">
      <c r="A118" s="350" t="s">
        <v>87</v>
      </c>
      <c r="B118" s="350"/>
      <c r="C118" s="350"/>
      <c r="D118" s="350"/>
      <c r="E118" s="350"/>
      <c r="F118" s="350"/>
      <c r="G118" s="350"/>
      <c r="H118" s="350"/>
      <c r="I118" s="350"/>
      <c r="J118" s="350"/>
      <c r="K118" s="350"/>
      <c r="L118" s="350"/>
      <c r="M118" s="350"/>
      <c r="N118" s="350"/>
    </row>
    <row r="119" spans="1:14" ht="15.75">
      <c r="A119" s="350" t="s">
        <v>88</v>
      </c>
      <c r="B119" s="350"/>
      <c r="C119" s="492" t="s">
        <v>89</v>
      </c>
      <c r="D119" s="493"/>
      <c r="E119" s="493"/>
      <c r="F119" s="493"/>
      <c r="G119" s="493"/>
      <c r="H119" s="493"/>
      <c r="I119" s="493"/>
      <c r="J119" s="493"/>
      <c r="K119" s="494"/>
      <c r="L119" s="276" t="s">
        <v>90</v>
      </c>
      <c r="M119" s="279"/>
      <c r="N119" s="276" t="s">
        <v>90</v>
      </c>
    </row>
    <row r="120" spans="1:14">
      <c r="A120" s="352" t="s">
        <v>91</v>
      </c>
      <c r="B120" s="352"/>
      <c r="C120" s="495" t="s">
        <v>92</v>
      </c>
      <c r="D120" s="496"/>
      <c r="E120" s="496"/>
      <c r="F120" s="496"/>
      <c r="G120" s="496"/>
      <c r="H120" s="496"/>
      <c r="I120" s="496"/>
      <c r="J120" s="496"/>
      <c r="K120" s="497"/>
      <c r="L120" s="267">
        <v>1</v>
      </c>
      <c r="M120" s="267"/>
      <c r="N120" s="267">
        <v>1</v>
      </c>
    </row>
    <row r="121" spans="1:14">
      <c r="A121" s="352" t="s">
        <v>0</v>
      </c>
      <c r="B121" s="352"/>
      <c r="C121" s="495" t="s">
        <v>0</v>
      </c>
      <c r="D121" s="496"/>
      <c r="E121" s="496"/>
      <c r="F121" s="496"/>
      <c r="G121" s="496"/>
      <c r="H121" s="496"/>
      <c r="I121" s="496"/>
      <c r="J121" s="496"/>
      <c r="K121" s="497"/>
      <c r="L121" s="267"/>
      <c r="M121" s="267"/>
      <c r="N121" s="267" t="s">
        <v>0</v>
      </c>
    </row>
    <row r="122" spans="1:14">
      <c r="B122" s="243"/>
      <c r="C122" s="243"/>
      <c r="D122" s="265"/>
      <c r="E122" s="265"/>
      <c r="F122" s="265"/>
      <c r="G122" s="265"/>
      <c r="H122" s="265"/>
      <c r="I122" s="265"/>
      <c r="J122" s="265"/>
      <c r="K122" s="266"/>
      <c r="L122" s="266"/>
      <c r="M122" s="266"/>
      <c r="N122" s="266"/>
    </row>
    <row r="123" spans="1:14" ht="15.75">
      <c r="A123" s="350" t="s">
        <v>0</v>
      </c>
      <c r="B123" s="350"/>
      <c r="C123" s="350" t="s">
        <v>93</v>
      </c>
      <c r="D123" s="350"/>
      <c r="E123" s="492" t="s">
        <v>94</v>
      </c>
      <c r="F123" s="493"/>
      <c r="G123" s="493"/>
      <c r="H123" s="493"/>
      <c r="I123" s="493"/>
      <c r="J123" s="494"/>
      <c r="K123" s="276" t="s">
        <v>88</v>
      </c>
      <c r="L123" s="276" t="s">
        <v>95</v>
      </c>
      <c r="M123" s="276" t="s">
        <v>88</v>
      </c>
      <c r="N123" s="276" t="s">
        <v>95</v>
      </c>
    </row>
    <row r="124" spans="1:14" ht="15.75">
      <c r="A124" s="350" t="s">
        <v>96</v>
      </c>
      <c r="B124" s="350"/>
      <c r="C124" s="352" t="s">
        <v>97</v>
      </c>
      <c r="D124" s="352"/>
      <c r="E124" s="495" t="s">
        <v>98</v>
      </c>
      <c r="F124" s="496"/>
      <c r="G124" s="496"/>
      <c r="H124" s="496"/>
      <c r="I124" s="496"/>
      <c r="J124" s="497"/>
      <c r="K124" s="268" t="s">
        <v>91</v>
      </c>
      <c r="L124" s="267"/>
      <c r="M124" s="268" t="s">
        <v>91</v>
      </c>
      <c r="N124" s="267" t="s">
        <v>0</v>
      </c>
    </row>
    <row r="125" spans="1:14" ht="15.75">
      <c r="A125" s="350" t="s">
        <v>99</v>
      </c>
      <c r="B125" s="350"/>
      <c r="C125" s="352" t="s">
        <v>97</v>
      </c>
      <c r="D125" s="352"/>
      <c r="E125" s="495" t="s">
        <v>100</v>
      </c>
      <c r="F125" s="496"/>
      <c r="G125" s="496"/>
      <c r="H125" s="496"/>
      <c r="I125" s="496"/>
      <c r="J125" s="497"/>
      <c r="K125" s="268" t="s">
        <v>91</v>
      </c>
      <c r="L125" s="267"/>
      <c r="M125" s="268" t="s">
        <v>91</v>
      </c>
      <c r="N125" s="267" t="s">
        <v>0</v>
      </c>
    </row>
    <row r="126" spans="1:14" ht="15.75">
      <c r="A126" s="350" t="s">
        <v>101</v>
      </c>
      <c r="B126" s="350"/>
      <c r="C126" s="352" t="s">
        <v>102</v>
      </c>
      <c r="D126" s="352"/>
      <c r="E126" s="495" t="s">
        <v>103</v>
      </c>
      <c r="F126" s="496"/>
      <c r="G126" s="496"/>
      <c r="H126" s="496"/>
      <c r="I126" s="496"/>
      <c r="J126" s="497"/>
      <c r="K126" s="268" t="s">
        <v>91</v>
      </c>
      <c r="L126" s="267"/>
      <c r="M126" s="268" t="s">
        <v>91</v>
      </c>
      <c r="N126" s="267" t="s">
        <v>0</v>
      </c>
    </row>
  </sheetData>
  <mergeCells count="28">
    <mergeCell ref="A126:B126"/>
    <mergeCell ref="C126:D126"/>
    <mergeCell ref="E126:J126"/>
    <mergeCell ref="A124:B124"/>
    <mergeCell ref="C124:D124"/>
    <mergeCell ref="E124:J124"/>
    <mergeCell ref="A125:B125"/>
    <mergeCell ref="C125:D125"/>
    <mergeCell ref="E125:J125"/>
    <mergeCell ref="A121:B121"/>
    <mergeCell ref="C121:K121"/>
    <mergeCell ref="A123:B123"/>
    <mergeCell ref="C123:D123"/>
    <mergeCell ref="E123:J123"/>
    <mergeCell ref="A118:N118"/>
    <mergeCell ref="A119:B119"/>
    <mergeCell ref="C119:K119"/>
    <mergeCell ref="A120:B120"/>
    <mergeCell ref="C120:K120"/>
    <mergeCell ref="A1:B4"/>
    <mergeCell ref="C1:J1"/>
    <mergeCell ref="K1:L1"/>
    <mergeCell ref="C2:J2"/>
    <mergeCell ref="K2:L2"/>
    <mergeCell ref="C3:J3"/>
    <mergeCell ref="K3:L3"/>
    <mergeCell ref="C4:J4"/>
    <mergeCell ref="K4:L4"/>
  </mergeCells>
  <hyperlinks>
    <hyperlink ref="I58" r:id="rId1" xr:uid="{6121C461-5726-4AB6-AF24-125712F14DDE}"/>
    <hyperlink ref="I31" r:id="rId2" xr:uid="{6D6759BC-4D99-451C-901A-E6109EA7473E}"/>
    <hyperlink ref="I32" r:id="rId3" xr:uid="{546CF287-1A6E-40D0-9694-B94D71C3159A}"/>
    <hyperlink ref="I60" r:id="rId4" xr:uid="{EA138065-10B2-4224-80E7-3B43C4BCCDC4}"/>
    <hyperlink ref="I62" r:id="rId5" xr:uid="{BB24616E-2B0F-4B5D-9F9B-B9B65798726C}"/>
    <hyperlink ref="I69" r:id="rId6" xr:uid="{920CB4E9-CB45-40F5-B131-F0D73367C9DA}"/>
    <hyperlink ref="I78" r:id="rId7" xr:uid="{A81B5E92-A757-4082-90BA-C62414D809E1}"/>
    <hyperlink ref="I11" r:id="rId8" display="../../../../../../../:w:/g/personal/gestorcalidad_cartagena_gov_co/EYOCTh2cRiJPuC5TxHi86qYB9ZbgEPanLdoKZs6mdrxIvQ?e=mOlH1K" xr:uid="{A60B6579-A726-4FE9-BC0D-28506C9533E7}"/>
    <hyperlink ref="I12" r:id="rId9" display="../../../../../../../:w:/g/personal/gestorcalidad_cartagena_gov_co/EQ7IyqTdXPBJqRoN_kN46CYBOSdK8lu-nhTqhMMtFiOACQ?e=6vdR3K" xr:uid="{B4E79866-067C-44E9-AD34-BD15653CFD08}"/>
    <hyperlink ref="I14" r:id="rId10" display="../../../../../../../:w:/g/personal/gestorcalidad_cartagena_gov_co/EXLv8smu6TBFolFwXMNEKwABEyp4A3bdBpj9MM4D3YAF2w?e=aRnuB1" xr:uid="{254D691B-AC14-47BB-9C61-9938ADE3842C}"/>
    <hyperlink ref="I15" r:id="rId11" display="../../../../../../../:w:/g/personal/gestorcalidad_cartagena_gov_co/EXLv8smu6TBFolFwXMNEKwABEyp4A3bdBpj9MM4D3YAF2w?e=aRnuB1" xr:uid="{568585B7-4277-4379-8F1E-9E9AA1502EA1}"/>
    <hyperlink ref="I24" r:id="rId12" xr:uid="{D0B4B62E-063E-412C-BB42-FED9516AC8A0}"/>
    <hyperlink ref="I21" r:id="rId13" display="../../../../../../../:w:/g/personal/gestorcalidad_cartagena_gov_co/EXLv8smu6TBFolFwXMNEKwABEyp4A3bdBpj9MM4D3YAF2w?e=PTj3sK" xr:uid="{2E00F7A2-BF35-4DFD-8A85-AB14F9E8FD94}"/>
    <hyperlink ref="I18" r:id="rId14" display="../../../../../../../:w:/g/personal/gestorcalidad_cartagena_gov_co/EYOCTh2cRiJPuC5TxHi86qYB9ZbgEPanLdoKZs6mdrxIvQ?e=mOlH1K" xr:uid="{3B351CC8-ED75-40D2-BFD6-7894AD15AF52}"/>
    <hyperlink ref="I19" r:id="rId15" display="../../../../../../../:w:/g/personal/gestorcalidad_cartagena_gov_co/EYOCTh2cRiJPuC5TxHi86qYB9ZbgEPanLdoKZs6mdrxIvQ?e=mOlH1K" xr:uid="{7A39AF1B-0306-4D72-8395-04827CBF7FB3}"/>
    <hyperlink ref="I16" r:id="rId16" display="../../../../../../../:w:/g/personal/gestorcalidad_cartagena_gov_co/EYOCTh2cRiJPuC5TxHi86qYB9ZbgEPanLdoKZs6mdrxIvQ?e=mOlH1K" xr:uid="{D3213BB7-62D6-4327-8593-8BA4CF19BC98}"/>
    <hyperlink ref="I23" r:id="rId17" display="../../../../../../../:w:/g/personal/gestorcalidad_cartagena_gov_co/EYOCTh2cRiJPuC5TxHi86qYB9ZbgEPanLdoKZs6mdrxIvQ?e=mOlH1K" xr:uid="{AF2DFB5A-75C7-48D1-8FD8-4796EF181DAC}"/>
    <hyperlink ref="I25" r:id="rId18" display="../../../../../../../:w:/g/personal/gestorcalidad_cartagena_gov_co/EYOCTh2cRiJPuC5TxHi86qYB9ZbgEPanLdoKZs6mdrxIvQ?e=mOlH1K" xr:uid="{282D35C7-999D-4AC4-8756-E371CD47D657}"/>
    <hyperlink ref="I26" r:id="rId19" display="../../../../../../../:w:/g/personal/gestorcalidad_cartagena_gov_co/EYOCTh2cRiJPuC5TxHi86qYB9ZbgEPanLdoKZs6mdrxIvQ?e=mOlH1K" xr:uid="{4E96D6A2-C9A0-4D02-AC15-C2B80C6BC8B2}"/>
    <hyperlink ref="I27" r:id="rId20" display="../../../../../../../:w:/g/personal/gestorcalidad_cartagena_gov_co/EYOCTh2cRiJPuC5TxHi86qYB9ZbgEPanLdoKZs6mdrxIvQ?e=mOlH1K" xr:uid="{BBBF3D4F-985A-40DC-ADB6-8E1C6A48EAA6}"/>
    <hyperlink ref="I55" r:id="rId21" xr:uid="{0C6F86D6-D989-4DB9-BF4D-21DCA22ED8A9}"/>
  </hyperlinks>
  <pageMargins left="0.7" right="0.7" top="0.75" bottom="0.75" header="0.3" footer="0.3"/>
  <drawing r:id="rId22"/>
  <legacyDrawing r:id="rId2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MADUREZ!$U$2:$U$7</xm:f>
          </x14:formula1>
          <xm:sqref>K45</xm:sqref>
        </x14:dataValidation>
        <x14:dataValidation type="list" allowBlank="1" showInputMessage="1" showErrorMessage="1" xr:uid="{AE652FFE-A4B1-4461-8863-2CF881EC4769}">
          <x14:formula1>
            <xm:f>'ESCALA DE EVALUACION'!$C$5:$C$10</xm:f>
          </x14:formula1>
          <xm:sqref>K11:K12 K103 K21 K23:K27 K31:K32 K36:K41 K43:K44 K46:K51 K55:K58 K60 K62 K14:K19 K69 K71:K72 K74 K78:K80 K82:K85 K89:K91 K107:K113 K93:K101 K64:K67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42"/>
  <sheetViews>
    <sheetView topLeftCell="F25" zoomScale="60" zoomScaleNormal="60" workbookViewId="0">
      <selection activeCell="K29" sqref="K29"/>
    </sheetView>
  </sheetViews>
  <sheetFormatPr defaultColWidth="11.42578125" defaultRowHeight="15"/>
  <cols>
    <col min="1" max="1" width="18.7109375" customWidth="1"/>
    <col min="2" max="2" width="15.140625" customWidth="1"/>
    <col min="3" max="3" width="24.42578125" customWidth="1"/>
    <col min="4" max="4" width="40.28515625" customWidth="1"/>
    <col min="5" max="5" width="45.7109375" customWidth="1"/>
    <col min="6" max="6" width="84.85546875" customWidth="1"/>
    <col min="7" max="8" width="26.42578125" customWidth="1"/>
    <col min="9" max="9" width="17.140625" customWidth="1"/>
    <col min="10" max="10" width="15.7109375" customWidth="1"/>
    <col min="11" max="11" width="31.28515625" customWidth="1"/>
    <col min="12" max="12" width="29.28515625" customWidth="1"/>
    <col min="13" max="13" width="11.42578125" customWidth="1"/>
  </cols>
  <sheetData>
    <row r="1" spans="1:19" ht="38.25" customHeight="1">
      <c r="A1" s="512" t="s">
        <v>9</v>
      </c>
      <c r="B1" s="512"/>
      <c r="C1" s="512"/>
      <c r="D1" s="508" t="s">
        <v>1</v>
      </c>
      <c r="E1" s="508"/>
      <c r="F1" s="508"/>
      <c r="G1" s="508"/>
      <c r="H1" s="508"/>
      <c r="I1" s="508"/>
      <c r="J1" s="508"/>
      <c r="K1" s="511" t="s">
        <v>2</v>
      </c>
      <c r="L1" s="511"/>
      <c r="O1" s="31" t="s">
        <v>310</v>
      </c>
    </row>
    <row r="2" spans="1:19" ht="49.5" customHeight="1">
      <c r="A2" s="512"/>
      <c r="B2" s="512"/>
      <c r="C2" s="512"/>
      <c r="D2" s="509" t="s">
        <v>3</v>
      </c>
      <c r="E2" s="509"/>
      <c r="F2" s="509"/>
      <c r="G2" s="509"/>
      <c r="H2" s="509"/>
      <c r="I2" s="509"/>
      <c r="J2" s="509"/>
      <c r="K2" s="511" t="s">
        <v>4</v>
      </c>
      <c r="L2" s="511"/>
      <c r="O2" s="31">
        <v>0</v>
      </c>
    </row>
    <row r="3" spans="1:19" ht="38.25" customHeight="1">
      <c r="A3" s="512"/>
      <c r="B3" s="512"/>
      <c r="C3" s="512"/>
      <c r="D3" s="510" t="s">
        <v>5</v>
      </c>
      <c r="E3" s="510"/>
      <c r="F3" s="510"/>
      <c r="G3" s="510"/>
      <c r="H3" s="510"/>
      <c r="I3" s="510"/>
      <c r="J3" s="510"/>
      <c r="K3" s="510" t="s">
        <v>6</v>
      </c>
      <c r="L3" s="510"/>
      <c r="O3" s="31">
        <v>20</v>
      </c>
    </row>
    <row r="4" spans="1:19" ht="42" customHeight="1">
      <c r="A4" s="512"/>
      <c r="B4" s="512"/>
      <c r="C4" s="513"/>
      <c r="D4" s="511" t="s">
        <v>7</v>
      </c>
      <c r="E4" s="511"/>
      <c r="F4" s="511"/>
      <c r="G4" s="511"/>
      <c r="H4" s="511"/>
      <c r="I4" s="511"/>
      <c r="J4" s="511"/>
      <c r="K4" s="511" t="s">
        <v>1100</v>
      </c>
      <c r="L4" s="511"/>
      <c r="O4" s="31">
        <v>40</v>
      </c>
    </row>
    <row r="5" spans="1:19" ht="15.75" customHeight="1">
      <c r="A5" s="309"/>
      <c r="B5" s="310"/>
      <c r="C5" s="243"/>
      <c r="D5" s="311"/>
      <c r="E5" s="312"/>
      <c r="F5" s="312"/>
      <c r="G5" s="312"/>
      <c r="H5" s="243"/>
      <c r="I5" s="243"/>
      <c r="J5" s="243"/>
      <c r="K5" s="313"/>
      <c r="L5" s="314"/>
      <c r="O5" s="31">
        <v>60</v>
      </c>
    </row>
    <row r="6" spans="1:19" ht="15.75" customHeight="1">
      <c r="A6" s="309"/>
      <c r="B6" s="310"/>
      <c r="C6" s="243"/>
      <c r="D6" s="311"/>
      <c r="E6" s="312"/>
      <c r="F6" s="312"/>
      <c r="G6" s="312"/>
      <c r="H6" s="243"/>
      <c r="I6" s="243"/>
      <c r="J6" s="243"/>
      <c r="K6" s="313"/>
      <c r="L6" s="314"/>
      <c r="O6" s="31">
        <v>80</v>
      </c>
    </row>
    <row r="7" spans="1:19">
      <c r="A7" s="243"/>
      <c r="B7" s="243"/>
      <c r="C7" s="243"/>
      <c r="D7" s="294"/>
      <c r="E7" s="301"/>
      <c r="F7" s="301"/>
      <c r="G7" s="264"/>
      <c r="H7" s="264"/>
      <c r="I7" s="243"/>
      <c r="J7" s="243"/>
      <c r="K7" s="264"/>
      <c r="L7" s="243"/>
      <c r="P7" s="189"/>
      <c r="R7" s="83"/>
      <c r="S7" s="38"/>
    </row>
    <row r="8" spans="1:19" ht="42">
      <c r="A8" s="221" t="s">
        <v>48</v>
      </c>
      <c r="B8" s="221" t="s">
        <v>1101</v>
      </c>
      <c r="C8" s="221" t="s">
        <v>93</v>
      </c>
      <c r="D8" s="222" t="s">
        <v>312</v>
      </c>
      <c r="E8" s="222" t="s">
        <v>313</v>
      </c>
      <c r="F8" s="222" t="s">
        <v>317</v>
      </c>
      <c r="G8" s="221" t="s">
        <v>316</v>
      </c>
      <c r="H8" s="221" t="s">
        <v>315</v>
      </c>
      <c r="I8" s="221" t="s">
        <v>318</v>
      </c>
      <c r="J8" s="221" t="s">
        <v>319</v>
      </c>
      <c r="K8" s="184" t="s">
        <v>1102</v>
      </c>
      <c r="L8" s="221" t="s">
        <v>321</v>
      </c>
      <c r="P8" s="189"/>
      <c r="R8" s="83"/>
      <c r="S8" s="38"/>
    </row>
    <row r="9" spans="1:19" ht="288" customHeight="1">
      <c r="A9" s="503" t="s">
        <v>1103</v>
      </c>
      <c r="B9" s="110" t="s">
        <v>1104</v>
      </c>
      <c r="C9" s="111" t="s">
        <v>1105</v>
      </c>
      <c r="D9" s="112" t="s">
        <v>285</v>
      </c>
      <c r="E9" s="112" t="s">
        <v>1106</v>
      </c>
      <c r="F9" s="112" t="s">
        <v>1107</v>
      </c>
      <c r="G9" s="113"/>
      <c r="H9" s="113" t="s">
        <v>339</v>
      </c>
      <c r="I9" s="112"/>
      <c r="J9" s="112"/>
      <c r="K9" s="114">
        <v>40</v>
      </c>
      <c r="L9" s="112"/>
      <c r="M9" s="32"/>
    </row>
    <row r="10" spans="1:19" ht="409.5" customHeight="1">
      <c r="A10" s="504"/>
      <c r="B10" s="514" t="s">
        <v>1108</v>
      </c>
      <c r="C10" s="505"/>
      <c r="D10" s="498" t="s">
        <v>1109</v>
      </c>
      <c r="E10" s="498" t="str">
        <f>ADMINISTRATIVAS!E11</f>
        <v>Se debe definir un conjunto de políticas para la seguridad de la información aprobada por la dirección, publicada y comunicada a los empleados y a la partes externas pertinentes</v>
      </c>
      <c r="F10" s="516" t="str">
        <f>ADMINISTRATIVAS!I11</f>
        <v>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v>
      </c>
      <c r="G10" s="498"/>
      <c r="H10" s="498" t="s">
        <v>339</v>
      </c>
      <c r="I10" s="498"/>
      <c r="J10" s="498"/>
      <c r="K10" s="115">
        <f>ADMINISTRATIVAS!L11</f>
        <v>100</v>
      </c>
      <c r="L10" s="60">
        <f>ADMINISTRATIVAS!M11</f>
        <v>0</v>
      </c>
      <c r="M10" s="32"/>
    </row>
    <row r="11" spans="1:19" ht="60" customHeight="1">
      <c r="A11" s="504"/>
      <c r="B11" s="515"/>
      <c r="C11" s="499"/>
      <c r="D11" s="499"/>
      <c r="E11" s="499"/>
      <c r="F11" s="517"/>
      <c r="G11" s="499"/>
      <c r="H11" s="499"/>
      <c r="I11" s="499"/>
      <c r="J11" s="499"/>
      <c r="K11" s="115">
        <f>ADMINISTRATIVAS!L12</f>
        <v>100</v>
      </c>
      <c r="L11" s="60">
        <f>ADMINISTRATIVAS!M12</f>
        <v>0</v>
      </c>
      <c r="M11" s="32"/>
    </row>
    <row r="12" spans="1:19" ht="120">
      <c r="A12" s="503"/>
      <c r="B12" s="116" t="s">
        <v>1110</v>
      </c>
      <c r="C12" s="111" t="s">
        <v>307</v>
      </c>
      <c r="D12" s="112" t="s">
        <v>308</v>
      </c>
      <c r="E12" s="112" t="s">
        <v>1111</v>
      </c>
      <c r="F12" s="112" t="s">
        <v>1112</v>
      </c>
      <c r="G12" s="113"/>
      <c r="H12" s="113" t="s">
        <v>339</v>
      </c>
      <c r="I12" s="112"/>
      <c r="J12" s="112"/>
      <c r="K12" s="114">
        <v>60</v>
      </c>
      <c r="L12" s="112"/>
      <c r="M12" s="32"/>
    </row>
    <row r="13" spans="1:19" ht="240">
      <c r="A13" s="503"/>
      <c r="B13" s="117" t="s">
        <v>1113</v>
      </c>
      <c r="C13" s="117" t="s">
        <v>1105</v>
      </c>
      <c r="D13" s="60" t="str">
        <f>ADMINISTRATIVAS!D16</f>
        <v>Roles y responsabilidades para la seguridad de la información</v>
      </c>
      <c r="E13" s="60" t="str">
        <f>ADMINISTRATIVAS!E16</f>
        <v>Se deben definir y asignar todas las responsabilidades de la seguridad de la información</v>
      </c>
      <c r="F13" s="60" t="s">
        <v>1114</v>
      </c>
      <c r="G13" s="36"/>
      <c r="H13" s="36" t="s">
        <v>339</v>
      </c>
      <c r="I13" s="60"/>
      <c r="J13" s="60"/>
      <c r="K13" s="115">
        <f>ADMINISTRATIVAS!L16</f>
        <v>100</v>
      </c>
      <c r="L13" s="60">
        <f>ADMINISTRATIVAS!M16</f>
        <v>0</v>
      </c>
      <c r="M13" s="32"/>
    </row>
    <row r="14" spans="1:19" ht="240">
      <c r="A14" s="503"/>
      <c r="B14" s="60" t="s">
        <v>1115</v>
      </c>
      <c r="C14" s="117" t="s">
        <v>1105</v>
      </c>
      <c r="D14" s="60" t="str">
        <f>ADMINISTRATIVAS!D38</f>
        <v>Inventario de activos</v>
      </c>
      <c r="E14" s="60" t="str">
        <f>ADMINISTRATIVAS!E38</f>
        <v>Se deben identificar los activos asociados con la información y las instalaciones de procesamiento de información, y se debe elaborar y mantener un inventario de estos activos.</v>
      </c>
      <c r="F14" s="60" t="str">
        <f>ADMINISTRATIVAS!I38</f>
        <v>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v>
      </c>
      <c r="G14" s="36"/>
      <c r="H14" s="36" t="s">
        <v>339</v>
      </c>
      <c r="I14" s="60"/>
      <c r="J14" s="60"/>
      <c r="K14" s="115">
        <f>ADMINISTRATIVAS!L38</f>
        <v>40</v>
      </c>
      <c r="L14" s="60">
        <f>ADMINISTRATIVAS!M38</f>
        <v>0</v>
      </c>
      <c r="M14" s="32"/>
    </row>
    <row r="15" spans="1:19" ht="315">
      <c r="A15" s="503"/>
      <c r="B15" s="112" t="s">
        <v>1116</v>
      </c>
      <c r="C15" s="111" t="s">
        <v>1105</v>
      </c>
      <c r="D15" s="112" t="s">
        <v>286</v>
      </c>
      <c r="E15" s="112" t="s">
        <v>1117</v>
      </c>
      <c r="F15" s="112" t="s">
        <v>1118</v>
      </c>
      <c r="G15" s="113" t="s">
        <v>1119</v>
      </c>
      <c r="H15" s="113" t="s">
        <v>339</v>
      </c>
      <c r="I15" s="112"/>
      <c r="J15" s="111"/>
      <c r="K15" s="114">
        <v>40</v>
      </c>
      <c r="L15" s="111"/>
      <c r="M15" s="32"/>
    </row>
    <row r="16" spans="1:19" ht="240">
      <c r="A16" s="503"/>
      <c r="B16" s="111" t="s">
        <v>1120</v>
      </c>
      <c r="C16" s="111" t="s">
        <v>1105</v>
      </c>
      <c r="D16" s="112" t="s">
        <v>287</v>
      </c>
      <c r="E16" s="112" t="s">
        <v>1121</v>
      </c>
      <c r="F16" s="112" t="s">
        <v>1122</v>
      </c>
      <c r="G16" s="113" t="s">
        <v>1123</v>
      </c>
      <c r="H16" s="113" t="s">
        <v>1124</v>
      </c>
      <c r="I16" s="112"/>
      <c r="J16" s="111"/>
      <c r="K16" s="114">
        <v>40</v>
      </c>
      <c r="L16" s="111"/>
      <c r="M16" s="32"/>
    </row>
    <row r="17" spans="1:13" ht="409.5">
      <c r="A17" s="503"/>
      <c r="B17" s="111" t="s">
        <v>1125</v>
      </c>
      <c r="C17" s="111" t="s">
        <v>1105</v>
      </c>
      <c r="D17" s="112" t="str">
        <f>ADMINISTRATIVAS!D31</f>
        <v>Toma de conciencia, educación y formación en la seguridad de la información</v>
      </c>
      <c r="E17" s="112" t="str">
        <f>ADMINISTRATIVAS!E31</f>
        <v>Todos los empleados de la Entidad, y en donde sea pertinente, los contratistas, deben recibir la educación y la formación en toma de conciencia apropiada, y actualizaciones regulares sobre las políticas y procedimientos pertinentes para su cargo.</v>
      </c>
      <c r="F17" s="112" t="str">
        <f>ADMINISTRATIVAS!I31</f>
        <v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
</v>
      </c>
      <c r="G17" s="113"/>
      <c r="H17" s="113" t="s">
        <v>339</v>
      </c>
      <c r="I17" s="112"/>
      <c r="J17" s="112"/>
      <c r="K17" s="114">
        <v>60</v>
      </c>
      <c r="L17" s="112"/>
      <c r="M17" s="32"/>
    </row>
    <row r="18" spans="1:13" ht="26.25">
      <c r="A18" s="316" t="s">
        <v>1126</v>
      </c>
      <c r="B18" s="317"/>
      <c r="C18" s="317"/>
      <c r="D18" s="318"/>
      <c r="E18" s="318"/>
      <c r="F18" s="318"/>
      <c r="G18" s="319"/>
      <c r="H18" s="319"/>
      <c r="I18" s="317"/>
      <c r="J18" s="317"/>
      <c r="K18" s="320">
        <f>AVERAGE(K9:K17)</f>
        <v>64.444444444444443</v>
      </c>
      <c r="L18" s="321">
        <f>((K18*40)/100)</f>
        <v>25.777777777777779</v>
      </c>
      <c r="M18" s="32"/>
    </row>
    <row r="19" spans="1:13" ht="45">
      <c r="A19" s="506" t="s">
        <v>1127</v>
      </c>
      <c r="B19" s="111" t="s">
        <v>1128</v>
      </c>
      <c r="C19" s="111" t="s">
        <v>1105</v>
      </c>
      <c r="D19" s="112" t="s">
        <v>289</v>
      </c>
      <c r="E19" s="112" t="s">
        <v>1129</v>
      </c>
      <c r="F19" s="112" t="s">
        <v>1130</v>
      </c>
      <c r="G19" s="113"/>
      <c r="H19" s="113" t="s">
        <v>1131</v>
      </c>
      <c r="I19" s="111"/>
      <c r="J19" s="111"/>
      <c r="K19" s="114">
        <v>0</v>
      </c>
      <c r="L19" s="111"/>
      <c r="M19" s="32"/>
    </row>
    <row r="20" spans="1:13" ht="30">
      <c r="A20" s="507"/>
      <c r="B20" s="117" t="s">
        <v>1132</v>
      </c>
      <c r="C20" s="117" t="s">
        <v>310</v>
      </c>
      <c r="D20" s="60" t="s">
        <v>1133</v>
      </c>
      <c r="E20" s="60" t="s">
        <v>1134</v>
      </c>
      <c r="F20" s="60" t="s">
        <v>109</v>
      </c>
      <c r="G20" s="36"/>
      <c r="H20" s="36" t="s">
        <v>1131</v>
      </c>
      <c r="I20" s="60"/>
      <c r="J20" s="60" t="s">
        <v>109</v>
      </c>
      <c r="K20" s="190">
        <f>PORTADA!F29</f>
        <v>50.571428571428569</v>
      </c>
      <c r="L20" s="60" t="s">
        <v>109</v>
      </c>
      <c r="M20" s="32"/>
    </row>
    <row r="21" spans="1:13" ht="97.9" customHeight="1">
      <c r="A21" s="507"/>
      <c r="B21" s="111" t="s">
        <v>1135</v>
      </c>
      <c r="C21" s="111" t="s">
        <v>1105</v>
      </c>
      <c r="D21" s="112" t="s">
        <v>290</v>
      </c>
      <c r="E21" s="112" t="s">
        <v>1136</v>
      </c>
      <c r="F21" s="112" t="s">
        <v>1137</v>
      </c>
      <c r="G21" s="113"/>
      <c r="H21" s="113" t="s">
        <v>1131</v>
      </c>
      <c r="I21" s="111"/>
      <c r="J21" s="111"/>
      <c r="K21" s="114">
        <v>0</v>
      </c>
      <c r="L21" s="111"/>
      <c r="M21" s="32"/>
    </row>
    <row r="22" spans="1:13" ht="30">
      <c r="A22" s="507"/>
      <c r="B22" s="111" t="s">
        <v>1138</v>
      </c>
      <c r="C22" s="111" t="s">
        <v>1105</v>
      </c>
      <c r="D22" s="112" t="s">
        <v>291</v>
      </c>
      <c r="E22" s="112" t="s">
        <v>1139</v>
      </c>
      <c r="F22" s="112" t="s">
        <v>1140</v>
      </c>
      <c r="G22" s="113"/>
      <c r="H22" s="113" t="s">
        <v>1131</v>
      </c>
      <c r="I22" s="111"/>
      <c r="J22" s="111"/>
      <c r="K22" s="114">
        <v>0</v>
      </c>
      <c r="L22" s="111"/>
      <c r="M22" s="32"/>
    </row>
    <row r="23" spans="1:13" ht="26.25">
      <c r="A23" s="223" t="s">
        <v>1126</v>
      </c>
      <c r="B23" s="224"/>
      <c r="C23" s="224"/>
      <c r="D23" s="225"/>
      <c r="E23" s="225"/>
      <c r="F23" s="225"/>
      <c r="G23" s="226"/>
      <c r="H23" s="226"/>
      <c r="I23" s="224"/>
      <c r="J23" s="224"/>
      <c r="K23" s="334">
        <f>AVERAGE(K19:K22)</f>
        <v>12.642857142857142</v>
      </c>
      <c r="L23" s="228">
        <f>((K23*20)/100)</f>
        <v>2.5285714285714285</v>
      </c>
      <c r="M23" s="32"/>
    </row>
    <row r="24" spans="1:13" ht="60">
      <c r="A24" s="500" t="s">
        <v>1141</v>
      </c>
      <c r="B24" s="111" t="s">
        <v>1142</v>
      </c>
      <c r="C24" s="111" t="s">
        <v>1105</v>
      </c>
      <c r="D24" s="112" t="s">
        <v>292</v>
      </c>
      <c r="E24" s="112" t="s">
        <v>1143</v>
      </c>
      <c r="F24" s="112" t="s">
        <v>200</v>
      </c>
      <c r="G24" s="113"/>
      <c r="H24" s="113" t="s">
        <v>1144</v>
      </c>
      <c r="I24" s="111"/>
      <c r="J24" s="111"/>
      <c r="K24" s="114">
        <v>0</v>
      </c>
      <c r="L24" s="111"/>
      <c r="M24" s="32"/>
    </row>
    <row r="25" spans="1:13" ht="30">
      <c r="A25" s="500"/>
      <c r="B25" s="111" t="s">
        <v>1145</v>
      </c>
      <c r="C25" s="111" t="s">
        <v>1146</v>
      </c>
      <c r="D25" s="112" t="s">
        <v>1147</v>
      </c>
      <c r="E25" s="112" t="s">
        <v>1148</v>
      </c>
      <c r="F25" s="112" t="s">
        <v>201</v>
      </c>
      <c r="G25" s="113"/>
      <c r="H25" s="113" t="s">
        <v>1144</v>
      </c>
      <c r="I25" s="112"/>
      <c r="J25" s="112"/>
      <c r="K25" s="114">
        <v>0</v>
      </c>
      <c r="L25" s="112"/>
      <c r="M25" s="32"/>
    </row>
    <row r="26" spans="1:13" ht="45">
      <c r="A26" s="500"/>
      <c r="B26" s="111" t="s">
        <v>1149</v>
      </c>
      <c r="C26" s="111" t="s">
        <v>1105</v>
      </c>
      <c r="D26" s="112" t="s">
        <v>293</v>
      </c>
      <c r="E26" s="112" t="s">
        <v>1150</v>
      </c>
      <c r="F26" s="112" t="s">
        <v>202</v>
      </c>
      <c r="G26" s="113"/>
      <c r="H26" s="113" t="s">
        <v>1144</v>
      </c>
      <c r="I26" s="111"/>
      <c r="J26" s="111"/>
      <c r="K26" s="114">
        <v>0</v>
      </c>
      <c r="L26" s="111"/>
      <c r="M26" s="32"/>
    </row>
    <row r="27" spans="1:13" ht="26.25">
      <c r="A27" s="223" t="s">
        <v>1126</v>
      </c>
      <c r="B27" s="224"/>
      <c r="C27" s="224"/>
      <c r="D27" s="225"/>
      <c r="E27" s="225"/>
      <c r="F27" s="225"/>
      <c r="G27" s="226"/>
      <c r="H27" s="226"/>
      <c r="I27" s="224"/>
      <c r="J27" s="224"/>
      <c r="K27" s="227">
        <f>AVERAGE(K24:K26)</f>
        <v>0</v>
      </c>
      <c r="L27" s="228">
        <f>((K27*20)/100)</f>
        <v>0</v>
      </c>
      <c r="M27" s="32"/>
    </row>
    <row r="28" spans="1:13" ht="30">
      <c r="A28" s="501" t="s">
        <v>1151</v>
      </c>
      <c r="B28" s="118" t="s">
        <v>1152</v>
      </c>
      <c r="C28" s="118" t="s">
        <v>1105</v>
      </c>
      <c r="D28" s="80" t="s">
        <v>292</v>
      </c>
      <c r="E28" s="80" t="s">
        <v>1153</v>
      </c>
      <c r="F28" s="80" t="s">
        <v>1154</v>
      </c>
      <c r="G28" s="79"/>
      <c r="H28" s="79" t="s">
        <v>1155</v>
      </c>
      <c r="I28" s="80"/>
      <c r="J28" s="80"/>
      <c r="K28" s="114">
        <v>0</v>
      </c>
      <c r="L28" s="80"/>
      <c r="M28" s="32"/>
    </row>
    <row r="29" spans="1:13" ht="120">
      <c r="A29" s="502"/>
      <c r="B29" s="118" t="s">
        <v>1156</v>
      </c>
      <c r="C29" s="118" t="s">
        <v>1146</v>
      </c>
      <c r="D29" s="80" t="s">
        <v>1147</v>
      </c>
      <c r="E29" s="80" t="s">
        <v>1157</v>
      </c>
      <c r="F29" s="80" t="s">
        <v>1158</v>
      </c>
      <c r="G29" s="79"/>
      <c r="H29" s="79" t="s">
        <v>1155</v>
      </c>
      <c r="I29" s="80"/>
      <c r="J29" s="60"/>
      <c r="K29" s="114">
        <v>0</v>
      </c>
      <c r="L29" s="80">
        <f>ADMINISTRATIVAS!M67</f>
        <v>0</v>
      </c>
      <c r="M29" s="32"/>
    </row>
    <row r="30" spans="1:13" ht="26.25">
      <c r="A30" s="223" t="s">
        <v>1126</v>
      </c>
      <c r="B30" s="224"/>
      <c r="C30" s="224"/>
      <c r="D30" s="225"/>
      <c r="E30" s="225"/>
      <c r="F30" s="225"/>
      <c r="G30" s="226"/>
      <c r="H30" s="226"/>
      <c r="I30" s="224"/>
      <c r="J30" s="224"/>
      <c r="K30" s="227">
        <f>AVERAGE(K28:K29)</f>
        <v>0</v>
      </c>
      <c r="L30" s="228">
        <f>((K30*20)/100)</f>
        <v>0</v>
      </c>
    </row>
    <row r="31" spans="1:13">
      <c r="D31" s="83"/>
      <c r="E31" s="38"/>
      <c r="F31" s="38"/>
      <c r="G31" s="31"/>
      <c r="H31" s="31"/>
      <c r="K31" s="31"/>
    </row>
    <row r="34" spans="1:12" ht="15.75">
      <c r="A34" s="518" t="s">
        <v>87</v>
      </c>
      <c r="B34" s="518"/>
      <c r="C34" s="518"/>
      <c r="D34" s="518"/>
      <c r="E34" s="518"/>
      <c r="F34" s="518"/>
      <c r="G34" s="518"/>
      <c r="H34" s="518"/>
      <c r="I34" s="518"/>
      <c r="J34" s="518"/>
      <c r="K34" s="518"/>
      <c r="L34" s="518"/>
    </row>
    <row r="35" spans="1:12" ht="15.75">
      <c r="A35" s="519" t="s">
        <v>88</v>
      </c>
      <c r="B35" s="519"/>
      <c r="C35" s="520" t="s">
        <v>89</v>
      </c>
      <c r="D35" s="521"/>
      <c r="E35" s="521"/>
      <c r="F35" s="521"/>
      <c r="G35" s="521"/>
      <c r="H35" s="521"/>
      <c r="I35" s="521"/>
      <c r="J35" s="521"/>
      <c r="K35" s="522"/>
      <c r="L35" s="292" t="s">
        <v>90</v>
      </c>
    </row>
    <row r="36" spans="1:12">
      <c r="A36" s="352" t="s">
        <v>91</v>
      </c>
      <c r="B36" s="352"/>
      <c r="C36" s="495" t="s">
        <v>92</v>
      </c>
      <c r="D36" s="496"/>
      <c r="E36" s="496"/>
      <c r="F36" s="496"/>
      <c r="G36" s="496"/>
      <c r="H36" s="496"/>
      <c r="I36" s="496"/>
      <c r="J36" s="496"/>
      <c r="K36" s="497"/>
      <c r="L36" s="267">
        <v>1</v>
      </c>
    </row>
    <row r="37" spans="1:12">
      <c r="A37" s="352" t="s">
        <v>0</v>
      </c>
      <c r="B37" s="352"/>
      <c r="C37" s="495" t="s">
        <v>0</v>
      </c>
      <c r="D37" s="496"/>
      <c r="E37" s="496"/>
      <c r="F37" s="496"/>
      <c r="G37" s="496"/>
      <c r="H37" s="496"/>
      <c r="I37" s="496"/>
      <c r="J37" s="496"/>
      <c r="K37" s="497"/>
      <c r="L37" s="267"/>
    </row>
    <row r="38" spans="1:12">
      <c r="B38" s="243"/>
      <c r="C38" s="243"/>
      <c r="D38" s="265"/>
      <c r="E38" s="265"/>
      <c r="F38" s="265"/>
      <c r="G38" s="265"/>
      <c r="H38" s="265"/>
      <c r="I38" s="265"/>
      <c r="J38" s="265"/>
      <c r="K38" s="266"/>
      <c r="L38" s="266"/>
    </row>
    <row r="39" spans="1:12" ht="15.75">
      <c r="A39" s="350" t="s">
        <v>0</v>
      </c>
      <c r="B39" s="350"/>
      <c r="C39" s="350" t="s">
        <v>93</v>
      </c>
      <c r="D39" s="350"/>
      <c r="E39" s="492" t="s">
        <v>94</v>
      </c>
      <c r="F39" s="493"/>
      <c r="G39" s="493"/>
      <c r="H39" s="493"/>
      <c r="I39" s="493"/>
      <c r="J39" s="494"/>
      <c r="K39" s="276" t="s">
        <v>88</v>
      </c>
      <c r="L39" s="276" t="s">
        <v>95</v>
      </c>
    </row>
    <row r="40" spans="1:12" ht="15.75">
      <c r="A40" s="350" t="s">
        <v>96</v>
      </c>
      <c r="B40" s="350"/>
      <c r="C40" s="352" t="s">
        <v>97</v>
      </c>
      <c r="D40" s="352"/>
      <c r="E40" s="495" t="s">
        <v>98</v>
      </c>
      <c r="F40" s="496"/>
      <c r="G40" s="496"/>
      <c r="H40" s="496"/>
      <c r="I40" s="496"/>
      <c r="J40" s="497"/>
      <c r="K40" s="268" t="s">
        <v>91</v>
      </c>
      <c r="L40" s="267"/>
    </row>
    <row r="41" spans="1:12" ht="15.75">
      <c r="A41" s="350" t="s">
        <v>99</v>
      </c>
      <c r="B41" s="350"/>
      <c r="C41" s="352" t="s">
        <v>97</v>
      </c>
      <c r="D41" s="352"/>
      <c r="E41" s="495" t="s">
        <v>100</v>
      </c>
      <c r="F41" s="496"/>
      <c r="G41" s="496"/>
      <c r="H41" s="496"/>
      <c r="I41" s="496"/>
      <c r="J41" s="497"/>
      <c r="K41" s="268" t="s">
        <v>91</v>
      </c>
      <c r="L41" s="267"/>
    </row>
    <row r="42" spans="1:12" ht="15.75">
      <c r="A42" s="350" t="s">
        <v>101</v>
      </c>
      <c r="B42" s="350"/>
      <c r="C42" s="352" t="s">
        <v>102</v>
      </c>
      <c r="D42" s="352"/>
      <c r="E42" s="495" t="s">
        <v>103</v>
      </c>
      <c r="F42" s="496"/>
      <c r="G42" s="496"/>
      <c r="H42" s="496"/>
      <c r="I42" s="496"/>
      <c r="J42" s="497"/>
      <c r="K42" s="268" t="s">
        <v>91</v>
      </c>
      <c r="L42" s="267"/>
    </row>
  </sheetData>
  <mergeCells count="41">
    <mergeCell ref="A34:L34"/>
    <mergeCell ref="A41:B41"/>
    <mergeCell ref="C41:D41"/>
    <mergeCell ref="E41:J41"/>
    <mergeCell ref="A42:B42"/>
    <mergeCell ref="C42:D42"/>
    <mergeCell ref="E42:J42"/>
    <mergeCell ref="A39:B39"/>
    <mergeCell ref="C39:D39"/>
    <mergeCell ref="E39:J39"/>
    <mergeCell ref="A40:B40"/>
    <mergeCell ref="C40:D40"/>
    <mergeCell ref="E40:J40"/>
    <mergeCell ref="A35:B35"/>
    <mergeCell ref="C35:K35"/>
    <mergeCell ref="A36:B36"/>
    <mergeCell ref="C36:K36"/>
    <mergeCell ref="A37:B37"/>
    <mergeCell ref="C37:K37"/>
    <mergeCell ref="D1:J1"/>
    <mergeCell ref="D2:J2"/>
    <mergeCell ref="D3:J3"/>
    <mergeCell ref="D4:J4"/>
    <mergeCell ref="K1:L1"/>
    <mergeCell ref="K2:L2"/>
    <mergeCell ref="K4:L4"/>
    <mergeCell ref="A1:C4"/>
    <mergeCell ref="K3:L3"/>
    <mergeCell ref="B10:B11"/>
    <mergeCell ref="D10:D11"/>
    <mergeCell ref="E10:E11"/>
    <mergeCell ref="F10:F11"/>
    <mergeCell ref="I10:I11"/>
    <mergeCell ref="J10:J11"/>
    <mergeCell ref="A24:A26"/>
    <mergeCell ref="A28:A29"/>
    <mergeCell ref="G10:G11"/>
    <mergeCell ref="H10:H11"/>
    <mergeCell ref="A9:A17"/>
    <mergeCell ref="C10:C11"/>
    <mergeCell ref="A19:A22"/>
  </mergeCells>
  <dataValidations count="1">
    <dataValidation type="list" allowBlank="1" showInputMessage="1" showErrorMessage="1" sqref="K21:K22 K12 K15:K17 K19 K24:K26 K28:K29 K9" xr:uid="{00000000-0002-0000-0600-000000000000}">
      <formula1>$O$2:$O$6</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08"/>
  <sheetViews>
    <sheetView zoomScale="65" workbookViewId="0">
      <selection activeCell="G10" sqref="G10"/>
    </sheetView>
  </sheetViews>
  <sheetFormatPr defaultColWidth="11.42578125" defaultRowHeight="15"/>
  <cols>
    <col min="1" max="1" width="16.7109375" customWidth="1"/>
    <col min="2" max="2" width="16.28515625" customWidth="1"/>
    <col min="3" max="3" width="14.42578125" style="31" customWidth="1"/>
    <col min="4" max="4" width="18.28515625" style="31" customWidth="1"/>
    <col min="5" max="5" width="64.42578125" style="31" customWidth="1"/>
    <col min="6" max="6" width="23.7109375" style="31" customWidth="1"/>
    <col min="7" max="7" width="23.140625" customWidth="1"/>
    <col min="8" max="8" width="31.42578125" style="31" customWidth="1"/>
    <col min="9" max="9" width="0" style="31" hidden="1" customWidth="1"/>
  </cols>
  <sheetData>
    <row r="1" spans="1:12" ht="43.5" customHeight="1">
      <c r="A1" s="512" t="s">
        <v>9</v>
      </c>
      <c r="B1" s="512"/>
      <c r="C1" s="512"/>
      <c r="D1" s="523" t="s">
        <v>1</v>
      </c>
      <c r="E1" s="524"/>
      <c r="F1" s="524"/>
      <c r="G1" s="524"/>
      <c r="H1" s="287" t="s">
        <v>2</v>
      </c>
      <c r="I1" s="322"/>
      <c r="L1" s="339">
        <v>0</v>
      </c>
    </row>
    <row r="2" spans="1:12" ht="39.75" customHeight="1">
      <c r="A2" s="512"/>
      <c r="B2" s="512"/>
      <c r="C2" s="512"/>
      <c r="D2" s="525" t="s">
        <v>3</v>
      </c>
      <c r="E2" s="526"/>
      <c r="F2" s="526"/>
      <c r="G2" s="526"/>
      <c r="H2" s="287" t="s">
        <v>4</v>
      </c>
      <c r="I2" s="308"/>
      <c r="L2" s="339">
        <v>20</v>
      </c>
    </row>
    <row r="3" spans="1:12" ht="41.25" customHeight="1">
      <c r="A3" s="512"/>
      <c r="B3" s="512"/>
      <c r="C3" s="512"/>
      <c r="D3" s="477" t="s">
        <v>5</v>
      </c>
      <c r="E3" s="527"/>
      <c r="F3" s="527"/>
      <c r="G3" s="527"/>
      <c r="H3" s="315" t="s">
        <v>6</v>
      </c>
      <c r="I3" s="315"/>
      <c r="L3" s="339">
        <v>40</v>
      </c>
    </row>
    <row r="4" spans="1:12" ht="33.75" customHeight="1">
      <c r="A4" s="512"/>
      <c r="B4" s="512"/>
      <c r="C4" s="513"/>
      <c r="D4" s="477" t="s">
        <v>7</v>
      </c>
      <c r="E4" s="527"/>
      <c r="F4" s="527"/>
      <c r="G4" s="527"/>
      <c r="H4" s="287" t="s">
        <v>1159</v>
      </c>
      <c r="I4" s="287"/>
      <c r="L4" s="339">
        <v>60</v>
      </c>
    </row>
    <row r="5" spans="1:12">
      <c r="A5" s="243"/>
      <c r="B5" s="243"/>
      <c r="C5" s="264"/>
      <c r="D5" s="264"/>
      <c r="E5" s="264"/>
      <c r="F5" s="264"/>
      <c r="G5" s="243"/>
      <c r="H5" s="264"/>
      <c r="L5" s="339">
        <v>80</v>
      </c>
    </row>
    <row r="6" spans="1:12">
      <c r="A6" s="243"/>
      <c r="B6" s="243"/>
      <c r="C6" s="264"/>
      <c r="D6" s="264"/>
      <c r="E6" s="264"/>
      <c r="F6" s="264"/>
      <c r="G6" s="243"/>
      <c r="H6" s="264"/>
      <c r="L6" s="339">
        <v>100</v>
      </c>
    </row>
    <row r="7" spans="1:12" ht="45">
      <c r="A7" s="232" t="s">
        <v>1160</v>
      </c>
      <c r="B7" s="233" t="s">
        <v>1161</v>
      </c>
      <c r="C7" s="233" t="s">
        <v>1162</v>
      </c>
      <c r="D7" s="234" t="s">
        <v>93</v>
      </c>
      <c r="E7" s="234" t="s">
        <v>1163</v>
      </c>
      <c r="F7" s="234" t="s">
        <v>1164</v>
      </c>
      <c r="G7" s="235" t="s">
        <v>1165</v>
      </c>
      <c r="H7" s="236" t="s">
        <v>1166</v>
      </c>
    </row>
    <row r="8" spans="1:12" ht="120">
      <c r="A8" s="160" t="s">
        <v>76</v>
      </c>
      <c r="B8" s="113" t="s">
        <v>1167</v>
      </c>
      <c r="C8" s="114" t="s">
        <v>310</v>
      </c>
      <c r="D8" s="114" t="s">
        <v>252</v>
      </c>
      <c r="E8" s="113" t="s">
        <v>1168</v>
      </c>
      <c r="F8" s="114" t="s">
        <v>310</v>
      </c>
      <c r="G8" s="161">
        <v>0</v>
      </c>
      <c r="H8" s="160" t="s">
        <v>76</v>
      </c>
    </row>
    <row r="9" spans="1:12" ht="30">
      <c r="A9" s="160" t="s">
        <v>76</v>
      </c>
      <c r="B9" s="114" t="s">
        <v>1169</v>
      </c>
      <c r="C9" s="114" t="s">
        <v>310</v>
      </c>
      <c r="D9" s="114" t="s">
        <v>252</v>
      </c>
      <c r="E9" s="113" t="s">
        <v>1170</v>
      </c>
      <c r="F9" s="114" t="s">
        <v>310</v>
      </c>
      <c r="G9" s="161">
        <v>0</v>
      </c>
      <c r="H9" s="160" t="s">
        <v>76</v>
      </c>
    </row>
    <row r="10" spans="1:12" ht="30">
      <c r="A10" s="160" t="s">
        <v>77</v>
      </c>
      <c r="B10" s="114" t="s">
        <v>1171</v>
      </c>
      <c r="C10" s="114" t="s">
        <v>310</v>
      </c>
      <c r="D10" s="114" t="s">
        <v>252</v>
      </c>
      <c r="E10" s="113" t="s">
        <v>296</v>
      </c>
      <c r="F10" s="114" t="s">
        <v>310</v>
      </c>
      <c r="G10" s="161">
        <v>0</v>
      </c>
      <c r="H10" s="160" t="s">
        <v>77</v>
      </c>
    </row>
    <row r="11" spans="1:12">
      <c r="A11" s="160" t="s">
        <v>77</v>
      </c>
      <c r="B11" s="114" t="s">
        <v>1172</v>
      </c>
      <c r="C11" s="114" t="s">
        <v>310</v>
      </c>
      <c r="D11" s="114" t="s">
        <v>252</v>
      </c>
      <c r="E11" s="114" t="s">
        <v>298</v>
      </c>
      <c r="F11" s="114" t="s">
        <v>310</v>
      </c>
      <c r="G11" s="161">
        <v>0</v>
      </c>
      <c r="H11" s="160" t="s">
        <v>77</v>
      </c>
    </row>
    <row r="12" spans="1:12" ht="120">
      <c r="A12" s="160" t="s">
        <v>80</v>
      </c>
      <c r="B12" s="114" t="s">
        <v>1173</v>
      </c>
      <c r="C12" s="114" t="s">
        <v>310</v>
      </c>
      <c r="D12" s="114" t="s">
        <v>252</v>
      </c>
      <c r="E12" s="113" t="s">
        <v>1174</v>
      </c>
      <c r="F12" s="114" t="s">
        <v>310</v>
      </c>
      <c r="G12" s="161">
        <v>0</v>
      </c>
      <c r="H12" s="160" t="s">
        <v>80</v>
      </c>
    </row>
    <row r="13" spans="1:12" ht="135">
      <c r="A13" s="160" t="s">
        <v>79</v>
      </c>
      <c r="B13" s="113" t="s">
        <v>1175</v>
      </c>
      <c r="C13" s="114" t="s">
        <v>310</v>
      </c>
      <c r="D13" s="114" t="s">
        <v>252</v>
      </c>
      <c r="E13" s="113" t="s">
        <v>1176</v>
      </c>
      <c r="F13" s="114" t="s">
        <v>310</v>
      </c>
      <c r="G13" s="161">
        <v>0</v>
      </c>
      <c r="H13" s="160" t="s">
        <v>79</v>
      </c>
    </row>
    <row r="14" spans="1:12">
      <c r="A14" s="160" t="s">
        <v>77</v>
      </c>
      <c r="B14" s="114" t="s">
        <v>1177</v>
      </c>
      <c r="C14" s="114" t="s">
        <v>310</v>
      </c>
      <c r="D14" s="114" t="s">
        <v>252</v>
      </c>
      <c r="E14" s="113" t="s">
        <v>1178</v>
      </c>
      <c r="F14" s="114" t="s">
        <v>310</v>
      </c>
      <c r="G14" s="161">
        <v>0</v>
      </c>
      <c r="H14" s="160" t="s">
        <v>77</v>
      </c>
    </row>
    <row r="15" spans="1:12">
      <c r="A15" s="160" t="s">
        <v>80</v>
      </c>
      <c r="B15" s="114" t="s">
        <v>1179</v>
      </c>
      <c r="C15" s="114" t="s">
        <v>310</v>
      </c>
      <c r="D15" s="114" t="s">
        <v>252</v>
      </c>
      <c r="E15" s="113" t="s">
        <v>1180</v>
      </c>
      <c r="F15" s="114" t="s">
        <v>310</v>
      </c>
      <c r="G15" s="161">
        <v>0</v>
      </c>
      <c r="H15" s="160" t="s">
        <v>80</v>
      </c>
    </row>
    <row r="16" spans="1:12" ht="30">
      <c r="A16" s="160" t="s">
        <v>77</v>
      </c>
      <c r="B16" s="114" t="s">
        <v>1181</v>
      </c>
      <c r="C16" s="114" t="s">
        <v>310</v>
      </c>
      <c r="D16" s="114" t="s">
        <v>252</v>
      </c>
      <c r="E16" s="113" t="s">
        <v>297</v>
      </c>
      <c r="F16" s="114" t="s">
        <v>310</v>
      </c>
      <c r="G16" s="161">
        <v>0</v>
      </c>
      <c r="H16" s="160" t="s">
        <v>77</v>
      </c>
    </row>
    <row r="17" spans="1:8" ht="30">
      <c r="A17" s="160" t="s">
        <v>77</v>
      </c>
      <c r="B17" s="114" t="s">
        <v>1182</v>
      </c>
      <c r="C17" s="114" t="s">
        <v>310</v>
      </c>
      <c r="D17" s="114" t="s">
        <v>252</v>
      </c>
      <c r="E17" s="113" t="s">
        <v>1183</v>
      </c>
      <c r="F17" s="114" t="s">
        <v>310</v>
      </c>
      <c r="G17" s="161">
        <v>0</v>
      </c>
      <c r="H17" s="160" t="s">
        <v>77</v>
      </c>
    </row>
    <row r="18" spans="1:8" ht="60">
      <c r="A18" s="160" t="s">
        <v>79</v>
      </c>
      <c r="B18" s="114" t="s">
        <v>1184</v>
      </c>
      <c r="C18" s="114" t="s">
        <v>310</v>
      </c>
      <c r="D18" s="114" t="s">
        <v>252</v>
      </c>
      <c r="E18" s="113" t="s">
        <v>1185</v>
      </c>
      <c r="F18" s="114" t="s">
        <v>310</v>
      </c>
      <c r="G18" s="161">
        <v>0</v>
      </c>
      <c r="H18" s="160" t="s">
        <v>79</v>
      </c>
    </row>
    <row r="19" spans="1:8">
      <c r="A19" s="160" t="s">
        <v>86</v>
      </c>
      <c r="B19" s="114" t="s">
        <v>1186</v>
      </c>
      <c r="C19" s="114" t="s">
        <v>310</v>
      </c>
      <c r="D19" s="114" t="s">
        <v>252</v>
      </c>
      <c r="E19" s="113" t="s">
        <v>1187</v>
      </c>
      <c r="F19" s="114" t="s">
        <v>310</v>
      </c>
      <c r="G19" s="161">
        <v>0</v>
      </c>
      <c r="H19" s="160" t="s">
        <v>86</v>
      </c>
    </row>
    <row r="20" spans="1:8" ht="150">
      <c r="A20" s="160" t="s">
        <v>76</v>
      </c>
      <c r="B20" s="113" t="s">
        <v>1188</v>
      </c>
      <c r="C20" s="114" t="s">
        <v>310</v>
      </c>
      <c r="D20" s="114" t="s">
        <v>252</v>
      </c>
      <c r="E20" s="113" t="s">
        <v>1189</v>
      </c>
      <c r="F20" s="114" t="s">
        <v>310</v>
      </c>
      <c r="G20" s="161">
        <v>0</v>
      </c>
      <c r="H20" s="160" t="s">
        <v>76</v>
      </c>
    </row>
    <row r="21" spans="1:8">
      <c r="A21" s="162" t="s">
        <v>77</v>
      </c>
      <c r="B21" s="19" t="s">
        <v>332</v>
      </c>
      <c r="C21" s="19" t="s">
        <v>330</v>
      </c>
      <c r="D21" s="19" t="s">
        <v>310</v>
      </c>
      <c r="E21" s="19" t="s">
        <v>310</v>
      </c>
      <c r="F21" s="19" t="s">
        <v>1190</v>
      </c>
      <c r="G21" s="163">
        <f>VLOOKUP(C21,ADMINISTRATIVAS!$F$9:$L$73,7,FALSE)</f>
        <v>100</v>
      </c>
      <c r="H21" s="162" t="s">
        <v>77</v>
      </c>
    </row>
    <row r="22" spans="1:8">
      <c r="A22" s="162" t="s">
        <v>77</v>
      </c>
      <c r="B22" s="36" t="s">
        <v>1191</v>
      </c>
      <c r="C22" s="19" t="s">
        <v>351</v>
      </c>
      <c r="D22" s="19" t="s">
        <v>310</v>
      </c>
      <c r="E22" s="19" t="s">
        <v>310</v>
      </c>
      <c r="F22" s="19" t="s">
        <v>1190</v>
      </c>
      <c r="G22" s="163">
        <f>VLOOKUP(C22,ADMINISTRATIVAS!$F$9:$L$73,7,FALSE)</f>
        <v>100</v>
      </c>
      <c r="H22" s="162" t="s">
        <v>77</v>
      </c>
    </row>
    <row r="23" spans="1:8">
      <c r="A23" s="162" t="s">
        <v>77</v>
      </c>
      <c r="B23" s="36" t="s">
        <v>424</v>
      </c>
      <c r="C23" s="19" t="s">
        <v>351</v>
      </c>
      <c r="D23" s="19" t="s">
        <v>310</v>
      </c>
      <c r="E23" s="19" t="s">
        <v>310</v>
      </c>
      <c r="F23" s="19" t="s">
        <v>1190</v>
      </c>
      <c r="G23" s="163">
        <f>VLOOKUP(C23,ADMINISTRATIVAS!$F$9:$L$73,7,FALSE)</f>
        <v>100</v>
      </c>
      <c r="H23" s="162" t="s">
        <v>77</v>
      </c>
    </row>
    <row r="24" spans="1:8">
      <c r="A24" s="162" t="s">
        <v>86</v>
      </c>
      <c r="B24" s="36" t="s">
        <v>1192</v>
      </c>
      <c r="C24" s="19" t="s">
        <v>351</v>
      </c>
      <c r="D24" s="19" t="s">
        <v>310</v>
      </c>
      <c r="E24" s="19" t="s">
        <v>310</v>
      </c>
      <c r="F24" s="19" t="s">
        <v>1190</v>
      </c>
      <c r="G24" s="163">
        <f>VLOOKUP(C24,ADMINISTRATIVAS!$F$9:$L$73,7,FALSE)</f>
        <v>100</v>
      </c>
      <c r="H24" s="162" t="s">
        <v>86</v>
      </c>
    </row>
    <row r="25" spans="1:8">
      <c r="A25" s="162" t="s">
        <v>86</v>
      </c>
      <c r="B25" s="36" t="s">
        <v>1193</v>
      </c>
      <c r="C25" s="19" t="s">
        <v>351</v>
      </c>
      <c r="D25" s="19" t="s">
        <v>310</v>
      </c>
      <c r="E25" s="19" t="s">
        <v>310</v>
      </c>
      <c r="F25" s="19" t="s">
        <v>1190</v>
      </c>
      <c r="G25" s="163">
        <f>VLOOKUP(C25,ADMINISTRATIVAS!$F$9:$L$73,7,FALSE)</f>
        <v>100</v>
      </c>
      <c r="H25" s="162" t="s">
        <v>86</v>
      </c>
    </row>
    <row r="26" spans="1:8">
      <c r="A26" s="162" t="s">
        <v>86</v>
      </c>
      <c r="B26" s="36" t="s">
        <v>1194</v>
      </c>
      <c r="C26" s="19" t="s">
        <v>351</v>
      </c>
      <c r="D26" s="19" t="s">
        <v>310</v>
      </c>
      <c r="E26" s="19" t="s">
        <v>310</v>
      </c>
      <c r="F26" s="19" t="s">
        <v>1190</v>
      </c>
      <c r="G26" s="163">
        <f>VLOOKUP(C26,ADMINISTRATIVAS!$F$9:$L$73,7,FALSE)</f>
        <v>100</v>
      </c>
      <c r="H26" s="162" t="s">
        <v>86</v>
      </c>
    </row>
    <row r="27" spans="1:8">
      <c r="A27" s="162" t="s">
        <v>86</v>
      </c>
      <c r="B27" s="36" t="s">
        <v>1195</v>
      </c>
      <c r="C27" s="19" t="s">
        <v>351</v>
      </c>
      <c r="D27" s="19" t="s">
        <v>310</v>
      </c>
      <c r="E27" s="19" t="s">
        <v>310</v>
      </c>
      <c r="F27" s="19" t="s">
        <v>1190</v>
      </c>
      <c r="G27" s="163">
        <f>VLOOKUP(C27,ADMINISTRATIVAS!$F$9:$L$73,7,FALSE)</f>
        <v>100</v>
      </c>
      <c r="H27" s="162" t="s">
        <v>86</v>
      </c>
    </row>
    <row r="28" spans="1:8">
      <c r="A28" s="162" t="s">
        <v>76</v>
      </c>
      <c r="B28" s="36" t="s">
        <v>1196</v>
      </c>
      <c r="C28" s="19" t="s">
        <v>351</v>
      </c>
      <c r="D28" s="19" t="s">
        <v>310</v>
      </c>
      <c r="E28" s="19" t="s">
        <v>310</v>
      </c>
      <c r="F28" s="19" t="s">
        <v>1190</v>
      </c>
      <c r="G28" s="163">
        <f>VLOOKUP(C28,ADMINISTRATIVAS!$F$9:$L$73,7,FALSE)</f>
        <v>100</v>
      </c>
      <c r="H28" s="162" t="s">
        <v>76</v>
      </c>
    </row>
    <row r="29" spans="1:8">
      <c r="A29" s="162" t="s">
        <v>80</v>
      </c>
      <c r="B29" s="36" t="s">
        <v>1197</v>
      </c>
      <c r="C29" s="19" t="s">
        <v>351</v>
      </c>
      <c r="D29" s="19" t="s">
        <v>310</v>
      </c>
      <c r="E29" s="19" t="s">
        <v>310</v>
      </c>
      <c r="F29" s="19" t="s">
        <v>1190</v>
      </c>
      <c r="G29" s="163">
        <f>VLOOKUP(C29,ADMINISTRATIVAS!$F$9:$L$73,7,FALSE)</f>
        <v>100</v>
      </c>
      <c r="H29" s="162" t="s">
        <v>80</v>
      </c>
    </row>
    <row r="30" spans="1:8">
      <c r="A30" s="162" t="s">
        <v>86</v>
      </c>
      <c r="B30" s="36" t="s">
        <v>1198</v>
      </c>
      <c r="C30" s="19" t="s">
        <v>359</v>
      </c>
      <c r="D30" s="19" t="s">
        <v>310</v>
      </c>
      <c r="E30" s="19" t="s">
        <v>310</v>
      </c>
      <c r="F30" s="19" t="s">
        <v>1190</v>
      </c>
      <c r="G30" s="163">
        <f>VLOOKUP(C30,ADMINISTRATIVAS!$F$9:$L$73,7,FALSE)</f>
        <v>100</v>
      </c>
      <c r="H30" s="162" t="s">
        <v>86</v>
      </c>
    </row>
    <row r="31" spans="1:8">
      <c r="A31" s="162" t="s">
        <v>86</v>
      </c>
      <c r="B31" s="36" t="s">
        <v>416</v>
      </c>
      <c r="C31" s="19" t="s">
        <v>359</v>
      </c>
      <c r="D31" s="19" t="s">
        <v>310</v>
      </c>
      <c r="E31" s="19" t="s">
        <v>310</v>
      </c>
      <c r="F31" s="19" t="s">
        <v>1190</v>
      </c>
      <c r="G31" s="163">
        <f>VLOOKUP(C31,ADMINISTRATIVAS!$F$9:$L$73,7,FALSE)</f>
        <v>100</v>
      </c>
      <c r="H31" s="162" t="s">
        <v>86</v>
      </c>
    </row>
    <row r="32" spans="1:8">
      <c r="A32" s="162" t="s">
        <v>80</v>
      </c>
      <c r="B32" s="36" t="s">
        <v>1199</v>
      </c>
      <c r="C32" s="19" t="s">
        <v>359</v>
      </c>
      <c r="D32" s="19" t="s">
        <v>310</v>
      </c>
      <c r="E32" s="19" t="s">
        <v>310</v>
      </c>
      <c r="F32" s="19" t="s">
        <v>1190</v>
      </c>
      <c r="G32" s="163">
        <f>VLOOKUP(C32,ADMINISTRATIVAS!$F$9:$L$73,7,FALSE)</f>
        <v>100</v>
      </c>
      <c r="H32" s="162" t="s">
        <v>80</v>
      </c>
    </row>
    <row r="33" spans="1:8">
      <c r="A33" s="162" t="s">
        <v>80</v>
      </c>
      <c r="B33" s="19" t="s">
        <v>366</v>
      </c>
      <c r="C33" s="19" t="s">
        <v>365</v>
      </c>
      <c r="D33" s="19" t="s">
        <v>310</v>
      </c>
      <c r="E33" s="19" t="s">
        <v>310</v>
      </c>
      <c r="F33" s="19" t="s">
        <v>1190</v>
      </c>
      <c r="G33" s="163">
        <f>VLOOKUP(C33,ADMINISTRATIVAS!$F$9:$L$73,7,FALSE)</f>
        <v>100</v>
      </c>
      <c r="H33" s="162" t="s">
        <v>80</v>
      </c>
    </row>
    <row r="34" spans="1:8">
      <c r="A34" s="162" t="s">
        <v>77</v>
      </c>
      <c r="B34" s="19" t="s">
        <v>373</v>
      </c>
      <c r="C34" s="19" t="s">
        <v>372</v>
      </c>
      <c r="D34" s="19" t="s">
        <v>310</v>
      </c>
      <c r="E34" s="19" t="s">
        <v>310</v>
      </c>
      <c r="F34" s="19" t="s">
        <v>1190</v>
      </c>
      <c r="G34" s="163">
        <f>VLOOKUP(C34,ADMINISTRATIVAS!$F$9:$L$73,7,FALSE)</f>
        <v>0</v>
      </c>
      <c r="H34" s="162" t="s">
        <v>77</v>
      </c>
    </row>
    <row r="35" spans="1:8">
      <c r="A35" s="162" t="s">
        <v>86</v>
      </c>
      <c r="B35" s="36" t="s">
        <v>979</v>
      </c>
      <c r="C35" s="19" t="s">
        <v>379</v>
      </c>
      <c r="D35" s="19" t="s">
        <v>310</v>
      </c>
      <c r="E35" s="19" t="s">
        <v>310</v>
      </c>
      <c r="F35" s="19" t="s">
        <v>1190</v>
      </c>
      <c r="G35" s="163">
        <f>VLOOKUP(C35,ADMINISTRATIVAS!$F$9:$L$73,7,FALSE)</f>
        <v>80</v>
      </c>
      <c r="H35" s="162" t="s">
        <v>86</v>
      </c>
    </row>
    <row r="36" spans="1:8">
      <c r="A36" s="162" t="s">
        <v>86</v>
      </c>
      <c r="B36" s="36" t="s">
        <v>397</v>
      </c>
      <c r="C36" s="36" t="s">
        <v>396</v>
      </c>
      <c r="D36" s="19" t="s">
        <v>310</v>
      </c>
      <c r="E36" s="19" t="s">
        <v>310</v>
      </c>
      <c r="F36" s="19" t="s">
        <v>1190</v>
      </c>
      <c r="G36" s="163">
        <f>VLOOKUP(C36,ADMINISTRATIVAS!$F$9:$L$73,7,FALSE)</f>
        <v>0</v>
      </c>
      <c r="H36" s="162" t="s">
        <v>86</v>
      </c>
    </row>
    <row r="37" spans="1:8">
      <c r="A37" s="162" t="s">
        <v>86</v>
      </c>
      <c r="B37" s="36" t="s">
        <v>416</v>
      </c>
      <c r="C37" s="19" t="s">
        <v>409</v>
      </c>
      <c r="D37" s="19" t="s">
        <v>310</v>
      </c>
      <c r="E37" s="19" t="s">
        <v>310</v>
      </c>
      <c r="F37" s="19" t="s">
        <v>1190</v>
      </c>
      <c r="G37" s="163">
        <f>VLOOKUP(C37,ADMINISTRATIVAS!$F$9:$L$73,7,FALSE)</f>
        <v>100</v>
      </c>
      <c r="H37" s="162" t="s">
        <v>86</v>
      </c>
    </row>
    <row r="38" spans="1:8">
      <c r="A38" s="162" t="s">
        <v>86</v>
      </c>
      <c r="B38" s="36" t="s">
        <v>480</v>
      </c>
      <c r="C38" s="19" t="s">
        <v>409</v>
      </c>
      <c r="D38" s="19" t="s">
        <v>310</v>
      </c>
      <c r="E38" s="19" t="s">
        <v>310</v>
      </c>
      <c r="F38" s="19" t="s">
        <v>1190</v>
      </c>
      <c r="G38" s="163">
        <f>VLOOKUP(C38,ADMINISTRATIVAS!$F$9:$L$73,7,FALSE)</f>
        <v>100</v>
      </c>
      <c r="H38" s="162" t="s">
        <v>86</v>
      </c>
    </row>
    <row r="39" spans="1:8">
      <c r="A39" s="162" t="s">
        <v>86</v>
      </c>
      <c r="B39" s="19" t="s">
        <v>416</v>
      </c>
      <c r="C39" s="19" t="s">
        <v>415</v>
      </c>
      <c r="D39" s="19" t="s">
        <v>310</v>
      </c>
      <c r="E39" s="19" t="s">
        <v>310</v>
      </c>
      <c r="F39" s="19" t="s">
        <v>1190</v>
      </c>
      <c r="G39" s="163">
        <f>VLOOKUP(C39,ADMINISTRATIVAS!$F$9:$L$73,7,FALSE)</f>
        <v>100</v>
      </c>
      <c r="H39" s="162" t="s">
        <v>86</v>
      </c>
    </row>
    <row r="40" spans="1:8">
      <c r="A40" s="162" t="s">
        <v>77</v>
      </c>
      <c r="B40" s="19" t="s">
        <v>424</v>
      </c>
      <c r="C40" s="36" t="s">
        <v>423</v>
      </c>
      <c r="D40" s="19" t="s">
        <v>310</v>
      </c>
      <c r="E40" s="19" t="s">
        <v>310</v>
      </c>
      <c r="F40" s="19" t="s">
        <v>1190</v>
      </c>
      <c r="G40" s="163">
        <f>VLOOKUP(C40,ADMINISTRATIVAS!$F$9:$L$73,7,FALSE)</f>
        <v>60</v>
      </c>
      <c r="H40" s="162" t="s">
        <v>77</v>
      </c>
    </row>
    <row r="41" spans="1:8">
      <c r="A41" s="162" t="s">
        <v>86</v>
      </c>
      <c r="B41" s="36" t="s">
        <v>1200</v>
      </c>
      <c r="C41" s="36" t="s">
        <v>430</v>
      </c>
      <c r="D41" s="19" t="s">
        <v>310</v>
      </c>
      <c r="E41" s="19" t="s">
        <v>310</v>
      </c>
      <c r="F41" s="19" t="s">
        <v>1190</v>
      </c>
      <c r="G41" s="163">
        <f>VLOOKUP(C41,ADMINISTRATIVAS!$F$9:$L$73,7,FALSE)</f>
        <v>100</v>
      </c>
      <c r="H41" s="162" t="s">
        <v>86</v>
      </c>
    </row>
    <row r="42" spans="1:8">
      <c r="A42" s="162" t="s">
        <v>86</v>
      </c>
      <c r="B42" s="36" t="s">
        <v>1192</v>
      </c>
      <c r="C42" s="36" t="s">
        <v>430</v>
      </c>
      <c r="D42" s="19" t="s">
        <v>310</v>
      </c>
      <c r="E42" s="19" t="s">
        <v>310</v>
      </c>
      <c r="F42" s="19" t="s">
        <v>1190</v>
      </c>
      <c r="G42" s="163">
        <f>VLOOKUP(C42,ADMINISTRATIVAS!$F$9:$L$73,7,FALSE)</f>
        <v>100</v>
      </c>
      <c r="H42" s="162" t="s">
        <v>86</v>
      </c>
    </row>
    <row r="43" spans="1:8">
      <c r="A43" s="162" t="s">
        <v>86</v>
      </c>
      <c r="B43" s="36" t="s">
        <v>1193</v>
      </c>
      <c r="C43" s="36" t="s">
        <v>430</v>
      </c>
      <c r="D43" s="19" t="s">
        <v>310</v>
      </c>
      <c r="E43" s="19" t="s">
        <v>310</v>
      </c>
      <c r="F43" s="19" t="s">
        <v>1190</v>
      </c>
      <c r="G43" s="163">
        <f>VLOOKUP(C43,ADMINISTRATIVAS!$F$9:$L$73,7,FALSE)</f>
        <v>100</v>
      </c>
      <c r="H43" s="162" t="s">
        <v>86</v>
      </c>
    </row>
    <row r="44" spans="1:8">
      <c r="A44" s="162" t="s">
        <v>86</v>
      </c>
      <c r="B44" s="36" t="s">
        <v>1194</v>
      </c>
      <c r="C44" s="36" t="s">
        <v>430</v>
      </c>
      <c r="D44" s="19" t="s">
        <v>310</v>
      </c>
      <c r="E44" s="19" t="s">
        <v>310</v>
      </c>
      <c r="F44" s="19" t="s">
        <v>1190</v>
      </c>
      <c r="G44" s="163">
        <f>VLOOKUP(C44,ADMINISTRATIVAS!$F$9:$L$73,7,FALSE)</f>
        <v>100</v>
      </c>
      <c r="H44" s="162" t="s">
        <v>86</v>
      </c>
    </row>
    <row r="45" spans="1:8">
      <c r="A45" s="162" t="s">
        <v>86</v>
      </c>
      <c r="B45" s="36" t="s">
        <v>1195</v>
      </c>
      <c r="C45" s="36" t="s">
        <v>430</v>
      </c>
      <c r="D45" s="19" t="s">
        <v>310</v>
      </c>
      <c r="E45" s="19" t="s">
        <v>310</v>
      </c>
      <c r="F45" s="19" t="s">
        <v>1190</v>
      </c>
      <c r="G45" s="163">
        <f>VLOOKUP(C45,ADMINISTRATIVAS!$F$9:$L$73,7,FALSE)</f>
        <v>100</v>
      </c>
      <c r="H45" s="162" t="s">
        <v>86</v>
      </c>
    </row>
    <row r="46" spans="1:8">
      <c r="A46" s="162" t="s">
        <v>86</v>
      </c>
      <c r="B46" s="36" t="s">
        <v>416</v>
      </c>
      <c r="C46" s="19" t="s">
        <v>447</v>
      </c>
      <c r="D46" s="19" t="s">
        <v>310</v>
      </c>
      <c r="E46" s="19" t="s">
        <v>310</v>
      </c>
      <c r="F46" s="19" t="s">
        <v>1190</v>
      </c>
      <c r="G46" s="163">
        <f>VLOOKUP(C46,ADMINISTRATIVAS!$F$9:$L$73,7,FALSE)</f>
        <v>20</v>
      </c>
      <c r="H46" s="162" t="s">
        <v>86</v>
      </c>
    </row>
    <row r="47" spans="1:8">
      <c r="A47" s="162" t="s">
        <v>86</v>
      </c>
      <c r="B47" s="36" t="s">
        <v>480</v>
      </c>
      <c r="C47" s="19" t="s">
        <v>447</v>
      </c>
      <c r="D47" s="19" t="s">
        <v>310</v>
      </c>
      <c r="E47" s="19" t="s">
        <v>310</v>
      </c>
      <c r="F47" s="19" t="s">
        <v>1190</v>
      </c>
      <c r="G47" s="163">
        <f>VLOOKUP(C47,ADMINISTRATIVAS!$F$9:$L$73,7,FALSE)</f>
        <v>20</v>
      </c>
      <c r="H47" s="162" t="s">
        <v>86</v>
      </c>
    </row>
    <row r="48" spans="1:8">
      <c r="A48" s="162" t="s">
        <v>77</v>
      </c>
      <c r="B48" s="36" t="s">
        <v>1201</v>
      </c>
      <c r="C48" s="19" t="s">
        <v>459</v>
      </c>
      <c r="D48" s="19" t="s">
        <v>310</v>
      </c>
      <c r="E48" s="19" t="s">
        <v>310</v>
      </c>
      <c r="F48" s="19" t="s">
        <v>1190</v>
      </c>
      <c r="G48" s="163">
        <f>VLOOKUP(C48,ADMINISTRATIVAS!$F$9:$L$73,7,FALSE)</f>
        <v>40</v>
      </c>
      <c r="H48" s="162" t="s">
        <v>77</v>
      </c>
    </row>
    <row r="49" spans="1:8">
      <c r="A49" s="162" t="s">
        <v>77</v>
      </c>
      <c r="B49" s="36" t="s">
        <v>1202</v>
      </c>
      <c r="C49" s="19" t="s">
        <v>459</v>
      </c>
      <c r="D49" s="19" t="s">
        <v>310</v>
      </c>
      <c r="E49" s="19" t="s">
        <v>310</v>
      </c>
      <c r="F49" s="19" t="s">
        <v>1190</v>
      </c>
      <c r="G49" s="163">
        <f>VLOOKUP(C49,ADMINISTRATIVAS!$F$9:$L$73,7,FALSE)</f>
        <v>40</v>
      </c>
      <c r="H49" s="162" t="s">
        <v>77</v>
      </c>
    </row>
    <row r="50" spans="1:8">
      <c r="A50" s="162" t="s">
        <v>77</v>
      </c>
      <c r="B50" s="36" t="s">
        <v>1203</v>
      </c>
      <c r="C50" s="19" t="s">
        <v>459</v>
      </c>
      <c r="D50" s="19" t="s">
        <v>310</v>
      </c>
      <c r="E50" s="19" t="s">
        <v>310</v>
      </c>
      <c r="F50" s="19" t="s">
        <v>1190</v>
      </c>
      <c r="G50" s="163">
        <f>VLOOKUP(C50,ADMINISTRATIVAS!$F$9:$L$73,7,FALSE)</f>
        <v>40</v>
      </c>
      <c r="H50" s="162" t="s">
        <v>77</v>
      </c>
    </row>
    <row r="51" spans="1:8">
      <c r="A51" s="162" t="s">
        <v>77</v>
      </c>
      <c r="B51" s="36" t="s">
        <v>1201</v>
      </c>
      <c r="C51" s="19" t="s">
        <v>467</v>
      </c>
      <c r="D51" s="19" t="s">
        <v>310</v>
      </c>
      <c r="E51" s="19" t="s">
        <v>310</v>
      </c>
      <c r="F51" s="19" t="s">
        <v>1190</v>
      </c>
      <c r="G51" s="163">
        <f>VLOOKUP(C51,ADMINISTRATIVAS!$F$9:$L$73,7,FALSE)</f>
        <v>40</v>
      </c>
      <c r="H51" s="162" t="s">
        <v>77</v>
      </c>
    </row>
    <row r="52" spans="1:8">
      <c r="A52" s="162" t="s">
        <v>77</v>
      </c>
      <c r="B52" s="36" t="s">
        <v>1202</v>
      </c>
      <c r="C52" s="19" t="s">
        <v>467</v>
      </c>
      <c r="D52" s="19" t="s">
        <v>310</v>
      </c>
      <c r="E52" s="19" t="s">
        <v>310</v>
      </c>
      <c r="F52" s="19" t="s">
        <v>1190</v>
      </c>
      <c r="G52" s="163">
        <f>VLOOKUP(C52,ADMINISTRATIVAS!$F$9:$L$73,7,FALSE)</f>
        <v>40</v>
      </c>
      <c r="H52" s="162" t="s">
        <v>77</v>
      </c>
    </row>
    <row r="53" spans="1:8">
      <c r="A53" s="162" t="s">
        <v>86</v>
      </c>
      <c r="B53" s="19" t="s">
        <v>480</v>
      </c>
      <c r="C53" s="19" t="s">
        <v>479</v>
      </c>
      <c r="D53" s="19" t="s">
        <v>310</v>
      </c>
      <c r="E53" s="19" t="s">
        <v>310</v>
      </c>
      <c r="F53" s="19" t="s">
        <v>1190</v>
      </c>
      <c r="G53" s="163">
        <f>VLOOKUP(C53,ADMINISTRATIVAS!$F$9:$L$73,7,FALSE)</f>
        <v>60</v>
      </c>
      <c r="H53" s="162" t="s">
        <v>86</v>
      </c>
    </row>
    <row r="54" spans="1:8">
      <c r="A54" s="162" t="s">
        <v>86</v>
      </c>
      <c r="B54" s="36" t="s">
        <v>416</v>
      </c>
      <c r="C54" s="19" t="s">
        <v>495</v>
      </c>
      <c r="D54" s="19" t="s">
        <v>310</v>
      </c>
      <c r="E54" s="19" t="s">
        <v>310</v>
      </c>
      <c r="F54" s="19" t="s">
        <v>1190</v>
      </c>
      <c r="G54" s="163">
        <f>VLOOKUP(C54,ADMINISTRATIVAS!$F$9:$L$73,7,FALSE)</f>
        <v>20</v>
      </c>
      <c r="H54" s="162" t="s">
        <v>86</v>
      </c>
    </row>
    <row r="55" spans="1:8">
      <c r="A55" s="162" t="s">
        <v>86</v>
      </c>
      <c r="B55" s="36" t="s">
        <v>820</v>
      </c>
      <c r="C55" s="19" t="s">
        <v>495</v>
      </c>
      <c r="D55" s="19" t="s">
        <v>310</v>
      </c>
      <c r="E55" s="19" t="s">
        <v>310</v>
      </c>
      <c r="F55" s="19" t="s">
        <v>1190</v>
      </c>
      <c r="G55" s="163">
        <f>VLOOKUP(C55,ADMINISTRATIVAS!$F$9:$L$73,7,FALSE)</f>
        <v>20</v>
      </c>
      <c r="H55" s="162" t="s">
        <v>86</v>
      </c>
    </row>
    <row r="56" spans="1:8">
      <c r="A56" s="162" t="s">
        <v>86</v>
      </c>
      <c r="B56" s="36" t="s">
        <v>1204</v>
      </c>
      <c r="C56" s="19" t="s">
        <v>500</v>
      </c>
      <c r="D56" s="19" t="s">
        <v>310</v>
      </c>
      <c r="E56" s="19" t="s">
        <v>310</v>
      </c>
      <c r="F56" s="19" t="s">
        <v>1190</v>
      </c>
      <c r="G56" s="163">
        <f>VLOOKUP(C56,ADMINISTRATIVAS!$F$9:$L$73,7,FALSE)</f>
        <v>80</v>
      </c>
      <c r="H56" s="162" t="s">
        <v>86</v>
      </c>
    </row>
    <row r="57" spans="1:8">
      <c r="A57" s="162" t="s">
        <v>86</v>
      </c>
      <c r="B57" s="36" t="s">
        <v>1205</v>
      </c>
      <c r="C57" s="19" t="s">
        <v>500</v>
      </c>
      <c r="D57" s="19" t="s">
        <v>310</v>
      </c>
      <c r="E57" s="19" t="s">
        <v>310</v>
      </c>
      <c r="F57" s="19" t="s">
        <v>1190</v>
      </c>
      <c r="G57" s="163">
        <f>VLOOKUP(C57,ADMINISTRATIVAS!$F$9:$L$73,7,FALSE)</f>
        <v>80</v>
      </c>
      <c r="H57" s="162" t="s">
        <v>86</v>
      </c>
    </row>
    <row r="58" spans="1:8">
      <c r="A58" s="162" t="s">
        <v>86</v>
      </c>
      <c r="B58" s="36" t="s">
        <v>1206</v>
      </c>
      <c r="C58" s="19" t="s">
        <v>500</v>
      </c>
      <c r="D58" s="19" t="s">
        <v>310</v>
      </c>
      <c r="E58" s="19" t="s">
        <v>310</v>
      </c>
      <c r="F58" s="19" t="s">
        <v>1190</v>
      </c>
      <c r="G58" s="163">
        <f>VLOOKUP(C58,ADMINISTRATIVAS!$F$9:$L$73,7,FALSE)</f>
        <v>80</v>
      </c>
      <c r="H58" s="162" t="s">
        <v>86</v>
      </c>
    </row>
    <row r="59" spans="1:8">
      <c r="A59" s="162" t="s">
        <v>86</v>
      </c>
      <c r="B59" s="36" t="s">
        <v>416</v>
      </c>
      <c r="C59" s="19" t="s">
        <v>500</v>
      </c>
      <c r="D59" s="19" t="s">
        <v>310</v>
      </c>
      <c r="E59" s="19" t="s">
        <v>310</v>
      </c>
      <c r="F59" s="19" t="s">
        <v>1190</v>
      </c>
      <c r="G59" s="163">
        <f>VLOOKUP(C59,ADMINISTRATIVAS!$F$9:$L$73,7,FALSE)</f>
        <v>80</v>
      </c>
      <c r="H59" s="162" t="s">
        <v>86</v>
      </c>
    </row>
    <row r="60" spans="1:8">
      <c r="A60" s="162" t="s">
        <v>86</v>
      </c>
      <c r="B60" s="36" t="s">
        <v>1207</v>
      </c>
      <c r="C60" s="19" t="s">
        <v>500</v>
      </c>
      <c r="D60" s="19" t="s">
        <v>310</v>
      </c>
      <c r="E60" s="19" t="s">
        <v>310</v>
      </c>
      <c r="F60" s="19" t="s">
        <v>1190</v>
      </c>
      <c r="G60" s="163">
        <f>VLOOKUP(C60,ADMINISTRATIVAS!$F$9:$L$73,7,FALSE)</f>
        <v>80</v>
      </c>
      <c r="H60" s="162" t="s">
        <v>86</v>
      </c>
    </row>
    <row r="61" spans="1:8">
      <c r="A61" s="162" t="s">
        <v>86</v>
      </c>
      <c r="B61" s="36" t="s">
        <v>820</v>
      </c>
      <c r="C61" s="19" t="s">
        <v>500</v>
      </c>
      <c r="D61" s="19" t="s">
        <v>310</v>
      </c>
      <c r="E61" s="19" t="s">
        <v>310</v>
      </c>
      <c r="F61" s="19" t="s">
        <v>1190</v>
      </c>
      <c r="G61" s="163">
        <f>VLOOKUP(C61,ADMINISTRATIVAS!$F$9:$L$73,7,FALSE)</f>
        <v>80</v>
      </c>
      <c r="H61" s="162" t="s">
        <v>86</v>
      </c>
    </row>
    <row r="62" spans="1:8">
      <c r="A62" s="162" t="s">
        <v>86</v>
      </c>
      <c r="B62" s="36" t="s">
        <v>1206</v>
      </c>
      <c r="C62" s="19" t="s">
        <v>509</v>
      </c>
      <c r="D62" s="19" t="s">
        <v>310</v>
      </c>
      <c r="E62" s="19" t="s">
        <v>310</v>
      </c>
      <c r="F62" s="19" t="s">
        <v>1190</v>
      </c>
      <c r="G62" s="163">
        <f>VLOOKUP(C62,ADMINISTRATIVAS!$F$9:$L$73,7,FALSE)</f>
        <v>0</v>
      </c>
      <c r="H62" s="162" t="s">
        <v>86</v>
      </c>
    </row>
    <row r="63" spans="1:8">
      <c r="A63" s="162" t="s">
        <v>86</v>
      </c>
      <c r="B63" s="36" t="s">
        <v>1207</v>
      </c>
      <c r="C63" s="19" t="s">
        <v>509</v>
      </c>
      <c r="D63" s="19" t="s">
        <v>310</v>
      </c>
      <c r="E63" s="19" t="s">
        <v>310</v>
      </c>
      <c r="F63" s="19" t="s">
        <v>1190</v>
      </c>
      <c r="G63" s="163">
        <f>VLOOKUP(C63,ADMINISTRATIVAS!$F$9:$L$73,7,FALSE)</f>
        <v>0</v>
      </c>
      <c r="H63" s="162" t="s">
        <v>86</v>
      </c>
    </row>
    <row r="64" spans="1:8">
      <c r="A64" s="162" t="s">
        <v>86</v>
      </c>
      <c r="B64" s="36" t="s">
        <v>820</v>
      </c>
      <c r="C64" s="19" t="s">
        <v>509</v>
      </c>
      <c r="D64" s="19" t="s">
        <v>310</v>
      </c>
      <c r="E64" s="19" t="s">
        <v>310</v>
      </c>
      <c r="F64" s="19" t="s">
        <v>1190</v>
      </c>
      <c r="G64" s="163">
        <f>VLOOKUP(C64,ADMINISTRATIVAS!$F$9:$L$73,7,FALSE)</f>
        <v>0</v>
      </c>
      <c r="H64" s="162" t="s">
        <v>86</v>
      </c>
    </row>
    <row r="65" spans="1:8">
      <c r="A65" s="162" t="s">
        <v>86</v>
      </c>
      <c r="B65" s="36" t="s">
        <v>1206</v>
      </c>
      <c r="C65" s="19" t="s">
        <v>514</v>
      </c>
      <c r="D65" s="19" t="s">
        <v>310</v>
      </c>
      <c r="E65" s="19" t="s">
        <v>310</v>
      </c>
      <c r="F65" s="19" t="s">
        <v>1190</v>
      </c>
      <c r="G65" s="163">
        <f>VLOOKUP(C65,ADMINISTRATIVAS!$F$9:$L$73,7,FALSE)</f>
        <v>20</v>
      </c>
      <c r="H65" s="162" t="s">
        <v>86</v>
      </c>
    </row>
    <row r="66" spans="1:8">
      <c r="A66" s="162" t="s">
        <v>86</v>
      </c>
      <c r="B66" s="36" t="s">
        <v>1207</v>
      </c>
      <c r="C66" s="19" t="s">
        <v>514</v>
      </c>
      <c r="D66" s="19" t="s">
        <v>310</v>
      </c>
      <c r="E66" s="19" t="s">
        <v>310</v>
      </c>
      <c r="F66" s="19" t="s">
        <v>1190</v>
      </c>
      <c r="G66" s="163">
        <f>VLOOKUP(C66,ADMINISTRATIVAS!$F$9:$L$73,7,FALSE)</f>
        <v>20</v>
      </c>
      <c r="H66" s="162" t="s">
        <v>86</v>
      </c>
    </row>
    <row r="67" spans="1:8">
      <c r="A67" s="162" t="s">
        <v>86</v>
      </c>
      <c r="B67" s="36" t="s">
        <v>1206</v>
      </c>
      <c r="C67" s="19" t="s">
        <v>519</v>
      </c>
      <c r="D67" s="19" t="s">
        <v>310</v>
      </c>
      <c r="E67" s="19" t="s">
        <v>310</v>
      </c>
      <c r="F67" s="19" t="s">
        <v>1190</v>
      </c>
      <c r="G67" s="163">
        <f>VLOOKUP(C67,ADMINISTRATIVAS!$F$9:$L$73,7,FALSE)</f>
        <v>20</v>
      </c>
      <c r="H67" s="162" t="s">
        <v>86</v>
      </c>
    </row>
    <row r="68" spans="1:8">
      <c r="A68" s="162" t="s">
        <v>86</v>
      </c>
      <c r="B68" s="36" t="s">
        <v>820</v>
      </c>
      <c r="C68" s="19" t="s">
        <v>519</v>
      </c>
      <c r="D68" s="19" t="s">
        <v>310</v>
      </c>
      <c r="E68" s="19" t="s">
        <v>310</v>
      </c>
      <c r="F68" s="19" t="s">
        <v>1190</v>
      </c>
      <c r="G68" s="163">
        <f>VLOOKUP(C68,ADMINISTRATIVAS!$F$9:$L$73,7,FALSE)</f>
        <v>20</v>
      </c>
      <c r="H68" s="162" t="s">
        <v>86</v>
      </c>
    </row>
    <row r="69" spans="1:8">
      <c r="A69" s="162" t="s">
        <v>86</v>
      </c>
      <c r="B69" s="19" t="s">
        <v>416</v>
      </c>
      <c r="C69" s="19" t="s">
        <v>614</v>
      </c>
      <c r="D69" s="19" t="s">
        <v>310</v>
      </c>
      <c r="E69" s="19" t="s">
        <v>310</v>
      </c>
      <c r="F69" s="19" t="s">
        <v>1208</v>
      </c>
      <c r="G69" s="163">
        <f>VLOOKUP(C69,TECNICAS!$E$8:$K$113,7,FALSE)</f>
        <v>100</v>
      </c>
      <c r="H69" s="162" t="s">
        <v>86</v>
      </c>
    </row>
    <row r="70" spans="1:8">
      <c r="A70" s="162" t="s">
        <v>86</v>
      </c>
      <c r="B70" s="36" t="s">
        <v>1198</v>
      </c>
      <c r="C70" s="19" t="s">
        <v>620</v>
      </c>
      <c r="D70" s="19" t="s">
        <v>310</v>
      </c>
      <c r="E70" s="19" t="s">
        <v>310</v>
      </c>
      <c r="F70" s="19" t="s">
        <v>1208</v>
      </c>
      <c r="G70" s="163">
        <f>VLOOKUP(C70,TECNICAS!$E$8:$K$113,7,FALSE)</f>
        <v>100</v>
      </c>
      <c r="H70" s="162" t="s">
        <v>86</v>
      </c>
    </row>
    <row r="71" spans="1:8">
      <c r="A71" s="162" t="s">
        <v>86</v>
      </c>
      <c r="B71" s="36" t="s">
        <v>416</v>
      </c>
      <c r="C71" s="19" t="s">
        <v>620</v>
      </c>
      <c r="D71" s="19" t="s">
        <v>310</v>
      </c>
      <c r="E71" s="19" t="s">
        <v>310</v>
      </c>
      <c r="F71" s="19" t="s">
        <v>1208</v>
      </c>
      <c r="G71" s="163">
        <f>VLOOKUP(C71,TECNICAS!$E$8:$K$113,7,FALSE)</f>
        <v>100</v>
      </c>
      <c r="H71" s="162" t="s">
        <v>86</v>
      </c>
    </row>
    <row r="72" spans="1:8">
      <c r="A72" s="162" t="s">
        <v>86</v>
      </c>
      <c r="B72" s="36" t="s">
        <v>1209</v>
      </c>
      <c r="C72" s="19" t="s">
        <v>620</v>
      </c>
      <c r="D72" s="19" t="s">
        <v>310</v>
      </c>
      <c r="E72" s="19" t="s">
        <v>310</v>
      </c>
      <c r="F72" s="19" t="s">
        <v>1208</v>
      </c>
      <c r="G72" s="163">
        <f>VLOOKUP(C72,TECNICAS!$E$8:$K$113,7,FALSE)</f>
        <v>100</v>
      </c>
      <c r="H72" s="162" t="s">
        <v>86</v>
      </c>
    </row>
    <row r="73" spans="1:8">
      <c r="A73" s="162" t="s">
        <v>86</v>
      </c>
      <c r="B73" s="19" t="s">
        <v>633</v>
      </c>
      <c r="C73" s="36" t="s">
        <v>632</v>
      </c>
      <c r="D73" s="19" t="s">
        <v>310</v>
      </c>
      <c r="E73" s="19" t="s">
        <v>310</v>
      </c>
      <c r="F73" s="19" t="s">
        <v>1208</v>
      </c>
      <c r="G73" s="163">
        <f>VLOOKUP(C73,TECNICAS!$E$8:$K$113,7,FALSE)</f>
        <v>100</v>
      </c>
      <c r="H73" s="162" t="s">
        <v>86</v>
      </c>
    </row>
    <row r="74" spans="1:8">
      <c r="A74" s="162" t="s">
        <v>86</v>
      </c>
      <c r="B74" s="19" t="s">
        <v>633</v>
      </c>
      <c r="C74" s="36" t="s">
        <v>639</v>
      </c>
      <c r="D74" s="19" t="s">
        <v>310</v>
      </c>
      <c r="E74" s="19" t="s">
        <v>310</v>
      </c>
      <c r="F74" s="19" t="s">
        <v>1208</v>
      </c>
      <c r="G74" s="163">
        <f>VLOOKUP(C74,TECNICAS!$E$8:$K$113,7,FALSE)</f>
        <v>100</v>
      </c>
      <c r="H74" s="162" t="s">
        <v>86</v>
      </c>
    </row>
    <row r="75" spans="1:8">
      <c r="A75" s="162" t="s">
        <v>86</v>
      </c>
      <c r="B75" s="36" t="s">
        <v>1198</v>
      </c>
      <c r="C75" s="36" t="s">
        <v>644</v>
      </c>
      <c r="D75" s="19" t="s">
        <v>310</v>
      </c>
      <c r="E75" s="19" t="s">
        <v>310</v>
      </c>
      <c r="F75" s="19" t="s">
        <v>1208</v>
      </c>
      <c r="G75" s="163">
        <f>VLOOKUP(C75,TECNICAS!$E$8:$K$113,7,FALSE)</f>
        <v>100</v>
      </c>
      <c r="H75" s="162" t="s">
        <v>86</v>
      </c>
    </row>
    <row r="76" spans="1:8">
      <c r="A76" s="162" t="s">
        <v>86</v>
      </c>
      <c r="B76" s="36" t="s">
        <v>416</v>
      </c>
      <c r="C76" s="36" t="s">
        <v>644</v>
      </c>
      <c r="D76" s="19" t="s">
        <v>310</v>
      </c>
      <c r="E76" s="19" t="s">
        <v>310</v>
      </c>
      <c r="F76" s="19" t="s">
        <v>1208</v>
      </c>
      <c r="G76" s="163">
        <f>VLOOKUP(C76,TECNICAS!$E$8:$K$113,7,FALSE)</f>
        <v>100</v>
      </c>
      <c r="H76" s="162" t="s">
        <v>86</v>
      </c>
    </row>
    <row r="77" spans="1:8">
      <c r="A77" s="162" t="s">
        <v>86</v>
      </c>
      <c r="B77" s="19" t="s">
        <v>633</v>
      </c>
      <c r="C77" s="36" t="s">
        <v>651</v>
      </c>
      <c r="D77" s="19" t="s">
        <v>310</v>
      </c>
      <c r="E77" s="19" t="s">
        <v>310</v>
      </c>
      <c r="F77" s="19" t="s">
        <v>1208</v>
      </c>
      <c r="G77" s="163">
        <f>VLOOKUP(C77,TECNICAS!$E$8:$K$113,7,FALSE)</f>
        <v>40</v>
      </c>
      <c r="H77" s="162" t="s">
        <v>86</v>
      </c>
    </row>
    <row r="78" spans="1:8">
      <c r="A78" s="162" t="s">
        <v>86</v>
      </c>
      <c r="B78" s="19" t="s">
        <v>633</v>
      </c>
      <c r="C78" s="36" t="s">
        <v>672</v>
      </c>
      <c r="D78" s="19" t="s">
        <v>310</v>
      </c>
      <c r="E78" s="19" t="s">
        <v>310</v>
      </c>
      <c r="F78" s="19" t="s">
        <v>1208</v>
      </c>
      <c r="G78" s="163">
        <f>VLOOKUP(C78,TECNICAS!$E$8:$K$113,7,FALSE)</f>
        <v>80</v>
      </c>
      <c r="H78" s="162" t="s">
        <v>86</v>
      </c>
    </row>
    <row r="79" spans="1:8">
      <c r="A79" s="162" t="s">
        <v>86</v>
      </c>
      <c r="B79" s="36" t="s">
        <v>1198</v>
      </c>
      <c r="C79" s="36" t="s">
        <v>680</v>
      </c>
      <c r="D79" s="19" t="s">
        <v>310</v>
      </c>
      <c r="E79" s="19" t="s">
        <v>310</v>
      </c>
      <c r="F79" s="19" t="s">
        <v>1208</v>
      </c>
      <c r="G79" s="163">
        <f>VLOOKUP(C79,TECNICAS!$E$8:$K$113,7,FALSE)</f>
        <v>80</v>
      </c>
      <c r="H79" s="162" t="s">
        <v>86</v>
      </c>
    </row>
    <row r="80" spans="1:8">
      <c r="A80" s="162" t="s">
        <v>86</v>
      </c>
      <c r="B80" s="36" t="s">
        <v>416</v>
      </c>
      <c r="C80" s="36" t="s">
        <v>680</v>
      </c>
      <c r="D80" s="19" t="s">
        <v>310</v>
      </c>
      <c r="E80" s="19" t="s">
        <v>310</v>
      </c>
      <c r="F80" s="19" t="s">
        <v>1208</v>
      </c>
      <c r="G80" s="163">
        <f>VLOOKUP(C80,TECNICAS!$E$8:$K$113,7,FALSE)</f>
        <v>80</v>
      </c>
      <c r="H80" s="162" t="s">
        <v>86</v>
      </c>
    </row>
    <row r="81" spans="1:8">
      <c r="A81" s="162" t="s">
        <v>86</v>
      </c>
      <c r="B81" s="19" t="s">
        <v>633</v>
      </c>
      <c r="C81" s="36" t="s">
        <v>686</v>
      </c>
      <c r="D81" s="19" t="s">
        <v>310</v>
      </c>
      <c r="E81" s="19" t="s">
        <v>310</v>
      </c>
      <c r="F81" s="19" t="s">
        <v>1208</v>
      </c>
      <c r="G81" s="163">
        <f>VLOOKUP(C81,TECNICAS!$E$8:$K$113,7,FALSE)</f>
        <v>60</v>
      </c>
      <c r="H81" s="162" t="s">
        <v>86</v>
      </c>
    </row>
    <row r="82" spans="1:8">
      <c r="A82" s="162" t="s">
        <v>86</v>
      </c>
      <c r="B82" s="19" t="s">
        <v>633</v>
      </c>
      <c r="C82" s="36" t="s">
        <v>692</v>
      </c>
      <c r="D82" s="19" t="s">
        <v>310</v>
      </c>
      <c r="E82" s="19" t="s">
        <v>310</v>
      </c>
      <c r="F82" s="19" t="s">
        <v>1208</v>
      </c>
      <c r="G82" s="163">
        <f>VLOOKUP(C82,TECNICAS!$E$8:$K$113,7,FALSE)</f>
        <v>100</v>
      </c>
      <c r="H82" s="162" t="s">
        <v>86</v>
      </c>
    </row>
    <row r="83" spans="1:8">
      <c r="A83" s="162" t="s">
        <v>86</v>
      </c>
      <c r="B83" s="36" t="s">
        <v>1198</v>
      </c>
      <c r="C83" s="36" t="s">
        <v>697</v>
      </c>
      <c r="D83" s="19" t="s">
        <v>310</v>
      </c>
      <c r="E83" s="19" t="s">
        <v>310</v>
      </c>
      <c r="F83" s="19" t="s">
        <v>1208</v>
      </c>
      <c r="G83" s="163">
        <f>VLOOKUP(C83,TECNICAS!$E$8:$K$113,7,FALSE)</f>
        <v>100</v>
      </c>
      <c r="H83" s="162" t="s">
        <v>86</v>
      </c>
    </row>
    <row r="84" spans="1:8">
      <c r="A84" s="162" t="s">
        <v>86</v>
      </c>
      <c r="B84" s="36" t="s">
        <v>416</v>
      </c>
      <c r="C84" s="36" t="s">
        <v>697</v>
      </c>
      <c r="D84" s="19" t="s">
        <v>310</v>
      </c>
      <c r="E84" s="19" t="s">
        <v>310</v>
      </c>
      <c r="F84" s="19" t="s">
        <v>1208</v>
      </c>
      <c r="G84" s="163">
        <f>VLOOKUP(C84,TECNICAS!$E$8:$K$113,7,FALSE)</f>
        <v>100</v>
      </c>
      <c r="H84" s="162" t="s">
        <v>86</v>
      </c>
    </row>
    <row r="85" spans="1:8">
      <c r="A85" s="162" t="s">
        <v>86</v>
      </c>
      <c r="B85" s="19" t="s">
        <v>416</v>
      </c>
      <c r="C85" s="36" t="s">
        <v>703</v>
      </c>
      <c r="D85" s="19" t="s">
        <v>310</v>
      </c>
      <c r="E85" s="19" t="s">
        <v>310</v>
      </c>
      <c r="F85" s="19" t="s">
        <v>1208</v>
      </c>
      <c r="G85" s="163">
        <f>VLOOKUP(C85,TECNICAS!$E$8:$K$113,7,FALSE)</f>
        <v>100</v>
      </c>
      <c r="H85" s="162" t="s">
        <v>86</v>
      </c>
    </row>
    <row r="86" spans="1:8">
      <c r="A86" s="162" t="s">
        <v>86</v>
      </c>
      <c r="B86" s="19" t="s">
        <v>729</v>
      </c>
      <c r="C86" s="36" t="s">
        <v>728</v>
      </c>
      <c r="D86" s="19" t="s">
        <v>310</v>
      </c>
      <c r="E86" s="19" t="s">
        <v>310</v>
      </c>
      <c r="F86" s="19" t="s">
        <v>1208</v>
      </c>
      <c r="G86" s="163">
        <f>VLOOKUP(C86,TECNICAS!$E$8:$K$113,7,FALSE)</f>
        <v>40</v>
      </c>
      <c r="H86" s="162" t="s">
        <v>86</v>
      </c>
    </row>
    <row r="87" spans="1:8">
      <c r="A87" s="162" t="s">
        <v>86</v>
      </c>
      <c r="B87" s="36" t="s">
        <v>729</v>
      </c>
      <c r="C87" s="36" t="s">
        <v>736</v>
      </c>
      <c r="D87" s="19" t="s">
        <v>310</v>
      </c>
      <c r="E87" s="19" t="s">
        <v>310</v>
      </c>
      <c r="F87" s="19" t="s">
        <v>1208</v>
      </c>
      <c r="G87" s="163">
        <f>VLOOKUP(C87,TECNICAS!$E$8:$K$113,7,FALSE)</f>
        <v>20</v>
      </c>
      <c r="H87" s="162" t="s">
        <v>86</v>
      </c>
    </row>
    <row r="88" spans="1:8">
      <c r="A88" s="162" t="s">
        <v>86</v>
      </c>
      <c r="B88" s="36" t="s">
        <v>795</v>
      </c>
      <c r="C88" s="36" t="s">
        <v>736</v>
      </c>
      <c r="D88" s="19" t="s">
        <v>310</v>
      </c>
      <c r="E88" s="19" t="s">
        <v>310</v>
      </c>
      <c r="F88" s="19" t="s">
        <v>1208</v>
      </c>
      <c r="G88" s="163">
        <f>VLOOKUP(C88,TECNICAS!$E$8:$K$113,7,FALSE)</f>
        <v>20</v>
      </c>
      <c r="H88" s="162" t="s">
        <v>86</v>
      </c>
    </row>
    <row r="89" spans="1:8">
      <c r="A89" s="162" t="s">
        <v>77</v>
      </c>
      <c r="B89" s="36" t="s">
        <v>545</v>
      </c>
      <c r="C89" s="36" t="s">
        <v>748</v>
      </c>
      <c r="D89" s="19" t="s">
        <v>310</v>
      </c>
      <c r="E89" s="19" t="s">
        <v>310</v>
      </c>
      <c r="F89" s="19" t="s">
        <v>1208</v>
      </c>
      <c r="G89" s="163">
        <f>VLOOKUP(C89,TECNICAS!$E$8:$K$113,7,FALSE)</f>
        <v>20</v>
      </c>
      <c r="H89" s="162" t="s">
        <v>77</v>
      </c>
    </row>
    <row r="90" spans="1:8">
      <c r="A90" s="162" t="s">
        <v>86</v>
      </c>
      <c r="B90" s="36" t="s">
        <v>729</v>
      </c>
      <c r="C90" s="36" t="s">
        <v>748</v>
      </c>
      <c r="D90" s="19" t="s">
        <v>310</v>
      </c>
      <c r="E90" s="19" t="s">
        <v>310</v>
      </c>
      <c r="F90" s="19" t="s">
        <v>1208</v>
      </c>
      <c r="G90" s="163">
        <f>VLOOKUP(C90,TECNICAS!$E$8:$K$113,7,FALSE)</f>
        <v>20</v>
      </c>
      <c r="H90" s="162" t="s">
        <v>86</v>
      </c>
    </row>
    <row r="91" spans="1:8">
      <c r="A91" s="162" t="s">
        <v>86</v>
      </c>
      <c r="B91" s="36" t="s">
        <v>769</v>
      </c>
      <c r="C91" s="36" t="s">
        <v>748</v>
      </c>
      <c r="D91" s="19" t="s">
        <v>310</v>
      </c>
      <c r="E91" s="19" t="s">
        <v>310</v>
      </c>
      <c r="F91" s="19" t="s">
        <v>1208</v>
      </c>
      <c r="G91" s="163">
        <f>VLOOKUP(C91,TECNICAS!$E$8:$K$113,7,FALSE)</f>
        <v>20</v>
      </c>
      <c r="H91" s="162" t="s">
        <v>86</v>
      </c>
    </row>
    <row r="92" spans="1:8">
      <c r="A92" s="162" t="s">
        <v>86</v>
      </c>
      <c r="B92" s="19" t="s">
        <v>729</v>
      </c>
      <c r="C92" s="36" t="s">
        <v>759</v>
      </c>
      <c r="D92" s="19" t="s">
        <v>310</v>
      </c>
      <c r="E92" s="19" t="s">
        <v>310</v>
      </c>
      <c r="F92" s="19" t="s">
        <v>1208</v>
      </c>
      <c r="G92" s="163">
        <f>VLOOKUP(C92,TECNICAS!$E$8:$K$113,7,FALSE)</f>
        <v>20</v>
      </c>
      <c r="H92" s="162" t="s">
        <v>86</v>
      </c>
    </row>
    <row r="93" spans="1:8">
      <c r="A93" s="162" t="s">
        <v>86</v>
      </c>
      <c r="B93" s="19" t="s">
        <v>769</v>
      </c>
      <c r="C93" s="36" t="s">
        <v>768</v>
      </c>
      <c r="D93" s="19" t="s">
        <v>310</v>
      </c>
      <c r="E93" s="19" t="s">
        <v>310</v>
      </c>
      <c r="F93" s="19" t="s">
        <v>1208</v>
      </c>
      <c r="G93" s="163">
        <f>VLOOKUP(C93,TECNICAS!$E$8:$K$113,7,FALSE)</f>
        <v>100</v>
      </c>
      <c r="H93" s="162" t="s">
        <v>86</v>
      </c>
    </row>
    <row r="94" spans="1:8">
      <c r="A94" s="162" t="s">
        <v>77</v>
      </c>
      <c r="B94" s="36" t="s">
        <v>840</v>
      </c>
      <c r="C94" s="36" t="s">
        <v>775</v>
      </c>
      <c r="D94" s="19" t="s">
        <v>310</v>
      </c>
      <c r="E94" s="19" t="s">
        <v>310</v>
      </c>
      <c r="F94" s="19" t="s">
        <v>1208</v>
      </c>
      <c r="G94" s="163">
        <f>VLOOKUP(C94,TECNICAS!$E$8:$K$113,7,FALSE)</f>
        <v>20</v>
      </c>
      <c r="H94" s="162" t="s">
        <v>77</v>
      </c>
    </row>
    <row r="95" spans="1:8">
      <c r="A95" s="162" t="s">
        <v>86</v>
      </c>
      <c r="B95" s="36" t="s">
        <v>769</v>
      </c>
      <c r="C95" s="36" t="s">
        <v>775</v>
      </c>
      <c r="D95" s="19" t="s">
        <v>310</v>
      </c>
      <c r="E95" s="19" t="s">
        <v>310</v>
      </c>
      <c r="F95" s="19" t="s">
        <v>1208</v>
      </c>
      <c r="G95" s="163">
        <f>VLOOKUP(C95,TECNICAS!$E$8:$K$113,7,FALSE)</f>
        <v>20</v>
      </c>
      <c r="H95" s="162" t="s">
        <v>86</v>
      </c>
    </row>
    <row r="96" spans="1:8">
      <c r="A96" s="162" t="s">
        <v>77</v>
      </c>
      <c r="B96" s="36" t="s">
        <v>840</v>
      </c>
      <c r="C96" s="36" t="s">
        <v>781</v>
      </c>
      <c r="D96" s="19" t="s">
        <v>310</v>
      </c>
      <c r="E96" s="19" t="s">
        <v>310</v>
      </c>
      <c r="F96" s="19" t="s">
        <v>1208</v>
      </c>
      <c r="G96" s="163">
        <f>VLOOKUP(C96,TECNICAS!$E$8:$K$113,7,FALSE)</f>
        <v>20</v>
      </c>
      <c r="H96" s="162" t="s">
        <v>77</v>
      </c>
    </row>
    <row r="97" spans="1:8">
      <c r="A97" s="162" t="s">
        <v>86</v>
      </c>
      <c r="B97" s="36" t="s">
        <v>729</v>
      </c>
      <c r="C97" s="36" t="s">
        <v>781</v>
      </c>
      <c r="D97" s="19" t="s">
        <v>310</v>
      </c>
      <c r="E97" s="19" t="s">
        <v>310</v>
      </c>
      <c r="F97" s="19" t="s">
        <v>1208</v>
      </c>
      <c r="G97" s="163">
        <f>VLOOKUP(C97,TECNICAS!$E$8:$K$113,7,FALSE)</f>
        <v>20</v>
      </c>
      <c r="H97" s="162" t="s">
        <v>86</v>
      </c>
    </row>
    <row r="98" spans="1:8">
      <c r="A98" s="162" t="s">
        <v>86</v>
      </c>
      <c r="B98" s="36" t="s">
        <v>769</v>
      </c>
      <c r="C98" s="36" t="s">
        <v>781</v>
      </c>
      <c r="D98" s="19" t="s">
        <v>310</v>
      </c>
      <c r="E98" s="19" t="s">
        <v>310</v>
      </c>
      <c r="F98" s="19" t="s">
        <v>1208</v>
      </c>
      <c r="G98" s="163">
        <f>VLOOKUP(C98,TECNICAS!$E$8:$K$113,7,FALSE)</f>
        <v>20</v>
      </c>
      <c r="H98" s="162" t="s">
        <v>86</v>
      </c>
    </row>
    <row r="99" spans="1:8">
      <c r="A99" s="162" t="s">
        <v>86</v>
      </c>
      <c r="B99" s="36" t="s">
        <v>795</v>
      </c>
      <c r="C99" s="36" t="s">
        <v>787</v>
      </c>
      <c r="D99" s="19" t="s">
        <v>310</v>
      </c>
      <c r="E99" s="19" t="s">
        <v>310</v>
      </c>
      <c r="F99" s="19" t="s">
        <v>1208</v>
      </c>
      <c r="G99" s="163">
        <f>VLOOKUP(C99,TECNICAS!$E$8:$K$113,7,FALSE)</f>
        <v>100</v>
      </c>
      <c r="H99" s="162" t="s">
        <v>86</v>
      </c>
    </row>
    <row r="100" spans="1:8">
      <c r="A100" s="162" t="s">
        <v>86</v>
      </c>
      <c r="B100" s="36" t="s">
        <v>1210</v>
      </c>
      <c r="C100" s="36" t="s">
        <v>787</v>
      </c>
      <c r="D100" s="19" t="s">
        <v>310</v>
      </c>
      <c r="E100" s="19" t="s">
        <v>310</v>
      </c>
      <c r="F100" s="19" t="s">
        <v>1208</v>
      </c>
      <c r="G100" s="163">
        <f>VLOOKUP(C100,TECNICAS!$E$8:$K$113,7,FALSE)</f>
        <v>100</v>
      </c>
      <c r="H100" s="162" t="s">
        <v>86</v>
      </c>
    </row>
    <row r="101" spans="1:8">
      <c r="A101" s="162" t="s">
        <v>86</v>
      </c>
      <c r="B101" s="36" t="s">
        <v>795</v>
      </c>
      <c r="C101" s="36" t="s">
        <v>794</v>
      </c>
      <c r="D101" s="19" t="s">
        <v>310</v>
      </c>
      <c r="E101" s="19" t="s">
        <v>310</v>
      </c>
      <c r="F101" s="19" t="s">
        <v>1208</v>
      </c>
      <c r="G101" s="163">
        <f>VLOOKUP(C101,TECNICAS!$E$8:$K$113,7,FALSE)</f>
        <v>100</v>
      </c>
      <c r="H101" s="162" t="s">
        <v>86</v>
      </c>
    </row>
    <row r="102" spans="1:8">
      <c r="A102" s="162" t="s">
        <v>77</v>
      </c>
      <c r="B102" s="19" t="s">
        <v>802</v>
      </c>
      <c r="C102" s="36" t="s">
        <v>801</v>
      </c>
      <c r="D102" s="19" t="s">
        <v>310</v>
      </c>
      <c r="E102" s="19" t="s">
        <v>310</v>
      </c>
      <c r="F102" s="19" t="s">
        <v>1208</v>
      </c>
      <c r="G102" s="163">
        <f>VLOOKUP(C102,TECNICAS!$E$8:$K$113,7,FALSE)</f>
        <v>100</v>
      </c>
      <c r="H102" s="162" t="s">
        <v>77</v>
      </c>
    </row>
    <row r="103" spans="1:8">
      <c r="A103" s="162" t="s">
        <v>86</v>
      </c>
      <c r="B103" s="36" t="s">
        <v>1206</v>
      </c>
      <c r="C103" s="36" t="s">
        <v>808</v>
      </c>
      <c r="D103" s="19" t="s">
        <v>310</v>
      </c>
      <c r="E103" s="19" t="s">
        <v>310</v>
      </c>
      <c r="F103" s="19" t="s">
        <v>1208</v>
      </c>
      <c r="G103" s="163">
        <f>VLOOKUP(C103,TECNICAS!$E$8:$K$113,7,FALSE)</f>
        <v>100</v>
      </c>
      <c r="H103" s="162" t="s">
        <v>86</v>
      </c>
    </row>
    <row r="104" spans="1:8">
      <c r="A104" s="162" t="s">
        <v>86</v>
      </c>
      <c r="B104" s="36" t="s">
        <v>1207</v>
      </c>
      <c r="C104" s="36" t="s">
        <v>808</v>
      </c>
      <c r="D104" s="19" t="s">
        <v>310</v>
      </c>
      <c r="E104" s="19" t="s">
        <v>310</v>
      </c>
      <c r="F104" s="19" t="s">
        <v>1208</v>
      </c>
      <c r="G104" s="163">
        <f>VLOOKUP(C104,TECNICAS!$E$8:$K$113,7,FALSE)</f>
        <v>100</v>
      </c>
      <c r="H104" s="162" t="s">
        <v>86</v>
      </c>
    </row>
    <row r="105" spans="1:8">
      <c r="A105" s="162" t="s">
        <v>86</v>
      </c>
      <c r="B105" s="19" t="s">
        <v>820</v>
      </c>
      <c r="C105" s="36" t="s">
        <v>819</v>
      </c>
      <c r="D105" s="19" t="s">
        <v>310</v>
      </c>
      <c r="E105" s="19" t="s">
        <v>310</v>
      </c>
      <c r="F105" s="19" t="s">
        <v>1208</v>
      </c>
      <c r="G105" s="163">
        <f>VLOOKUP(C105,TECNICAS!$E$8:$K$113,7,FALSE)</f>
        <v>20</v>
      </c>
      <c r="H105" s="162" t="s">
        <v>86</v>
      </c>
    </row>
    <row r="106" spans="1:8">
      <c r="A106" s="162" t="s">
        <v>86</v>
      </c>
      <c r="B106" s="36" t="s">
        <v>1010</v>
      </c>
      <c r="C106" s="36" t="s">
        <v>834</v>
      </c>
      <c r="D106" s="19" t="s">
        <v>310</v>
      </c>
      <c r="E106" s="19" t="s">
        <v>310</v>
      </c>
      <c r="F106" s="19" t="s">
        <v>1208</v>
      </c>
      <c r="G106" s="163">
        <f>VLOOKUP(C106,TECNICAS!$E$8:$K$113,7,FALSE)</f>
        <v>40</v>
      </c>
      <c r="H106" s="162" t="s">
        <v>86</v>
      </c>
    </row>
    <row r="107" spans="1:8">
      <c r="A107" s="162" t="s">
        <v>86</v>
      </c>
      <c r="B107" s="36" t="s">
        <v>1211</v>
      </c>
      <c r="C107" s="36" t="s">
        <v>834</v>
      </c>
      <c r="D107" s="19" t="s">
        <v>310</v>
      </c>
      <c r="E107" s="19" t="s">
        <v>310</v>
      </c>
      <c r="F107" s="19" t="s">
        <v>1208</v>
      </c>
      <c r="G107" s="163">
        <f>VLOOKUP(C107,TECNICAS!$E$8:$K$113,7,FALSE)</f>
        <v>40</v>
      </c>
      <c r="H107" s="162" t="s">
        <v>86</v>
      </c>
    </row>
    <row r="108" spans="1:8">
      <c r="A108" s="162" t="s">
        <v>77</v>
      </c>
      <c r="B108" s="19" t="s">
        <v>840</v>
      </c>
      <c r="C108" s="36" t="s">
        <v>839</v>
      </c>
      <c r="D108" s="19" t="s">
        <v>310</v>
      </c>
      <c r="E108" s="19" t="s">
        <v>310</v>
      </c>
      <c r="F108" s="19" t="s">
        <v>1208</v>
      </c>
      <c r="G108" s="163">
        <f>VLOOKUP(C108,TECNICAS!$E$8:$K$113,7,FALSE)</f>
        <v>60</v>
      </c>
      <c r="H108" s="162" t="s">
        <v>77</v>
      </c>
    </row>
    <row r="109" spans="1:8">
      <c r="A109" s="162" t="s">
        <v>86</v>
      </c>
      <c r="B109" s="19" t="s">
        <v>845</v>
      </c>
      <c r="C109" s="36" t="s">
        <v>844</v>
      </c>
      <c r="D109" s="19" t="s">
        <v>310</v>
      </c>
      <c r="E109" s="19" t="s">
        <v>310</v>
      </c>
      <c r="F109" s="19" t="s">
        <v>1208</v>
      </c>
      <c r="G109" s="163">
        <f>VLOOKUP(C109,TECNICAS!$E$8:$K$113,7,FALSE)</f>
        <v>80</v>
      </c>
      <c r="H109" s="162" t="s">
        <v>86</v>
      </c>
    </row>
    <row r="110" spans="1:8">
      <c r="A110" s="162" t="s">
        <v>86</v>
      </c>
      <c r="B110" s="36" t="s">
        <v>1212</v>
      </c>
      <c r="C110" s="36" t="s">
        <v>854</v>
      </c>
      <c r="D110" s="19" t="s">
        <v>310</v>
      </c>
      <c r="E110" s="19" t="s">
        <v>310</v>
      </c>
      <c r="F110" s="19" t="s">
        <v>1208</v>
      </c>
      <c r="G110" s="163">
        <f>VLOOKUP(C110,TECNICAS!$E$8:$K$113,7,FALSE)</f>
        <v>100</v>
      </c>
      <c r="H110" s="162" t="s">
        <v>86</v>
      </c>
    </row>
    <row r="111" spans="1:8">
      <c r="A111" s="162" t="s">
        <v>76</v>
      </c>
      <c r="B111" s="36" t="s">
        <v>1213</v>
      </c>
      <c r="C111" s="36" t="s">
        <v>854</v>
      </c>
      <c r="D111" s="19" t="s">
        <v>310</v>
      </c>
      <c r="E111" s="19" t="s">
        <v>310</v>
      </c>
      <c r="F111" s="19" t="s">
        <v>1208</v>
      </c>
      <c r="G111" s="163">
        <f>VLOOKUP(C111,TECNICAS!$E$8:$K$113,7,FALSE)</f>
        <v>100</v>
      </c>
      <c r="H111" s="162" t="s">
        <v>76</v>
      </c>
    </row>
    <row r="112" spans="1:8">
      <c r="A112" s="162" t="s">
        <v>80</v>
      </c>
      <c r="B112" s="36" t="s">
        <v>1214</v>
      </c>
      <c r="C112" s="36" t="s">
        <v>854</v>
      </c>
      <c r="D112" s="19" t="s">
        <v>310</v>
      </c>
      <c r="E112" s="19" t="s">
        <v>310</v>
      </c>
      <c r="F112" s="19" t="s">
        <v>1208</v>
      </c>
      <c r="G112" s="163">
        <f>VLOOKUP(C112,TECNICAS!$E$8:$K$113,7,FALSE)</f>
        <v>100</v>
      </c>
      <c r="H112" s="162" t="s">
        <v>80</v>
      </c>
    </row>
    <row r="113" spans="1:8">
      <c r="A113" s="162" t="s">
        <v>86</v>
      </c>
      <c r="B113" s="36" t="s">
        <v>1215</v>
      </c>
      <c r="C113" s="36" t="s">
        <v>865</v>
      </c>
      <c r="D113" s="19" t="s">
        <v>310</v>
      </c>
      <c r="E113" s="19" t="s">
        <v>310</v>
      </c>
      <c r="F113" s="19" t="s">
        <v>1208</v>
      </c>
      <c r="G113" s="163">
        <f>VLOOKUP(C113,TECNICAS!$E$8:$K$113,7,FALSE)</f>
        <v>80</v>
      </c>
      <c r="H113" s="162" t="s">
        <v>86</v>
      </c>
    </row>
    <row r="114" spans="1:8">
      <c r="A114" s="162" t="s">
        <v>86</v>
      </c>
      <c r="B114" s="36" t="s">
        <v>566</v>
      </c>
      <c r="C114" s="36" t="s">
        <v>865</v>
      </c>
      <c r="D114" s="19" t="s">
        <v>310</v>
      </c>
      <c r="E114" s="19" t="s">
        <v>310</v>
      </c>
      <c r="F114" s="19" t="s">
        <v>1208</v>
      </c>
      <c r="G114" s="163">
        <f>VLOOKUP(C114,TECNICAS!$E$8:$K$113,7,FALSE)</f>
        <v>80</v>
      </c>
      <c r="H114" s="162" t="s">
        <v>86</v>
      </c>
    </row>
    <row r="115" spans="1:8">
      <c r="A115" s="162" t="s">
        <v>86</v>
      </c>
      <c r="B115" s="36" t="s">
        <v>881</v>
      </c>
      <c r="C115" s="36" t="s">
        <v>874</v>
      </c>
      <c r="D115" s="19" t="s">
        <v>310</v>
      </c>
      <c r="E115" s="19" t="s">
        <v>310</v>
      </c>
      <c r="F115" s="19" t="s">
        <v>1208</v>
      </c>
      <c r="G115" s="163">
        <f>VLOOKUP(C115,TECNICAS!$E$8:$K$113,7,FALSE)</f>
        <v>100</v>
      </c>
      <c r="H115" s="162" t="s">
        <v>86</v>
      </c>
    </row>
    <row r="116" spans="1:8">
      <c r="A116" s="162" t="s">
        <v>76</v>
      </c>
      <c r="B116" s="36" t="s">
        <v>1216</v>
      </c>
      <c r="C116" s="36" t="s">
        <v>874</v>
      </c>
      <c r="D116" s="19" t="s">
        <v>310</v>
      </c>
      <c r="E116" s="19" t="s">
        <v>310</v>
      </c>
      <c r="F116" s="19" t="s">
        <v>1208</v>
      </c>
      <c r="G116" s="163">
        <f>VLOOKUP(C116,TECNICAS!$E$8:$K$113,7,FALSE)</f>
        <v>100</v>
      </c>
      <c r="H116" s="162" t="s">
        <v>76</v>
      </c>
    </row>
    <row r="117" spans="1:8">
      <c r="A117" s="162" t="s">
        <v>80</v>
      </c>
      <c r="B117" s="36" t="s">
        <v>1217</v>
      </c>
      <c r="C117" s="36" t="s">
        <v>874</v>
      </c>
      <c r="D117" s="19" t="s">
        <v>310</v>
      </c>
      <c r="E117" s="19" t="s">
        <v>310</v>
      </c>
      <c r="F117" s="19" t="s">
        <v>1208</v>
      </c>
      <c r="G117" s="163">
        <f>VLOOKUP(C117,TECNICAS!$E$8:$K$113,7,FALSE)</f>
        <v>100</v>
      </c>
      <c r="H117" s="162" t="s">
        <v>80</v>
      </c>
    </row>
    <row r="118" spans="1:8">
      <c r="A118" s="162" t="s">
        <v>86</v>
      </c>
      <c r="B118" s="19" t="s">
        <v>881</v>
      </c>
      <c r="C118" s="36" t="s">
        <v>880</v>
      </c>
      <c r="D118" s="19" t="s">
        <v>310</v>
      </c>
      <c r="E118" s="19" t="s">
        <v>310</v>
      </c>
      <c r="F118" s="19" t="s">
        <v>1208</v>
      </c>
      <c r="G118" s="163">
        <f>VLOOKUP(C118,TECNICAS!$E$8:$K$113,7,FALSE)</f>
        <v>80</v>
      </c>
      <c r="H118" s="162" t="s">
        <v>86</v>
      </c>
    </row>
    <row r="119" spans="1:8">
      <c r="A119" s="162" t="s">
        <v>86</v>
      </c>
      <c r="B119" s="36" t="s">
        <v>881</v>
      </c>
      <c r="C119" s="36" t="s">
        <v>885</v>
      </c>
      <c r="D119" s="19" t="s">
        <v>310</v>
      </c>
      <c r="E119" s="19" t="s">
        <v>310</v>
      </c>
      <c r="F119" s="19" t="s">
        <v>1208</v>
      </c>
      <c r="G119" s="163">
        <f>VLOOKUP(C119,TECNICAS!$E$8:$K$113,7,FALSE)</f>
        <v>100</v>
      </c>
      <c r="H119" s="162" t="s">
        <v>86</v>
      </c>
    </row>
    <row r="120" spans="1:8">
      <c r="A120" s="162" t="s">
        <v>80</v>
      </c>
      <c r="B120" s="36" t="s">
        <v>1217</v>
      </c>
      <c r="C120" s="36" t="s">
        <v>885</v>
      </c>
      <c r="D120" s="19" t="s">
        <v>310</v>
      </c>
      <c r="E120" s="19" t="s">
        <v>310</v>
      </c>
      <c r="F120" s="19" t="s">
        <v>1208</v>
      </c>
      <c r="G120" s="163">
        <f>VLOOKUP(C120,TECNICAS!$E$8:$K$113,7,FALSE)</f>
        <v>100</v>
      </c>
      <c r="H120" s="162" t="s">
        <v>80</v>
      </c>
    </row>
    <row r="121" spans="1:8">
      <c r="A121" s="162" t="s">
        <v>86</v>
      </c>
      <c r="B121" s="19" t="s">
        <v>881</v>
      </c>
      <c r="C121" s="36" t="s">
        <v>890</v>
      </c>
      <c r="D121" s="19" t="s">
        <v>310</v>
      </c>
      <c r="E121" s="19" t="s">
        <v>310</v>
      </c>
      <c r="F121" s="19" t="s">
        <v>1208</v>
      </c>
      <c r="G121" s="163">
        <f>VLOOKUP(C121,TECNICAS!$E$8:$K$113,7,FALSE)</f>
        <v>80</v>
      </c>
      <c r="H121" s="162" t="s">
        <v>86</v>
      </c>
    </row>
    <row r="122" spans="1:8">
      <c r="A122" s="162" t="s">
        <v>86</v>
      </c>
      <c r="B122" s="36" t="s">
        <v>1212</v>
      </c>
      <c r="C122" s="36" t="s">
        <v>898</v>
      </c>
      <c r="D122" s="19" t="s">
        <v>310</v>
      </c>
      <c r="E122" s="19" t="s">
        <v>310</v>
      </c>
      <c r="F122" s="19" t="s">
        <v>1208</v>
      </c>
      <c r="G122" s="163">
        <f>VLOOKUP(C122,TECNICAS!$E$8:$K$113,7,FALSE)</f>
        <v>80</v>
      </c>
      <c r="H122" s="162" t="s">
        <v>86</v>
      </c>
    </row>
    <row r="123" spans="1:8">
      <c r="A123" s="162" t="s">
        <v>86</v>
      </c>
      <c r="B123" s="36" t="s">
        <v>1010</v>
      </c>
      <c r="C123" s="36" t="s">
        <v>898</v>
      </c>
      <c r="D123" s="19" t="s">
        <v>310</v>
      </c>
      <c r="E123" s="19" t="s">
        <v>310</v>
      </c>
      <c r="F123" s="19" t="s">
        <v>1208</v>
      </c>
      <c r="G123" s="163">
        <f>VLOOKUP(C123,TECNICAS!$E$8:$K$113,7,FALSE)</f>
        <v>80</v>
      </c>
      <c r="H123" s="162" t="s">
        <v>86</v>
      </c>
    </row>
    <row r="124" spans="1:8">
      <c r="A124" s="162" t="s">
        <v>86</v>
      </c>
      <c r="B124" s="36" t="s">
        <v>1211</v>
      </c>
      <c r="C124" s="36" t="s">
        <v>898</v>
      </c>
      <c r="D124" s="19" t="s">
        <v>310</v>
      </c>
      <c r="E124" s="19" t="s">
        <v>310</v>
      </c>
      <c r="F124" s="19" t="s">
        <v>1208</v>
      </c>
      <c r="G124" s="163">
        <f>VLOOKUP(C124,TECNICAS!$E$8:$K$113,7,FALSE)</f>
        <v>80</v>
      </c>
      <c r="H124" s="162" t="s">
        <v>86</v>
      </c>
    </row>
    <row r="125" spans="1:8">
      <c r="A125" s="162" t="s">
        <v>76</v>
      </c>
      <c r="B125" s="36" t="s">
        <v>1218</v>
      </c>
      <c r="C125" s="36" t="s">
        <v>898</v>
      </c>
      <c r="D125" s="19" t="s">
        <v>310</v>
      </c>
      <c r="E125" s="19" t="s">
        <v>310</v>
      </c>
      <c r="F125" s="19" t="s">
        <v>1208</v>
      </c>
      <c r="G125" s="163">
        <f>VLOOKUP(C125,TECNICAS!$E$8:$K$113,7,FALSE)</f>
        <v>80</v>
      </c>
      <c r="H125" s="162" t="s">
        <v>76</v>
      </c>
    </row>
    <row r="126" spans="1:8">
      <c r="A126" s="162" t="s">
        <v>77</v>
      </c>
      <c r="B126" s="36" t="s">
        <v>591</v>
      </c>
      <c r="C126" s="36" t="s">
        <v>908</v>
      </c>
      <c r="D126" s="19" t="s">
        <v>310</v>
      </c>
      <c r="E126" s="19" t="s">
        <v>310</v>
      </c>
      <c r="F126" s="19" t="s">
        <v>1208</v>
      </c>
      <c r="G126" s="163">
        <f>VLOOKUP(C126,TECNICAS!$E$8:$K$113,7,FALSE)</f>
        <v>80</v>
      </c>
      <c r="H126" s="162" t="s">
        <v>77</v>
      </c>
    </row>
    <row r="127" spans="1:8">
      <c r="A127" s="162" t="s">
        <v>77</v>
      </c>
      <c r="B127" s="36" t="s">
        <v>1219</v>
      </c>
      <c r="C127" s="36" t="s">
        <v>908</v>
      </c>
      <c r="D127" s="19" t="s">
        <v>310</v>
      </c>
      <c r="E127" s="19" t="s">
        <v>310</v>
      </c>
      <c r="F127" s="19" t="s">
        <v>1208</v>
      </c>
      <c r="G127" s="163">
        <f>VLOOKUP(C127,TECNICAS!$E$8:$K$113,7,FALSE)</f>
        <v>80</v>
      </c>
      <c r="H127" s="162" t="s">
        <v>77</v>
      </c>
    </row>
    <row r="128" spans="1:8">
      <c r="A128" s="162" t="s">
        <v>86</v>
      </c>
      <c r="B128" s="36" t="s">
        <v>585</v>
      </c>
      <c r="C128" s="36" t="s">
        <v>908</v>
      </c>
      <c r="D128" s="19" t="s">
        <v>310</v>
      </c>
      <c r="E128" s="19" t="s">
        <v>310</v>
      </c>
      <c r="F128" s="19" t="s">
        <v>1208</v>
      </c>
      <c r="G128" s="163">
        <f>VLOOKUP(C128,TECNICAS!$E$8:$K$113,7,FALSE)</f>
        <v>80</v>
      </c>
      <c r="H128" s="162" t="s">
        <v>86</v>
      </c>
    </row>
    <row r="129" spans="1:8">
      <c r="A129" s="162" t="s">
        <v>76</v>
      </c>
      <c r="B129" s="36" t="s">
        <v>1220</v>
      </c>
      <c r="C129" s="36" t="s">
        <v>908</v>
      </c>
      <c r="D129" s="19" t="s">
        <v>310</v>
      </c>
      <c r="E129" s="19" t="s">
        <v>310</v>
      </c>
      <c r="F129" s="19" t="s">
        <v>1208</v>
      </c>
      <c r="G129" s="163">
        <f>VLOOKUP(C129,TECNICAS!$E$8:$K$113,7,FALSE)</f>
        <v>80</v>
      </c>
      <c r="H129" s="162" t="s">
        <v>76</v>
      </c>
    </row>
    <row r="130" spans="1:8">
      <c r="A130" s="162" t="s">
        <v>80</v>
      </c>
      <c r="B130" s="36" t="s">
        <v>1221</v>
      </c>
      <c r="C130" s="36" t="s">
        <v>908</v>
      </c>
      <c r="D130" s="19" t="s">
        <v>310</v>
      </c>
      <c r="E130" s="19" t="s">
        <v>310</v>
      </c>
      <c r="F130" s="19" t="s">
        <v>1208</v>
      </c>
      <c r="G130" s="163">
        <f>VLOOKUP(C130,TECNICAS!$E$8:$K$113,7,FALSE)</f>
        <v>80</v>
      </c>
      <c r="H130" s="162" t="s">
        <v>80</v>
      </c>
    </row>
    <row r="131" spans="1:8">
      <c r="A131" s="162" t="s">
        <v>86</v>
      </c>
      <c r="B131" s="36" t="s">
        <v>1010</v>
      </c>
      <c r="C131" s="36" t="s">
        <v>914</v>
      </c>
      <c r="D131" s="19" t="s">
        <v>310</v>
      </c>
      <c r="E131" s="19" t="s">
        <v>310</v>
      </c>
      <c r="F131" s="19" t="s">
        <v>1208</v>
      </c>
      <c r="G131" s="163">
        <f>VLOOKUP(C131,TECNICAS!$E$8:$K$113,7,FALSE)</f>
        <v>100</v>
      </c>
      <c r="H131" s="162" t="s">
        <v>86</v>
      </c>
    </row>
    <row r="132" spans="1:8">
      <c r="A132" s="162" t="s">
        <v>86</v>
      </c>
      <c r="B132" s="36" t="s">
        <v>1211</v>
      </c>
      <c r="C132" s="36" t="s">
        <v>914</v>
      </c>
      <c r="D132" s="19" t="s">
        <v>310</v>
      </c>
      <c r="E132" s="19" t="s">
        <v>310</v>
      </c>
      <c r="F132" s="19" t="s">
        <v>1208</v>
      </c>
      <c r="G132" s="163">
        <f>VLOOKUP(C132,TECNICAS!$E$8:$K$113,7,FALSE)</f>
        <v>100</v>
      </c>
      <c r="H132" s="162" t="s">
        <v>86</v>
      </c>
    </row>
    <row r="133" spans="1:8">
      <c r="A133" s="162" t="s">
        <v>86</v>
      </c>
      <c r="B133" s="36" t="s">
        <v>397</v>
      </c>
      <c r="C133" s="36" t="s">
        <v>931</v>
      </c>
      <c r="D133" s="19" t="s">
        <v>310</v>
      </c>
      <c r="E133" s="19" t="s">
        <v>310</v>
      </c>
      <c r="F133" s="19" t="s">
        <v>1208</v>
      </c>
      <c r="G133" s="163">
        <f>VLOOKUP(C133,TECNICAS!$E$8:$K$113,7,FALSE)</f>
        <v>80</v>
      </c>
      <c r="H133" s="162" t="s">
        <v>86</v>
      </c>
    </row>
    <row r="134" spans="1:8">
      <c r="A134" s="162" t="s">
        <v>86</v>
      </c>
      <c r="B134" s="36" t="s">
        <v>1222</v>
      </c>
      <c r="C134" s="36" t="s">
        <v>931</v>
      </c>
      <c r="D134" s="19" t="s">
        <v>310</v>
      </c>
      <c r="E134" s="19" t="s">
        <v>310</v>
      </c>
      <c r="F134" s="19" t="s">
        <v>1208</v>
      </c>
      <c r="G134" s="163">
        <f>VLOOKUP(C134,TECNICAS!$E$8:$K$113,7,FALSE)</f>
        <v>80</v>
      </c>
      <c r="H134" s="162" t="s">
        <v>86</v>
      </c>
    </row>
    <row r="135" spans="1:8">
      <c r="A135" s="162" t="s">
        <v>86</v>
      </c>
      <c r="B135" s="36" t="s">
        <v>1205</v>
      </c>
      <c r="C135" s="36" t="s">
        <v>931</v>
      </c>
      <c r="D135" s="19" t="s">
        <v>310</v>
      </c>
      <c r="E135" s="19" t="s">
        <v>310</v>
      </c>
      <c r="F135" s="19" t="s">
        <v>1208</v>
      </c>
      <c r="G135" s="163">
        <f>VLOOKUP(C135,TECNICAS!$E$8:$K$113,7,FALSE)</f>
        <v>80</v>
      </c>
      <c r="H135" s="162" t="s">
        <v>86</v>
      </c>
    </row>
    <row r="136" spans="1:8">
      <c r="A136" s="162" t="s">
        <v>86</v>
      </c>
      <c r="B136" s="36" t="s">
        <v>1223</v>
      </c>
      <c r="C136" s="36" t="s">
        <v>931</v>
      </c>
      <c r="D136" s="19" t="s">
        <v>310</v>
      </c>
      <c r="E136" s="19" t="s">
        <v>310</v>
      </c>
      <c r="F136" s="19" t="s">
        <v>1208</v>
      </c>
      <c r="G136" s="163">
        <f>VLOOKUP(C136,TECNICAS!$E$8:$K$113,7,FALSE)</f>
        <v>80</v>
      </c>
      <c r="H136" s="162" t="s">
        <v>86</v>
      </c>
    </row>
    <row r="137" spans="1:8">
      <c r="A137" s="162" t="s">
        <v>86</v>
      </c>
      <c r="B137" s="36" t="s">
        <v>1222</v>
      </c>
      <c r="C137" s="36" t="s">
        <v>943</v>
      </c>
      <c r="D137" s="19" t="s">
        <v>310</v>
      </c>
      <c r="E137" s="19" t="s">
        <v>310</v>
      </c>
      <c r="F137" s="19" t="s">
        <v>1208</v>
      </c>
      <c r="G137" s="163">
        <f>VLOOKUP(C137,TECNICAS!$E$8:$K$113,7,FALSE)</f>
        <v>80</v>
      </c>
      <c r="H137" s="162" t="s">
        <v>86</v>
      </c>
    </row>
    <row r="138" spans="1:8">
      <c r="A138" s="162" t="s">
        <v>86</v>
      </c>
      <c r="B138" s="36" t="s">
        <v>416</v>
      </c>
      <c r="C138" s="36" t="s">
        <v>943</v>
      </c>
      <c r="D138" s="19" t="s">
        <v>310</v>
      </c>
      <c r="E138" s="19" t="s">
        <v>310</v>
      </c>
      <c r="F138" s="19" t="s">
        <v>1208</v>
      </c>
      <c r="G138" s="163">
        <f>VLOOKUP(C138,TECNICAS!$E$8:$K$113,7,FALSE)</f>
        <v>80</v>
      </c>
      <c r="H138" s="162" t="s">
        <v>86</v>
      </c>
    </row>
    <row r="139" spans="1:8">
      <c r="A139" s="162" t="s">
        <v>77</v>
      </c>
      <c r="B139" s="36" t="s">
        <v>1224</v>
      </c>
      <c r="C139" s="36" t="s">
        <v>952</v>
      </c>
      <c r="D139" s="19" t="s">
        <v>310</v>
      </c>
      <c r="E139" s="19" t="s">
        <v>310</v>
      </c>
      <c r="F139" s="19" t="s">
        <v>1208</v>
      </c>
      <c r="G139" s="163">
        <f>VLOOKUP(C139,TECNICAS!$E$8:$K$113,7,FALSE)</f>
        <v>80</v>
      </c>
      <c r="H139" s="162" t="s">
        <v>77</v>
      </c>
    </row>
    <row r="140" spans="1:8">
      <c r="A140" s="162" t="s">
        <v>86</v>
      </c>
      <c r="B140" s="36" t="s">
        <v>1222</v>
      </c>
      <c r="C140" s="36" t="s">
        <v>952</v>
      </c>
      <c r="D140" s="19" t="s">
        <v>310</v>
      </c>
      <c r="E140" s="19" t="s">
        <v>310</v>
      </c>
      <c r="F140" s="19" t="s">
        <v>1208</v>
      </c>
      <c r="G140" s="163">
        <f>VLOOKUP(C140,TECNICAS!$E$8:$K$113,7,FALSE)</f>
        <v>80</v>
      </c>
      <c r="H140" s="162" t="s">
        <v>86</v>
      </c>
    </row>
    <row r="141" spans="1:8">
      <c r="A141" s="162" t="s">
        <v>86</v>
      </c>
      <c r="B141" s="36" t="s">
        <v>397</v>
      </c>
      <c r="C141" s="36" t="s">
        <v>952</v>
      </c>
      <c r="D141" s="19" t="s">
        <v>310</v>
      </c>
      <c r="E141" s="19" t="s">
        <v>310</v>
      </c>
      <c r="F141" s="19" t="s">
        <v>1208</v>
      </c>
      <c r="G141" s="163">
        <f>VLOOKUP(C141,TECNICAS!$E$8:$K$113,7,FALSE)</f>
        <v>80</v>
      </c>
      <c r="H141" s="162" t="s">
        <v>86</v>
      </c>
    </row>
    <row r="142" spans="1:8">
      <c r="A142" s="162" t="s">
        <v>86</v>
      </c>
      <c r="B142" s="36" t="s">
        <v>1205</v>
      </c>
      <c r="C142" s="36" t="s">
        <v>952</v>
      </c>
      <c r="D142" s="19" t="s">
        <v>310</v>
      </c>
      <c r="E142" s="19" t="s">
        <v>310</v>
      </c>
      <c r="F142" s="19" t="s">
        <v>1208</v>
      </c>
      <c r="G142" s="163">
        <f>VLOOKUP(C142,TECNICAS!$E$8:$K$113,7,FALSE)</f>
        <v>80</v>
      </c>
      <c r="H142" s="162" t="s">
        <v>86</v>
      </c>
    </row>
    <row r="143" spans="1:8">
      <c r="A143" s="162" t="s">
        <v>86</v>
      </c>
      <c r="B143" s="36" t="s">
        <v>416</v>
      </c>
      <c r="C143" s="36" t="s">
        <v>952</v>
      </c>
      <c r="D143" s="19" t="s">
        <v>310</v>
      </c>
      <c r="E143" s="19" t="s">
        <v>310</v>
      </c>
      <c r="F143" s="19" t="s">
        <v>1208</v>
      </c>
      <c r="G143" s="163">
        <f>VLOOKUP(C143,TECNICAS!$E$8:$K$113,7,FALSE)</f>
        <v>80</v>
      </c>
      <c r="H143" s="162" t="s">
        <v>86</v>
      </c>
    </row>
    <row r="144" spans="1:8">
      <c r="A144" s="162" t="s">
        <v>86</v>
      </c>
      <c r="B144" s="36" t="s">
        <v>1223</v>
      </c>
      <c r="C144" s="36" t="s">
        <v>952</v>
      </c>
      <c r="D144" s="19" t="s">
        <v>310</v>
      </c>
      <c r="E144" s="19" t="s">
        <v>310</v>
      </c>
      <c r="F144" s="19" t="s">
        <v>1208</v>
      </c>
      <c r="G144" s="163">
        <f>VLOOKUP(C144,TECNICAS!$E$8:$K$113,7,FALSE)</f>
        <v>80</v>
      </c>
      <c r="H144" s="162" t="s">
        <v>86</v>
      </c>
    </row>
    <row r="145" spans="1:8">
      <c r="A145" s="162" t="s">
        <v>86</v>
      </c>
      <c r="B145" s="36" t="s">
        <v>1205</v>
      </c>
      <c r="C145" s="36" t="s">
        <v>963</v>
      </c>
      <c r="D145" s="19" t="s">
        <v>310</v>
      </c>
      <c r="E145" s="19" t="s">
        <v>310</v>
      </c>
      <c r="F145" s="19" t="s">
        <v>1208</v>
      </c>
      <c r="G145" s="163">
        <f>VLOOKUP(C145,TECNICAS!$E$8:$K$113,7,FALSE)</f>
        <v>60</v>
      </c>
      <c r="H145" s="162" t="s">
        <v>86</v>
      </c>
    </row>
    <row r="146" spans="1:8">
      <c r="A146" s="162" t="s">
        <v>86</v>
      </c>
      <c r="B146" s="36" t="s">
        <v>416</v>
      </c>
      <c r="C146" s="36" t="s">
        <v>963</v>
      </c>
      <c r="D146" s="19" t="s">
        <v>310</v>
      </c>
      <c r="E146" s="19" t="s">
        <v>310</v>
      </c>
      <c r="F146" s="19" t="s">
        <v>1208</v>
      </c>
      <c r="G146" s="163">
        <f>VLOOKUP(C146,TECNICAS!$E$8:$K$113,7,FALSE)</f>
        <v>60</v>
      </c>
      <c r="H146" s="162" t="s">
        <v>86</v>
      </c>
    </row>
    <row r="147" spans="1:8">
      <c r="A147" s="162" t="s">
        <v>86</v>
      </c>
      <c r="B147" s="19" t="s">
        <v>416</v>
      </c>
      <c r="C147" s="36" t="s">
        <v>969</v>
      </c>
      <c r="D147" s="19" t="s">
        <v>310</v>
      </c>
      <c r="E147" s="19" t="s">
        <v>310</v>
      </c>
      <c r="F147" s="19" t="s">
        <v>1208</v>
      </c>
      <c r="G147" s="163">
        <f>VLOOKUP(C147,TECNICAS!$E$8:$K$113,7,FALSE)</f>
        <v>80</v>
      </c>
      <c r="H147" s="162" t="s">
        <v>86</v>
      </c>
    </row>
    <row r="148" spans="1:8">
      <c r="A148" s="162" t="s">
        <v>86</v>
      </c>
      <c r="B148" s="19" t="s">
        <v>979</v>
      </c>
      <c r="C148" s="36" t="s">
        <v>978</v>
      </c>
      <c r="D148" s="19" t="s">
        <v>310</v>
      </c>
      <c r="E148" s="19" t="s">
        <v>310</v>
      </c>
      <c r="F148" s="19" t="s">
        <v>1208</v>
      </c>
      <c r="G148" s="163">
        <f>VLOOKUP(C148,TECNICAS!$E$8:$K$113,7,FALSE)</f>
        <v>40</v>
      </c>
      <c r="H148" s="162" t="s">
        <v>86</v>
      </c>
    </row>
    <row r="149" spans="1:8">
      <c r="A149" s="162" t="s">
        <v>86</v>
      </c>
      <c r="B149" s="36" t="s">
        <v>1205</v>
      </c>
      <c r="C149" s="36" t="s">
        <v>984</v>
      </c>
      <c r="D149" s="19" t="s">
        <v>310</v>
      </c>
      <c r="E149" s="19" t="s">
        <v>310</v>
      </c>
      <c r="F149" s="19" t="s">
        <v>1208</v>
      </c>
      <c r="G149" s="163">
        <f>VLOOKUP(C149,TECNICAS!$E$8:$K$113,7,FALSE)</f>
        <v>60</v>
      </c>
      <c r="H149" s="162" t="s">
        <v>86</v>
      </c>
    </row>
    <row r="150" spans="1:8">
      <c r="A150" s="162" t="s">
        <v>86</v>
      </c>
      <c r="B150" s="36" t="s">
        <v>416</v>
      </c>
      <c r="C150" s="36" t="s">
        <v>984</v>
      </c>
      <c r="D150" s="19" t="s">
        <v>310</v>
      </c>
      <c r="E150" s="19" t="s">
        <v>310</v>
      </c>
      <c r="F150" s="19" t="s">
        <v>1208</v>
      </c>
      <c r="G150" s="163">
        <f>VLOOKUP(C150,TECNICAS!$E$8:$K$113,7,FALSE)</f>
        <v>60</v>
      </c>
      <c r="H150" s="162" t="s">
        <v>86</v>
      </c>
    </row>
    <row r="151" spans="1:8">
      <c r="A151" s="162" t="s">
        <v>86</v>
      </c>
      <c r="B151" s="36" t="s">
        <v>1212</v>
      </c>
      <c r="C151" s="36" t="s">
        <v>984</v>
      </c>
      <c r="D151" s="19" t="s">
        <v>310</v>
      </c>
      <c r="E151" s="19" t="s">
        <v>310</v>
      </c>
      <c r="F151" s="19" t="s">
        <v>1208</v>
      </c>
      <c r="G151" s="163">
        <f>VLOOKUP(C151,TECNICAS!$E$8:$K$113,7,FALSE)</f>
        <v>60</v>
      </c>
      <c r="H151" s="162" t="s">
        <v>86</v>
      </c>
    </row>
    <row r="152" spans="1:8">
      <c r="A152" s="162" t="s">
        <v>86</v>
      </c>
      <c r="B152" s="36" t="s">
        <v>1205</v>
      </c>
      <c r="C152" s="36" t="s">
        <v>990</v>
      </c>
      <c r="D152" s="19" t="s">
        <v>310</v>
      </c>
      <c r="E152" s="19" t="s">
        <v>310</v>
      </c>
      <c r="F152" s="19" t="s">
        <v>1208</v>
      </c>
      <c r="G152" s="163">
        <f>VLOOKUP(C152,TECNICAS!$E$8:$K$113,7,FALSE)</f>
        <v>80</v>
      </c>
      <c r="H152" s="162" t="s">
        <v>86</v>
      </c>
    </row>
    <row r="153" spans="1:8">
      <c r="A153" s="162" t="s">
        <v>86</v>
      </c>
      <c r="B153" s="36" t="s">
        <v>416</v>
      </c>
      <c r="C153" s="36" t="s">
        <v>990</v>
      </c>
      <c r="D153" s="19" t="s">
        <v>310</v>
      </c>
      <c r="E153" s="19" t="s">
        <v>310</v>
      </c>
      <c r="F153" s="19" t="s">
        <v>1208</v>
      </c>
      <c r="G153" s="163">
        <f>VLOOKUP(C153,TECNICAS!$E$8:$K$113,7,FALSE)</f>
        <v>80</v>
      </c>
      <c r="H153" s="162" t="s">
        <v>86</v>
      </c>
    </row>
    <row r="154" spans="1:8">
      <c r="A154" s="162" t="s">
        <v>86</v>
      </c>
      <c r="B154" s="36" t="s">
        <v>1212</v>
      </c>
      <c r="C154" s="36" t="s">
        <v>990</v>
      </c>
      <c r="D154" s="19" t="s">
        <v>310</v>
      </c>
      <c r="E154" s="19" t="s">
        <v>310</v>
      </c>
      <c r="F154" s="19" t="s">
        <v>1208</v>
      </c>
      <c r="G154" s="163">
        <f>VLOOKUP(C154,TECNICAS!$E$8:$K$113,7,FALSE)</f>
        <v>80</v>
      </c>
      <c r="H154" s="162" t="s">
        <v>86</v>
      </c>
    </row>
    <row r="155" spans="1:8">
      <c r="A155" s="162" t="s">
        <v>86</v>
      </c>
      <c r="B155" s="19" t="s">
        <v>979</v>
      </c>
      <c r="C155" s="36" t="s">
        <v>999</v>
      </c>
      <c r="D155" s="19" t="s">
        <v>310</v>
      </c>
      <c r="E155" s="19" t="s">
        <v>310</v>
      </c>
      <c r="F155" s="19" t="s">
        <v>1208</v>
      </c>
      <c r="G155" s="163">
        <f>VLOOKUP(C155,TECNICAS!$E$8:$K$113,7,FALSE)</f>
        <v>40</v>
      </c>
      <c r="H155" s="162" t="s">
        <v>86</v>
      </c>
    </row>
    <row r="156" spans="1:8">
      <c r="A156" s="162" t="s">
        <v>86</v>
      </c>
      <c r="B156" s="36" t="s">
        <v>1010</v>
      </c>
      <c r="C156" s="36" t="s">
        <v>1004</v>
      </c>
      <c r="D156" s="19" t="s">
        <v>310</v>
      </c>
      <c r="E156" s="19" t="s">
        <v>310</v>
      </c>
      <c r="F156" s="19" t="s">
        <v>1208</v>
      </c>
      <c r="G156" s="163">
        <f>VLOOKUP(C156,TECNICAS!$E$8:$K$113,7,FALSE)</f>
        <v>40</v>
      </c>
      <c r="H156" s="162" t="s">
        <v>86</v>
      </c>
    </row>
    <row r="157" spans="1:8">
      <c r="A157" s="162" t="s">
        <v>86</v>
      </c>
      <c r="B157" s="36" t="s">
        <v>1211</v>
      </c>
      <c r="C157" s="36" t="s">
        <v>1004</v>
      </c>
      <c r="D157" s="19" t="s">
        <v>310</v>
      </c>
      <c r="E157" s="19" t="s">
        <v>310</v>
      </c>
      <c r="F157" s="19" t="s">
        <v>1208</v>
      </c>
      <c r="G157" s="163">
        <f>VLOOKUP(C157,TECNICAS!$E$8:$K$113,7,FALSE)</f>
        <v>40</v>
      </c>
      <c r="H157" s="162" t="s">
        <v>86</v>
      </c>
    </row>
    <row r="158" spans="1:8">
      <c r="A158" s="162" t="s">
        <v>86</v>
      </c>
      <c r="B158" s="19" t="s">
        <v>1010</v>
      </c>
      <c r="C158" s="36" t="s">
        <v>1009</v>
      </c>
      <c r="D158" s="19" t="s">
        <v>310</v>
      </c>
      <c r="E158" s="19" t="s">
        <v>310</v>
      </c>
      <c r="F158" s="19" t="s">
        <v>1208</v>
      </c>
      <c r="G158" s="163">
        <f>VLOOKUP(C158,TECNICAS!$E$8:$K$113,7,FALSE)</f>
        <v>40</v>
      </c>
      <c r="H158" s="162" t="s">
        <v>86</v>
      </c>
    </row>
    <row r="159" spans="1:8">
      <c r="A159" s="162" t="s">
        <v>86</v>
      </c>
      <c r="B159" s="19" t="s">
        <v>1010</v>
      </c>
      <c r="C159" s="36" t="s">
        <v>1015</v>
      </c>
      <c r="D159" s="19" t="s">
        <v>310</v>
      </c>
      <c r="E159" s="19" t="s">
        <v>310</v>
      </c>
      <c r="F159" s="19" t="s">
        <v>1208</v>
      </c>
      <c r="G159" s="163">
        <f>VLOOKUP(C159,TECNICAS!$E$8:$K$113,7,FALSE)</f>
        <v>20</v>
      </c>
      <c r="H159" s="162" t="s">
        <v>86</v>
      </c>
    </row>
    <row r="160" spans="1:8">
      <c r="A160" s="162" t="s">
        <v>86</v>
      </c>
      <c r="B160" s="19" t="s">
        <v>979</v>
      </c>
      <c r="C160" s="36" t="s">
        <v>1020</v>
      </c>
      <c r="D160" s="19" t="s">
        <v>310</v>
      </c>
      <c r="E160" s="19" t="s">
        <v>310</v>
      </c>
      <c r="F160" s="19" t="s">
        <v>1208</v>
      </c>
      <c r="G160" s="163">
        <f>VLOOKUP(C160,TECNICAS!$E$8:$K$113,7,FALSE)</f>
        <v>20</v>
      </c>
      <c r="H160" s="162" t="s">
        <v>86</v>
      </c>
    </row>
    <row r="161" spans="1:8">
      <c r="A161" s="162" t="s">
        <v>76</v>
      </c>
      <c r="B161" s="19" t="s">
        <v>1031</v>
      </c>
      <c r="C161" s="36" t="s">
        <v>1030</v>
      </c>
      <c r="D161" s="19" t="s">
        <v>310</v>
      </c>
      <c r="E161" s="19" t="s">
        <v>310</v>
      </c>
      <c r="F161" s="19" t="s">
        <v>1208</v>
      </c>
      <c r="G161" s="163">
        <f>VLOOKUP(C161,TECNICAS!$E$8:$K$113,7,FALSE)</f>
        <v>20</v>
      </c>
      <c r="H161" s="162" t="s">
        <v>76</v>
      </c>
    </row>
    <row r="162" spans="1:8">
      <c r="A162" s="162" t="s">
        <v>76</v>
      </c>
      <c r="B162" s="19" t="s">
        <v>1037</v>
      </c>
      <c r="C162" s="36" t="s">
        <v>1036</v>
      </c>
      <c r="D162" s="19" t="s">
        <v>310</v>
      </c>
      <c r="E162" s="19" t="s">
        <v>310</v>
      </c>
      <c r="F162" s="19" t="s">
        <v>1208</v>
      </c>
      <c r="G162" s="163">
        <f>VLOOKUP(C162,TECNICAS!$E$8:$K$113,7,FALSE)</f>
        <v>60</v>
      </c>
      <c r="H162" s="162" t="s">
        <v>76</v>
      </c>
    </row>
    <row r="163" spans="1:8">
      <c r="A163" s="162" t="s">
        <v>86</v>
      </c>
      <c r="B163" s="36" t="s">
        <v>1225</v>
      </c>
      <c r="C163" s="36" t="s">
        <v>1060</v>
      </c>
      <c r="D163" s="19" t="s">
        <v>310</v>
      </c>
      <c r="E163" s="19" t="s">
        <v>310</v>
      </c>
      <c r="F163" s="19" t="s">
        <v>1208</v>
      </c>
      <c r="G163" s="163">
        <f>VLOOKUP(C163,TECNICAS!$E$8:$K$113,7,FALSE)</f>
        <v>20</v>
      </c>
      <c r="H163" s="162" t="s">
        <v>86</v>
      </c>
    </row>
    <row r="164" spans="1:8">
      <c r="A164" s="162" t="s">
        <v>76</v>
      </c>
      <c r="B164" s="36" t="s">
        <v>1226</v>
      </c>
      <c r="C164" s="36" t="s">
        <v>1060</v>
      </c>
      <c r="D164" s="19" t="s">
        <v>310</v>
      </c>
      <c r="E164" s="19" t="s">
        <v>310</v>
      </c>
      <c r="F164" s="19" t="s">
        <v>1208</v>
      </c>
      <c r="G164" s="163">
        <f>VLOOKUP(C164,TECNICAS!$E$8:$K$113,7,FALSE)</f>
        <v>20</v>
      </c>
      <c r="H164" s="162" t="s">
        <v>76</v>
      </c>
    </row>
    <row r="165" spans="1:8">
      <c r="A165" s="162" t="s">
        <v>80</v>
      </c>
      <c r="B165" s="36" t="s">
        <v>1197</v>
      </c>
      <c r="C165" s="36" t="s">
        <v>1060</v>
      </c>
      <c r="D165" s="19" t="s">
        <v>310</v>
      </c>
      <c r="E165" s="19" t="s">
        <v>310</v>
      </c>
      <c r="F165" s="19" t="s">
        <v>1208</v>
      </c>
      <c r="G165" s="163">
        <f>VLOOKUP(C165,TECNICAS!$E$8:$K$113,7,FALSE)</f>
        <v>20</v>
      </c>
      <c r="H165" s="162" t="s">
        <v>80</v>
      </c>
    </row>
    <row r="166" spans="1:8">
      <c r="A166" s="162" t="s">
        <v>76</v>
      </c>
      <c r="B166" s="19" t="s">
        <v>1067</v>
      </c>
      <c r="C166" s="36" t="s">
        <v>1066</v>
      </c>
      <c r="D166" s="19" t="s">
        <v>310</v>
      </c>
      <c r="E166" s="19" t="s">
        <v>310</v>
      </c>
      <c r="F166" s="19" t="s">
        <v>1208</v>
      </c>
      <c r="G166" s="163">
        <f>VLOOKUP(C166,TECNICAS!$E$8:$K$113,7,FALSE)</f>
        <v>80</v>
      </c>
      <c r="H166" s="162" t="s">
        <v>76</v>
      </c>
    </row>
    <row r="167" spans="1:8">
      <c r="A167" s="162" t="s">
        <v>80</v>
      </c>
      <c r="B167" s="19" t="s">
        <v>366</v>
      </c>
      <c r="C167" s="36" t="s">
        <v>1072</v>
      </c>
      <c r="D167" s="19" t="s">
        <v>310</v>
      </c>
      <c r="E167" s="19" t="s">
        <v>310</v>
      </c>
      <c r="F167" s="19" t="s">
        <v>1208</v>
      </c>
      <c r="G167" s="163">
        <f>VLOOKUP(C167,TECNICAS!$E$8:$K$113,7,FALSE)</f>
        <v>80</v>
      </c>
      <c r="H167" s="162" t="s">
        <v>80</v>
      </c>
    </row>
    <row r="168" spans="1:8">
      <c r="A168" s="162" t="s">
        <v>76</v>
      </c>
      <c r="B168" s="36" t="s">
        <v>1226</v>
      </c>
      <c r="C168" s="36" t="s">
        <v>1077</v>
      </c>
      <c r="D168" s="19" t="s">
        <v>310</v>
      </c>
      <c r="E168" s="19" t="s">
        <v>310</v>
      </c>
      <c r="F168" s="19" t="s">
        <v>1208</v>
      </c>
      <c r="G168" s="163">
        <f>VLOOKUP(C168,TECNICAS!$E$8:$K$113,7,FALSE)</f>
        <v>60</v>
      </c>
      <c r="H168" s="162" t="s">
        <v>76</v>
      </c>
    </row>
    <row r="169" spans="1:8">
      <c r="A169" s="162" t="s">
        <v>80</v>
      </c>
      <c r="B169" s="36" t="s">
        <v>1227</v>
      </c>
      <c r="C169" s="36" t="s">
        <v>1077</v>
      </c>
      <c r="D169" s="19" t="s">
        <v>310</v>
      </c>
      <c r="E169" s="19" t="s">
        <v>310</v>
      </c>
      <c r="F169" s="19" t="s">
        <v>1208</v>
      </c>
      <c r="G169" s="163">
        <f>VLOOKUP(C169,TECNICAS!$E$8:$K$113,7,FALSE)</f>
        <v>60</v>
      </c>
      <c r="H169" s="162" t="s">
        <v>80</v>
      </c>
    </row>
    <row r="170" spans="1:8">
      <c r="A170" s="162" t="s">
        <v>80</v>
      </c>
      <c r="B170" s="36" t="s">
        <v>1228</v>
      </c>
      <c r="C170" s="36" t="s">
        <v>1084</v>
      </c>
      <c r="D170" s="19" t="s">
        <v>310</v>
      </c>
      <c r="E170" s="19" t="s">
        <v>310</v>
      </c>
      <c r="F170" s="19" t="s">
        <v>1208</v>
      </c>
      <c r="G170" s="163">
        <f>VLOOKUP(C170,TECNICAS!$E$8:$K$113,7,FALSE)</f>
        <v>60</v>
      </c>
      <c r="H170" s="162" t="s">
        <v>80</v>
      </c>
    </row>
    <row r="171" spans="1:8">
      <c r="A171" s="162" t="s">
        <v>80</v>
      </c>
      <c r="B171" s="36" t="s">
        <v>1217</v>
      </c>
      <c r="C171" s="36" t="s">
        <v>1084</v>
      </c>
      <c r="D171" s="19" t="s">
        <v>310</v>
      </c>
      <c r="E171" s="19" t="s">
        <v>310</v>
      </c>
      <c r="F171" s="19" t="s">
        <v>1208</v>
      </c>
      <c r="G171" s="163">
        <f>VLOOKUP(C171,TECNICAS!$E$8:$K$113,7,FALSE)</f>
        <v>60</v>
      </c>
      <c r="H171" s="162" t="s">
        <v>80</v>
      </c>
    </row>
    <row r="172" spans="1:8">
      <c r="A172" s="162" t="s">
        <v>80</v>
      </c>
      <c r="B172" s="36" t="s">
        <v>1214</v>
      </c>
      <c r="C172" s="36" t="s">
        <v>1084</v>
      </c>
      <c r="D172" s="19" t="s">
        <v>310</v>
      </c>
      <c r="E172" s="19" t="s">
        <v>310</v>
      </c>
      <c r="F172" s="19" t="s">
        <v>1208</v>
      </c>
      <c r="G172" s="163">
        <f>VLOOKUP(C172,TECNICAS!$E$8:$K$113,7,FALSE)</f>
        <v>60</v>
      </c>
      <c r="H172" s="162" t="s">
        <v>80</v>
      </c>
    </row>
    <row r="173" spans="1:8">
      <c r="A173" s="162" t="s">
        <v>79</v>
      </c>
      <c r="B173" s="36" t="s">
        <v>1229</v>
      </c>
      <c r="C173" s="36" t="s">
        <v>1084</v>
      </c>
      <c r="D173" s="19" t="s">
        <v>310</v>
      </c>
      <c r="E173" s="19" t="s">
        <v>310</v>
      </c>
      <c r="F173" s="19" t="s">
        <v>1208</v>
      </c>
      <c r="G173" s="163">
        <f>VLOOKUP(C173,TECNICAS!$E$8:$K$113,7,FALSE)</f>
        <v>60</v>
      </c>
      <c r="H173" s="162" t="s">
        <v>79</v>
      </c>
    </row>
    <row r="174" spans="1:8">
      <c r="A174" s="162" t="s">
        <v>76</v>
      </c>
      <c r="B174" s="36" t="s">
        <v>1230</v>
      </c>
      <c r="C174" s="36" t="s">
        <v>1090</v>
      </c>
      <c r="D174" s="19" t="s">
        <v>310</v>
      </c>
      <c r="E174" s="19" t="s">
        <v>310</v>
      </c>
      <c r="F174" s="19" t="s">
        <v>1208</v>
      </c>
      <c r="G174" s="163">
        <f>VLOOKUP(C174,TECNICAS!$E$8:$K$113,7,FALSE)</f>
        <v>60</v>
      </c>
      <c r="H174" s="162" t="s">
        <v>76</v>
      </c>
    </row>
    <row r="175" spans="1:8">
      <c r="A175" s="162" t="s">
        <v>80</v>
      </c>
      <c r="B175" s="36" t="s">
        <v>1231</v>
      </c>
      <c r="C175" s="36" t="s">
        <v>1090</v>
      </c>
      <c r="D175" s="19" t="s">
        <v>310</v>
      </c>
      <c r="E175" s="19" t="s">
        <v>310</v>
      </c>
      <c r="F175" s="19" t="s">
        <v>1208</v>
      </c>
      <c r="G175" s="163">
        <f>VLOOKUP(C175,TECNICAS!$E$8:$K$113,7,FALSE)</f>
        <v>60</v>
      </c>
      <c r="H175" s="162" t="s">
        <v>80</v>
      </c>
    </row>
    <row r="176" spans="1:8">
      <c r="A176" s="162" t="s">
        <v>80</v>
      </c>
      <c r="B176" s="36" t="s">
        <v>1232</v>
      </c>
      <c r="C176" s="36" t="s">
        <v>1090</v>
      </c>
      <c r="D176" s="19" t="s">
        <v>310</v>
      </c>
      <c r="E176" s="19" t="s">
        <v>310</v>
      </c>
      <c r="F176" s="19" t="s">
        <v>1208</v>
      </c>
      <c r="G176" s="163">
        <f>VLOOKUP(C176,TECNICAS!$E$8:$K$113,7,FALSE)</f>
        <v>60</v>
      </c>
      <c r="H176" s="162" t="s">
        <v>80</v>
      </c>
    </row>
    <row r="177" spans="1:8">
      <c r="A177" s="162" t="s">
        <v>80</v>
      </c>
      <c r="B177" s="19" t="s">
        <v>1098</v>
      </c>
      <c r="C177" s="36" t="s">
        <v>1096</v>
      </c>
      <c r="D177" s="19" t="s">
        <v>310</v>
      </c>
      <c r="E177" s="19" t="s">
        <v>310</v>
      </c>
      <c r="F177" s="19" t="s">
        <v>1208</v>
      </c>
      <c r="G177" s="163">
        <f>VLOOKUP(C177,TECNICAS!$E$8:$K$113,7,FALSE)</f>
        <v>60</v>
      </c>
      <c r="H177" s="162" t="s">
        <v>80</v>
      </c>
    </row>
    <row r="178" spans="1:8">
      <c r="A178" s="162" t="s">
        <v>77</v>
      </c>
      <c r="B178" s="36" t="s">
        <v>545</v>
      </c>
      <c r="C178" s="19" t="s">
        <v>528</v>
      </c>
      <c r="D178" s="19" t="s">
        <v>310</v>
      </c>
      <c r="E178" s="19" t="s">
        <v>310</v>
      </c>
      <c r="F178" s="19" t="s">
        <v>1190</v>
      </c>
      <c r="G178" s="163">
        <f>VLOOKUP(C178,ADMINISTRATIVAS!$F$9:$L$73,7,FALSE)</f>
        <v>0</v>
      </c>
      <c r="H178" s="162" t="s">
        <v>77</v>
      </c>
    </row>
    <row r="179" spans="1:8">
      <c r="A179" s="162" t="s">
        <v>86</v>
      </c>
      <c r="B179" s="36" t="s">
        <v>1225</v>
      </c>
      <c r="C179" s="19" t="s">
        <v>528</v>
      </c>
      <c r="D179" s="19" t="s">
        <v>310</v>
      </c>
      <c r="E179" s="19" t="s">
        <v>310</v>
      </c>
      <c r="F179" s="19" t="s">
        <v>1190</v>
      </c>
      <c r="G179" s="163">
        <f>VLOOKUP(C179,ADMINISTRATIVAS!$F$9:$L$73,7,FALSE)</f>
        <v>0</v>
      </c>
      <c r="H179" s="162" t="s">
        <v>86</v>
      </c>
    </row>
    <row r="180" spans="1:8">
      <c r="A180" s="162" t="s">
        <v>77</v>
      </c>
      <c r="B180" s="36" t="s">
        <v>545</v>
      </c>
      <c r="C180" s="19" t="s">
        <v>533</v>
      </c>
      <c r="D180" s="19" t="s">
        <v>310</v>
      </c>
      <c r="E180" s="19" t="s">
        <v>310</v>
      </c>
      <c r="F180" s="19" t="s">
        <v>1190</v>
      </c>
      <c r="G180" s="163">
        <f>VLOOKUP(C180,ADMINISTRATIVAS!$F$9:$L$73,7,FALSE)</f>
        <v>0</v>
      </c>
      <c r="H180" s="162" t="s">
        <v>77</v>
      </c>
    </row>
    <row r="181" spans="1:8">
      <c r="A181" s="162" t="s">
        <v>86</v>
      </c>
      <c r="B181" s="36" t="s">
        <v>566</v>
      </c>
      <c r="C181" s="19" t="s">
        <v>533</v>
      </c>
      <c r="D181" s="19" t="s">
        <v>310</v>
      </c>
      <c r="E181" s="19" t="s">
        <v>310</v>
      </c>
      <c r="F181" s="19" t="s">
        <v>1190</v>
      </c>
      <c r="G181" s="163">
        <f>VLOOKUP(C181,ADMINISTRATIVAS!$F$9:$L$73,7,FALSE)</f>
        <v>0</v>
      </c>
      <c r="H181" s="162" t="s">
        <v>86</v>
      </c>
    </row>
    <row r="182" spans="1:8">
      <c r="A182" s="162" t="s">
        <v>86</v>
      </c>
      <c r="B182" s="36" t="s">
        <v>1225</v>
      </c>
      <c r="C182" s="19" t="s">
        <v>533</v>
      </c>
      <c r="D182" s="19" t="s">
        <v>310</v>
      </c>
      <c r="E182" s="19" t="s">
        <v>310</v>
      </c>
      <c r="F182" s="19" t="s">
        <v>1190</v>
      </c>
      <c r="G182" s="163">
        <f>VLOOKUP(C182,ADMINISTRATIVAS!$F$9:$L$73,7,FALSE)</f>
        <v>0</v>
      </c>
      <c r="H182" s="162" t="s">
        <v>86</v>
      </c>
    </row>
    <row r="183" spans="1:8">
      <c r="A183" s="162" t="s">
        <v>86</v>
      </c>
      <c r="B183" s="36" t="s">
        <v>1225</v>
      </c>
      <c r="C183" s="19" t="s">
        <v>533</v>
      </c>
      <c r="D183" s="19" t="s">
        <v>310</v>
      </c>
      <c r="E183" s="19" t="s">
        <v>310</v>
      </c>
      <c r="F183" s="19" t="s">
        <v>1190</v>
      </c>
      <c r="G183" s="163">
        <f>VLOOKUP(C183,ADMINISTRATIVAS!$F$9:$L$73,7,FALSE)</f>
        <v>0</v>
      </c>
      <c r="H183" s="162" t="s">
        <v>86</v>
      </c>
    </row>
    <row r="184" spans="1:8">
      <c r="A184" s="162" t="s">
        <v>86</v>
      </c>
      <c r="B184" s="36" t="s">
        <v>566</v>
      </c>
      <c r="C184" s="19" t="s">
        <v>536</v>
      </c>
      <c r="D184" s="19" t="s">
        <v>310</v>
      </c>
      <c r="E184" s="19" t="s">
        <v>310</v>
      </c>
      <c r="F184" s="19" t="s">
        <v>1190</v>
      </c>
      <c r="G184" s="163">
        <f>VLOOKUP(C184,ADMINISTRATIVAS!$F$9:$L$73,7,FALSE)</f>
        <v>0</v>
      </c>
      <c r="H184" s="162" t="s">
        <v>86</v>
      </c>
    </row>
    <row r="185" spans="1:8">
      <c r="A185" s="162" t="s">
        <v>86</v>
      </c>
      <c r="B185" s="36" t="s">
        <v>1233</v>
      </c>
      <c r="C185" s="19" t="s">
        <v>536</v>
      </c>
      <c r="D185" s="19" t="s">
        <v>310</v>
      </c>
      <c r="E185" s="19" t="s">
        <v>310</v>
      </c>
      <c r="F185" s="19" t="s">
        <v>1190</v>
      </c>
      <c r="G185" s="163">
        <f>VLOOKUP(C185,ADMINISTRATIVAS!$F$9:$L$73,7,FALSE)</f>
        <v>0</v>
      </c>
      <c r="H185" s="162" t="s">
        <v>86</v>
      </c>
    </row>
    <row r="186" spans="1:8">
      <c r="A186" s="162" t="s">
        <v>77</v>
      </c>
      <c r="B186" s="19" t="s">
        <v>545</v>
      </c>
      <c r="C186" s="19" t="s">
        <v>544</v>
      </c>
      <c r="D186" s="19" t="s">
        <v>310</v>
      </c>
      <c r="E186" s="19" t="s">
        <v>310</v>
      </c>
      <c r="F186" s="19" t="s">
        <v>1190</v>
      </c>
      <c r="G186" s="163">
        <f>VLOOKUP(C186,ADMINISTRATIVAS!$F$9:$L$73,7,FALSE)</f>
        <v>0</v>
      </c>
      <c r="H186" s="162" t="s">
        <v>77</v>
      </c>
    </row>
    <row r="187" spans="1:8">
      <c r="A187" s="162" t="s">
        <v>77</v>
      </c>
      <c r="B187" s="19" t="s">
        <v>552</v>
      </c>
      <c r="C187" s="19" t="s">
        <v>551</v>
      </c>
      <c r="D187" s="19" t="s">
        <v>310</v>
      </c>
      <c r="E187" s="19" t="s">
        <v>310</v>
      </c>
      <c r="F187" s="19" t="s">
        <v>1190</v>
      </c>
      <c r="G187" s="163">
        <f>VLOOKUP(C187,ADMINISTRATIVAS!$F$9:$L$73,7,FALSE)</f>
        <v>25</v>
      </c>
      <c r="H187" s="162" t="s">
        <v>77</v>
      </c>
    </row>
    <row r="188" spans="1:8">
      <c r="A188" s="162" t="s">
        <v>86</v>
      </c>
      <c r="B188" s="19" t="s">
        <v>566</v>
      </c>
      <c r="C188" s="19" t="s">
        <v>565</v>
      </c>
      <c r="D188" s="19" t="s">
        <v>310</v>
      </c>
      <c r="E188" s="19" t="s">
        <v>310</v>
      </c>
      <c r="F188" s="19" t="s">
        <v>1190</v>
      </c>
      <c r="G188" s="163">
        <f>VLOOKUP(C188,ADMINISTRATIVAS!$F$9:$L$73,7,FALSE)</f>
        <v>20</v>
      </c>
      <c r="H188" s="162" t="s">
        <v>86</v>
      </c>
    </row>
    <row r="189" spans="1:8">
      <c r="A189" s="162" t="s">
        <v>76</v>
      </c>
      <c r="B189" s="19" t="s">
        <v>572</v>
      </c>
      <c r="C189" s="19" t="s">
        <v>571</v>
      </c>
      <c r="D189" s="19" t="s">
        <v>310</v>
      </c>
      <c r="E189" s="19" t="s">
        <v>310</v>
      </c>
      <c r="F189" s="19" t="s">
        <v>1190</v>
      </c>
      <c r="G189" s="163">
        <f>VLOOKUP(C189,ADMINISTRATIVAS!$F$9:$L$73,7,FALSE)</f>
        <v>60</v>
      </c>
      <c r="H189" s="162" t="s">
        <v>76</v>
      </c>
    </row>
    <row r="190" spans="1:8">
      <c r="A190" s="162" t="s">
        <v>86</v>
      </c>
      <c r="B190" s="19" t="s">
        <v>585</v>
      </c>
      <c r="C190" s="19" t="s">
        <v>584</v>
      </c>
      <c r="D190" s="19" t="s">
        <v>310</v>
      </c>
      <c r="E190" s="19" t="s">
        <v>310</v>
      </c>
      <c r="F190" s="19" t="s">
        <v>1190</v>
      </c>
      <c r="G190" s="163">
        <f>VLOOKUP(C190,ADMINISTRATIVAS!$F$9:$L$73,7,FALSE)</f>
        <v>20</v>
      </c>
      <c r="H190" s="162" t="s">
        <v>86</v>
      </c>
    </row>
    <row r="191" spans="1:8">
      <c r="A191" s="162" t="s">
        <v>77</v>
      </c>
      <c r="B191" s="19" t="s">
        <v>591</v>
      </c>
      <c r="C191" s="19" t="s">
        <v>590</v>
      </c>
      <c r="D191" s="19" t="s">
        <v>310</v>
      </c>
      <c r="E191" s="19" t="s">
        <v>310</v>
      </c>
      <c r="F191" s="19" t="s">
        <v>1190</v>
      </c>
      <c r="G191" s="163">
        <f>VLOOKUP(C191,ADMINISTRATIVAS!$F$9:$L$73,7,FALSE)</f>
        <v>20</v>
      </c>
      <c r="H191" s="162" t="s">
        <v>77</v>
      </c>
    </row>
    <row r="192" spans="1:8">
      <c r="A192" s="162" t="s">
        <v>77</v>
      </c>
      <c r="B192" s="19" t="s">
        <v>1234</v>
      </c>
      <c r="C192" s="19" t="s">
        <v>596</v>
      </c>
      <c r="D192" s="19" t="s">
        <v>310</v>
      </c>
      <c r="E192" s="19" t="s">
        <v>310</v>
      </c>
      <c r="F192" s="19" t="s">
        <v>1190</v>
      </c>
      <c r="G192" s="163">
        <f>VLOOKUP(C192,ADMINISTRATIVAS!$F$9:$L$73,7,FALSE)</f>
        <v>0</v>
      </c>
      <c r="H192" s="162" t="s">
        <v>77</v>
      </c>
    </row>
    <row r="193" spans="1:9">
      <c r="A193" s="162" t="s">
        <v>77</v>
      </c>
      <c r="B193" s="19" t="s">
        <v>1234</v>
      </c>
      <c r="C193" s="19" t="s">
        <v>600</v>
      </c>
      <c r="D193" s="19" t="s">
        <v>310</v>
      </c>
      <c r="E193" s="19" t="s">
        <v>310</v>
      </c>
      <c r="F193" s="19" t="s">
        <v>1190</v>
      </c>
      <c r="G193" s="163">
        <f>VLOOKUP(C193,ADMINISTRATIVAS!$F$9:$L$73,7,FALSE)</f>
        <v>0</v>
      </c>
      <c r="H193" s="162" t="s">
        <v>77</v>
      </c>
    </row>
    <row r="194" spans="1:9">
      <c r="A194" s="162" t="s">
        <v>86</v>
      </c>
      <c r="B194" s="19" t="s">
        <v>1210</v>
      </c>
      <c r="C194" s="19" t="s">
        <v>596</v>
      </c>
      <c r="D194" s="19" t="s">
        <v>310</v>
      </c>
      <c r="E194" s="19" t="s">
        <v>310</v>
      </c>
      <c r="F194" s="19" t="s">
        <v>1190</v>
      </c>
      <c r="G194" s="163">
        <f>VLOOKUP(C194,ADMINISTRATIVAS!$F$9:$L$73,7,FALSE)</f>
        <v>0</v>
      </c>
      <c r="H194" s="162" t="s">
        <v>86</v>
      </c>
    </row>
    <row r="195" spans="1:9">
      <c r="A195" s="162" t="s">
        <v>86</v>
      </c>
      <c r="B195" s="19" t="s">
        <v>1210</v>
      </c>
      <c r="C195" s="19" t="s">
        <v>600</v>
      </c>
      <c r="D195" s="19" t="s">
        <v>310</v>
      </c>
      <c r="E195" s="19" t="s">
        <v>310</v>
      </c>
      <c r="F195" s="19" t="s">
        <v>1190</v>
      </c>
      <c r="G195" s="163">
        <f>VLOOKUP(C195,ADMINISTRATIVAS!$F$9:$L$73,7,FALSE)</f>
        <v>0</v>
      </c>
      <c r="H195" s="162" t="s">
        <v>86</v>
      </c>
    </row>
    <row r="196" spans="1:9">
      <c r="A196" s="164" t="s">
        <v>76</v>
      </c>
      <c r="B196" s="165" t="s">
        <v>1031</v>
      </c>
      <c r="C196" s="165" t="s">
        <v>600</v>
      </c>
      <c r="D196" s="165" t="s">
        <v>310</v>
      </c>
      <c r="E196" s="165" t="s">
        <v>310</v>
      </c>
      <c r="F196" s="165" t="s">
        <v>1190</v>
      </c>
      <c r="G196" s="163">
        <f>VLOOKUP(C196,ADMINISTRATIVAS!$F$9:$L$73,7,FALSE)</f>
        <v>0</v>
      </c>
      <c r="H196" s="164" t="s">
        <v>76</v>
      </c>
    </row>
    <row r="200" spans="1:9" ht="15.75">
      <c r="A200" s="528" t="s">
        <v>87</v>
      </c>
      <c r="B200" s="529"/>
      <c r="C200" s="529"/>
      <c r="D200" s="529"/>
      <c r="E200" s="529"/>
      <c r="F200" s="529"/>
      <c r="G200" s="529"/>
      <c r="H200" s="530"/>
      <c r="I200" s="323"/>
    </row>
    <row r="201" spans="1:9" ht="15.75">
      <c r="A201" s="519" t="s">
        <v>88</v>
      </c>
      <c r="B201" s="519"/>
      <c r="C201" s="324" t="s">
        <v>89</v>
      </c>
      <c r="D201" s="493"/>
      <c r="E201" s="493"/>
      <c r="F201" s="493"/>
      <c r="G201" s="493"/>
      <c r="H201" s="292" t="s">
        <v>90</v>
      </c>
      <c r="I201" s="325"/>
    </row>
    <row r="202" spans="1:9">
      <c r="A202" s="352" t="s">
        <v>91</v>
      </c>
      <c r="B202" s="352"/>
      <c r="C202" s="495" t="s">
        <v>92</v>
      </c>
      <c r="D202" s="496"/>
      <c r="E202" s="496"/>
      <c r="F202" s="496"/>
      <c r="G202" s="496"/>
      <c r="H202" s="267">
        <v>1</v>
      </c>
      <c r="I202" s="289"/>
    </row>
    <row r="203" spans="1:9">
      <c r="A203" s="352" t="s">
        <v>0</v>
      </c>
      <c r="B203" s="352"/>
      <c r="C203" s="495" t="s">
        <v>0</v>
      </c>
      <c r="D203" s="496"/>
      <c r="E203" s="496"/>
      <c r="F203" s="496"/>
      <c r="G203" s="496"/>
      <c r="H203" s="267"/>
      <c r="I203" s="289"/>
    </row>
    <row r="204" spans="1:9">
      <c r="B204" s="243"/>
      <c r="C204" s="243"/>
      <c r="D204" s="265"/>
      <c r="E204" s="265"/>
      <c r="F204" s="265"/>
      <c r="G204" s="265"/>
      <c r="H204" s="265"/>
      <c r="I204" s="265"/>
    </row>
    <row r="205" spans="1:9" ht="15.75">
      <c r="A205" s="350" t="s">
        <v>0</v>
      </c>
      <c r="B205" s="350"/>
      <c r="C205" s="350" t="s">
        <v>93</v>
      </c>
      <c r="D205" s="350"/>
      <c r="E205" s="492" t="s">
        <v>94</v>
      </c>
      <c r="F205" s="493"/>
      <c r="G205" s="276" t="s">
        <v>88</v>
      </c>
      <c r="H205" s="276" t="s">
        <v>95</v>
      </c>
      <c r="I205" s="290"/>
    </row>
    <row r="206" spans="1:9" ht="15.75">
      <c r="A206" s="350" t="s">
        <v>96</v>
      </c>
      <c r="B206" s="350"/>
      <c r="C206" s="352" t="s">
        <v>97</v>
      </c>
      <c r="D206" s="352"/>
      <c r="E206" s="495" t="s">
        <v>98</v>
      </c>
      <c r="F206" s="496"/>
      <c r="G206" s="268" t="s">
        <v>91</v>
      </c>
      <c r="H206" s="267"/>
      <c r="I206" s="289"/>
    </row>
    <row r="207" spans="1:9" ht="15.75">
      <c r="A207" s="350" t="s">
        <v>99</v>
      </c>
      <c r="B207" s="350"/>
      <c r="C207" s="352" t="s">
        <v>97</v>
      </c>
      <c r="D207" s="352"/>
      <c r="E207" s="495" t="s">
        <v>100</v>
      </c>
      <c r="F207" s="496"/>
      <c r="G207" s="268" t="s">
        <v>91</v>
      </c>
      <c r="H207" s="267"/>
      <c r="I207" s="289"/>
    </row>
    <row r="208" spans="1:9" ht="15.75">
      <c r="A208" s="350" t="s">
        <v>101</v>
      </c>
      <c r="B208" s="350"/>
      <c r="C208" s="352" t="s">
        <v>102</v>
      </c>
      <c r="D208" s="352"/>
      <c r="E208" s="495" t="s">
        <v>103</v>
      </c>
      <c r="F208" s="496"/>
      <c r="G208" s="268" t="s">
        <v>91</v>
      </c>
      <c r="H208" s="267"/>
      <c r="I208" s="289"/>
    </row>
  </sheetData>
  <mergeCells count="24">
    <mergeCell ref="A208:B208"/>
    <mergeCell ref="C208:D208"/>
    <mergeCell ref="A200:H200"/>
    <mergeCell ref="D201:G201"/>
    <mergeCell ref="C202:G202"/>
    <mergeCell ref="C203:G203"/>
    <mergeCell ref="E205:F205"/>
    <mergeCell ref="E206:F206"/>
    <mergeCell ref="E207:F207"/>
    <mergeCell ref="E208:F208"/>
    <mergeCell ref="A202:B202"/>
    <mergeCell ref="A207:B207"/>
    <mergeCell ref="C207:D207"/>
    <mergeCell ref="A205:B205"/>
    <mergeCell ref="C205:D205"/>
    <mergeCell ref="A206:B206"/>
    <mergeCell ref="C206:D206"/>
    <mergeCell ref="A203:B203"/>
    <mergeCell ref="A201:B201"/>
    <mergeCell ref="D1:G1"/>
    <mergeCell ref="D2:G2"/>
    <mergeCell ref="D3:G3"/>
    <mergeCell ref="D4:G4"/>
    <mergeCell ref="A1:C4"/>
  </mergeCells>
  <dataValidations count="1">
    <dataValidation type="list" allowBlank="1" showInputMessage="1" showErrorMessage="1" sqref="G9:G20 G8" xr:uid="{00000000-0002-0000-0800-000000000000}">
      <formula1>$L$1:$L$6</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85"/>
  <sheetViews>
    <sheetView topLeftCell="L1" zoomScale="50" zoomScaleNormal="50" workbookViewId="0">
      <selection activeCell="G8" sqref="G8"/>
    </sheetView>
  </sheetViews>
  <sheetFormatPr defaultColWidth="11.42578125" defaultRowHeight="15"/>
  <cols>
    <col min="1" max="1" width="17.42578125" customWidth="1"/>
    <col min="2" max="2" width="19.42578125" customWidth="1"/>
    <col min="3" max="3" width="66" style="91" customWidth="1"/>
    <col min="4" max="4" width="18.42578125" customWidth="1"/>
    <col min="5" max="5" width="18.7109375" customWidth="1"/>
    <col min="6" max="6" width="21.28515625" customWidth="1"/>
    <col min="7" max="7" width="19.42578125" customWidth="1"/>
    <col min="8" max="8" width="18.42578125" customWidth="1"/>
    <col min="9" max="9" width="16.28515625" customWidth="1"/>
    <col min="10" max="10" width="22.28515625" customWidth="1"/>
    <col min="11" max="12" width="28.140625" customWidth="1"/>
    <col min="13" max="13" width="27.42578125" customWidth="1"/>
    <col min="14" max="14" width="28.7109375" customWidth="1"/>
    <col min="15" max="16" width="15.42578125" customWidth="1"/>
    <col min="18" max="18" width="35.7109375" customWidth="1"/>
    <col min="19" max="19" width="30" customWidth="1"/>
  </cols>
  <sheetData>
    <row r="1" spans="1:21" ht="41.25" customHeight="1">
      <c r="A1" s="420" t="s">
        <v>0</v>
      </c>
      <c r="B1" s="420"/>
      <c r="C1" s="421" t="s">
        <v>1</v>
      </c>
      <c r="D1" s="421"/>
      <c r="E1" s="421"/>
      <c r="F1" s="421"/>
      <c r="G1" s="421"/>
      <c r="H1" s="421"/>
      <c r="I1" s="421"/>
      <c r="J1" s="421"/>
      <c r="K1" s="421"/>
      <c r="L1" s="421"/>
      <c r="M1" s="421"/>
      <c r="N1" s="536" t="s">
        <v>2</v>
      </c>
      <c r="O1" s="536"/>
      <c r="P1" s="536"/>
    </row>
    <row r="2" spans="1:21" ht="43.5" customHeight="1">
      <c r="A2" s="420"/>
      <c r="B2" s="420"/>
      <c r="C2" s="422" t="s">
        <v>3</v>
      </c>
      <c r="D2" s="422"/>
      <c r="E2" s="422"/>
      <c r="F2" s="422"/>
      <c r="G2" s="422"/>
      <c r="H2" s="422"/>
      <c r="I2" s="422"/>
      <c r="J2" s="422"/>
      <c r="K2" s="422"/>
      <c r="L2" s="422"/>
      <c r="M2" s="422"/>
      <c r="N2" s="536" t="s">
        <v>4</v>
      </c>
      <c r="O2" s="536"/>
      <c r="P2" s="536"/>
      <c r="U2" s="339">
        <v>0</v>
      </c>
    </row>
    <row r="3" spans="1:21" ht="42" customHeight="1">
      <c r="A3" s="420"/>
      <c r="B3" s="420"/>
      <c r="C3" s="537" t="s">
        <v>5</v>
      </c>
      <c r="D3" s="537"/>
      <c r="E3" s="537"/>
      <c r="F3" s="537"/>
      <c r="G3" s="537"/>
      <c r="H3" s="537"/>
      <c r="I3" s="537"/>
      <c r="J3" s="537"/>
      <c r="K3" s="537"/>
      <c r="L3" s="537"/>
      <c r="M3" s="537"/>
      <c r="N3" s="511" t="s">
        <v>6</v>
      </c>
      <c r="O3" s="511"/>
      <c r="P3" s="511"/>
      <c r="U3" s="339">
        <v>20</v>
      </c>
    </row>
    <row r="4" spans="1:21" ht="37.5" customHeight="1">
      <c r="A4" s="420"/>
      <c r="B4" s="420"/>
      <c r="C4" s="537" t="s">
        <v>7</v>
      </c>
      <c r="D4" s="537"/>
      <c r="E4" s="537"/>
      <c r="F4" s="537"/>
      <c r="G4" s="537"/>
      <c r="H4" s="537"/>
      <c r="I4" s="537"/>
      <c r="J4" s="537"/>
      <c r="K4" s="537"/>
      <c r="L4" s="537"/>
      <c r="M4" s="537"/>
      <c r="N4" s="511" t="s">
        <v>1235</v>
      </c>
      <c r="O4" s="511"/>
      <c r="P4" s="511"/>
      <c r="U4" s="339">
        <v>40</v>
      </c>
    </row>
    <row r="5" spans="1:21">
      <c r="A5" s="243"/>
      <c r="B5" s="243"/>
      <c r="C5" s="326"/>
      <c r="D5" s="243"/>
      <c r="E5" s="243"/>
      <c r="F5" s="243"/>
      <c r="G5" s="243"/>
      <c r="H5" s="243"/>
      <c r="I5" s="243"/>
      <c r="J5" s="243"/>
      <c r="K5" s="243"/>
      <c r="L5" s="243"/>
      <c r="M5" s="243"/>
      <c r="N5" s="243"/>
      <c r="O5" s="243"/>
      <c r="P5" s="243"/>
      <c r="U5" s="339">
        <v>60</v>
      </c>
    </row>
    <row r="6" spans="1:21">
      <c r="A6" s="243"/>
      <c r="B6" s="243"/>
      <c r="C6" s="326"/>
      <c r="D6" s="243"/>
      <c r="E6" s="243"/>
      <c r="F6" s="243"/>
      <c r="G6" s="243"/>
      <c r="H6" s="243"/>
      <c r="I6" s="243"/>
      <c r="J6" s="243"/>
      <c r="K6" s="243"/>
      <c r="L6" s="243"/>
      <c r="M6" s="243"/>
      <c r="N6" s="243"/>
      <c r="O6" s="243"/>
      <c r="P6" s="243"/>
      <c r="U6" s="339">
        <v>80</v>
      </c>
    </row>
    <row r="7" spans="1:21" ht="63.75" customHeight="1">
      <c r="A7" s="229" t="s">
        <v>1236</v>
      </c>
      <c r="B7" s="230" t="s">
        <v>93</v>
      </c>
      <c r="C7" s="230" t="s">
        <v>1163</v>
      </c>
      <c r="D7" s="230" t="s">
        <v>1164</v>
      </c>
      <c r="E7" s="230" t="s">
        <v>1237</v>
      </c>
      <c r="F7" s="231" t="s">
        <v>1238</v>
      </c>
      <c r="G7" s="119" t="s">
        <v>1239</v>
      </c>
      <c r="H7" s="119" t="s">
        <v>1240</v>
      </c>
      <c r="I7" s="120" t="s">
        <v>1241</v>
      </c>
      <c r="J7" s="120" t="s">
        <v>1242</v>
      </c>
      <c r="K7" s="121" t="s">
        <v>1243</v>
      </c>
      <c r="L7" s="121" t="s">
        <v>1244</v>
      </c>
      <c r="M7" s="122" t="s">
        <v>1245</v>
      </c>
      <c r="N7" s="122" t="s">
        <v>1246</v>
      </c>
      <c r="O7" s="123" t="s">
        <v>1247</v>
      </c>
      <c r="P7" s="124" t="s">
        <v>1248</v>
      </c>
      <c r="R7" s="191" t="s">
        <v>1249</v>
      </c>
      <c r="S7" s="191" t="s">
        <v>1250</v>
      </c>
      <c r="U7" s="339">
        <v>100</v>
      </c>
    </row>
    <row r="8" spans="1:21" ht="105">
      <c r="A8" s="162" t="s">
        <v>1251</v>
      </c>
      <c r="B8" s="19" t="s">
        <v>310</v>
      </c>
      <c r="C8" s="166" t="s">
        <v>1252</v>
      </c>
      <c r="D8" s="126" t="s">
        <v>1190</v>
      </c>
      <c r="E8" s="126" t="s">
        <v>456</v>
      </c>
      <c r="F8" s="127">
        <f>VLOOKUP(E8,ADMINISTRATIVAS!$B$10:$L$73,11,FALSE)</f>
        <v>40</v>
      </c>
      <c r="G8" s="128">
        <v>40</v>
      </c>
      <c r="H8" s="128" t="str">
        <f>IF($F$8=G8,"CUMPLE",IF($F$8&lt;G8,"MENOR","MAYOR"))</f>
        <v>CUMPLE</v>
      </c>
      <c r="I8" s="129">
        <v>60</v>
      </c>
      <c r="J8" s="129" t="str">
        <f>IF($F8=I8,"CUMPLE",IF($F8&lt;I8,"MENOR","MAYOR"))</f>
        <v>MENOR</v>
      </c>
      <c r="K8" s="130">
        <v>60</v>
      </c>
      <c r="L8" s="131" t="str">
        <f t="shared" ref="L8:L17" si="0">IF($F8=K8,"CUMPLE",IF($F8&lt;K8,"MENOR","MAYOR"))</f>
        <v>MENOR</v>
      </c>
      <c r="M8" s="132">
        <v>80</v>
      </c>
      <c r="N8" s="132" t="str">
        <f t="shared" ref="N8:N17" si="1">IF($F8=M8,"CUMPLE",IF($F8&lt;M8,"MENOR","MAYOR"))</f>
        <v>MENOR</v>
      </c>
      <c r="O8" s="133">
        <v>100</v>
      </c>
      <c r="P8" s="134" t="str">
        <f t="shared" ref="P8:P17" si="2">IF($F8=O8,"CUMPLE",IF($F8&lt;O8,"MENOR","MAYOR"))</f>
        <v>MENOR</v>
      </c>
      <c r="R8" s="134" t="s">
        <v>1253</v>
      </c>
      <c r="S8" s="104" t="b">
        <f>IF(P18="CUMPLE",IF(P30="CUMPLE",IF(P52="CUMPLE",IF(P70="CUMPLE",IF(P72="CUMPLE", TRUE,FALSE)))))</f>
        <v>0</v>
      </c>
    </row>
    <row r="9" spans="1:21" ht="30">
      <c r="A9" s="162" t="s">
        <v>1254</v>
      </c>
      <c r="B9" s="19" t="s">
        <v>310</v>
      </c>
      <c r="C9" s="171" t="s">
        <v>1255</v>
      </c>
      <c r="D9" s="126" t="s">
        <v>1190</v>
      </c>
      <c r="E9" s="126" t="s">
        <v>487</v>
      </c>
      <c r="F9" s="127">
        <f>VLOOKUP(E9,ADMINISTRATIVAS!$B$10:$L$73,11,FALSE)</f>
        <v>60</v>
      </c>
      <c r="G9" s="135">
        <v>20</v>
      </c>
      <c r="H9" s="128" t="str">
        <f>IF(F9=G9,"CUMPLE",IF(F9&lt;G9,"MENOR","MAYOR"))</f>
        <v>MAYOR</v>
      </c>
      <c r="I9" s="129">
        <v>40</v>
      </c>
      <c r="J9" s="129" t="str">
        <f>IF($F9=I9,"CUMPLE",IF($F9&lt;I9,"MENOR","MAYOR"))</f>
        <v>MAYOR</v>
      </c>
      <c r="K9" s="136">
        <v>60</v>
      </c>
      <c r="L9" s="131" t="str">
        <f t="shared" si="0"/>
        <v>CUMPLE</v>
      </c>
      <c r="M9" s="132">
        <v>80</v>
      </c>
      <c r="N9" s="132" t="str">
        <f t="shared" si="1"/>
        <v>MENOR</v>
      </c>
      <c r="O9" s="133">
        <v>100</v>
      </c>
      <c r="P9" s="134" t="str">
        <f t="shared" si="2"/>
        <v>MENOR</v>
      </c>
      <c r="R9" s="192" t="s">
        <v>1256</v>
      </c>
      <c r="S9" s="104" t="b">
        <f>IF(N18="CUMPLE",IF(N30="CUMPLE",IF(N52="CUMPLE",IF(N70="CUMPLE", TRUE,FALSE))))</f>
        <v>0</v>
      </c>
    </row>
    <row r="10" spans="1:21" ht="180">
      <c r="A10" s="162" t="s">
        <v>1257</v>
      </c>
      <c r="B10" s="19" t="s">
        <v>310</v>
      </c>
      <c r="C10" s="166" t="s">
        <v>1258</v>
      </c>
      <c r="D10" s="126" t="s">
        <v>1190</v>
      </c>
      <c r="E10" s="126" t="s">
        <v>427</v>
      </c>
      <c r="F10" s="127">
        <f>VLOOKUP(E10,ADMINISTRATIVAS!$B$10:$L$73,11,FALSE)</f>
        <v>100</v>
      </c>
      <c r="G10" s="135">
        <v>20</v>
      </c>
      <c r="H10" s="128" t="str">
        <f>IF(F10=G10,"CUMPLE",IF(F10&lt;G10,"MENOR","MAYOR"))</f>
        <v>MAYOR</v>
      </c>
      <c r="I10" s="129">
        <v>40</v>
      </c>
      <c r="J10" s="129" t="str">
        <f>IF($F10=I10,"CUMPLE",IF($F10&lt;I10,"MENOR","MAYOR"))</f>
        <v>MAYOR</v>
      </c>
      <c r="K10" s="136">
        <v>60</v>
      </c>
      <c r="L10" s="131" t="str">
        <f t="shared" si="0"/>
        <v>MAYOR</v>
      </c>
      <c r="M10" s="132">
        <v>80</v>
      </c>
      <c r="N10" s="132" t="str">
        <f t="shared" si="1"/>
        <v>MAYOR</v>
      </c>
      <c r="O10" s="133">
        <v>100</v>
      </c>
      <c r="P10" s="134" t="str">
        <f t="shared" si="2"/>
        <v>CUMPLE</v>
      </c>
      <c r="R10" s="131" t="s">
        <v>1259</v>
      </c>
      <c r="S10" s="104" t="b">
        <f>IF(L18="CUMPLE",IF(L30="CUMPLE",IF(L52="CUMPLE",TRUE,FALSE)))</f>
        <v>0</v>
      </c>
    </row>
    <row r="11" spans="1:21" ht="15" customHeight="1">
      <c r="A11" s="535" t="s">
        <v>1260</v>
      </c>
      <c r="B11" s="540" t="s">
        <v>310</v>
      </c>
      <c r="C11" s="541" t="s">
        <v>1261</v>
      </c>
      <c r="D11" s="125" t="s">
        <v>1262</v>
      </c>
      <c r="E11" s="125" t="s">
        <v>1104</v>
      </c>
      <c r="F11" s="127">
        <f>VLOOKUP(E11,PHVA!$B$8:$K$29,10,FALSE)</f>
        <v>40</v>
      </c>
      <c r="G11" s="135">
        <v>20</v>
      </c>
      <c r="H11" s="128" t="str">
        <f t="shared" ref="H11:H16" si="3">IF(F11=G11,"CUMPLE",IF(F11&lt;G11,"MENOR","MAYOR"))</f>
        <v>MAYOR</v>
      </c>
      <c r="I11" s="129">
        <v>40</v>
      </c>
      <c r="J11" s="129" t="str">
        <f t="shared" ref="J11:J29" si="4">IF($F11=I11,"CUMPLE",IF($F11&lt;I11,"MENOR","MAYOR"))</f>
        <v>CUMPLE</v>
      </c>
      <c r="K11" s="136">
        <v>60</v>
      </c>
      <c r="L11" s="131" t="str">
        <f t="shared" si="0"/>
        <v>MENOR</v>
      </c>
      <c r="M11" s="132">
        <v>80</v>
      </c>
      <c r="N11" s="132" t="str">
        <f t="shared" si="1"/>
        <v>MENOR</v>
      </c>
      <c r="O11" s="133">
        <v>100</v>
      </c>
      <c r="P11" s="134" t="str">
        <f t="shared" si="2"/>
        <v>MENOR</v>
      </c>
      <c r="R11" s="129" t="s">
        <v>1263</v>
      </c>
      <c r="S11" s="104" t="b">
        <f>IF(J18="CUMPLE",IF(J30="CUMPLE",TRUE,FALSE))</f>
        <v>0</v>
      </c>
    </row>
    <row r="12" spans="1:21">
      <c r="A12" s="535"/>
      <c r="B12" s="540"/>
      <c r="C12" s="541"/>
      <c r="D12" s="126" t="s">
        <v>1190</v>
      </c>
      <c r="E12" s="125" t="s">
        <v>326</v>
      </c>
      <c r="F12" s="127">
        <f>VLOOKUP(E12,ADMINISTRATIVAS!$B$10:$L$73,11,FALSE)</f>
        <v>100</v>
      </c>
      <c r="G12" s="135">
        <v>20</v>
      </c>
      <c r="H12" s="128" t="str">
        <f>IF(F12=G12,"CUMPLE",IF(F12&lt;G12,"MENOR","MAYOR"))</f>
        <v>MAYOR</v>
      </c>
      <c r="I12" s="129">
        <v>40</v>
      </c>
      <c r="J12" s="129" t="str">
        <f>IF($F12=I12,"CUMPLE",IF($F12&lt;I12,"MENOR","MAYOR"))</f>
        <v>MAYOR</v>
      </c>
      <c r="K12" s="136">
        <v>60</v>
      </c>
      <c r="L12" s="131" t="str">
        <f t="shared" si="0"/>
        <v>MAYOR</v>
      </c>
      <c r="M12" s="132">
        <v>80</v>
      </c>
      <c r="N12" s="132" t="str">
        <f t="shared" si="1"/>
        <v>MAYOR</v>
      </c>
      <c r="O12" s="133">
        <v>100</v>
      </c>
      <c r="P12" s="134" t="str">
        <f t="shared" si="2"/>
        <v>CUMPLE</v>
      </c>
      <c r="R12" s="193" t="s">
        <v>1264</v>
      </c>
      <c r="S12" s="104" t="b">
        <f>IF(H18="CUMPLE",TRUE,FALSE)</f>
        <v>0</v>
      </c>
    </row>
    <row r="13" spans="1:21" ht="15.75" thickBot="1">
      <c r="A13" s="535"/>
      <c r="B13" s="540"/>
      <c r="C13" s="541"/>
      <c r="D13" s="125" t="s">
        <v>1262</v>
      </c>
      <c r="E13" s="125" t="s">
        <v>1113</v>
      </c>
      <c r="F13" s="127">
        <f>VLOOKUP(E13,PHVA!$B$8:$K$29,10,FALSE)</f>
        <v>100</v>
      </c>
      <c r="G13" s="135">
        <v>20</v>
      </c>
      <c r="H13" s="128" t="str">
        <f t="shared" si="3"/>
        <v>MAYOR</v>
      </c>
      <c r="I13" s="129">
        <v>40</v>
      </c>
      <c r="J13" s="129" t="str">
        <f t="shared" si="4"/>
        <v>MAYOR</v>
      </c>
      <c r="K13" s="136">
        <v>60</v>
      </c>
      <c r="L13" s="131" t="str">
        <f t="shared" si="0"/>
        <v>MAYOR</v>
      </c>
      <c r="M13" s="132">
        <v>80</v>
      </c>
      <c r="N13" s="132" t="str">
        <f t="shared" si="1"/>
        <v>MAYOR</v>
      </c>
      <c r="O13" s="133">
        <v>100</v>
      </c>
      <c r="P13" s="134" t="str">
        <f t="shared" si="2"/>
        <v>CUMPLE</v>
      </c>
    </row>
    <row r="14" spans="1:21" ht="409.5" customHeight="1" thickTop="1" thickBot="1">
      <c r="A14" s="167" t="s">
        <v>1265</v>
      </c>
      <c r="B14" s="168" t="s">
        <v>252</v>
      </c>
      <c r="C14" s="172" t="s">
        <v>1266</v>
      </c>
      <c r="D14" s="137" t="s">
        <v>1267</v>
      </c>
      <c r="E14" s="137" t="s">
        <v>1265</v>
      </c>
      <c r="F14" s="138">
        <v>100</v>
      </c>
      <c r="G14" s="139">
        <v>20</v>
      </c>
      <c r="H14" s="140" t="str">
        <f t="shared" si="3"/>
        <v>MAYOR</v>
      </c>
      <c r="I14" s="141">
        <v>40</v>
      </c>
      <c r="J14" s="141" t="str">
        <f t="shared" si="4"/>
        <v>MAYOR</v>
      </c>
      <c r="K14" s="142">
        <v>60</v>
      </c>
      <c r="L14" s="142" t="str">
        <f t="shared" si="0"/>
        <v>MAYOR</v>
      </c>
      <c r="M14" s="143">
        <v>80</v>
      </c>
      <c r="N14" s="143" t="str">
        <f t="shared" si="1"/>
        <v>MAYOR</v>
      </c>
      <c r="O14" s="144">
        <v>100</v>
      </c>
      <c r="P14" s="144" t="str">
        <f t="shared" si="2"/>
        <v>CUMPLE</v>
      </c>
      <c r="R14" s="194" t="s">
        <v>1268</v>
      </c>
      <c r="S14" s="194" t="str">
        <f>IF($S$8=TRUE,"OPTIMIZADO",IF($S$9=TRUE,"GESTIONADO CUANTITATIVAMENTE",IF($S$10=TRUE,"DEFINIDO",IF($S$11=TRUE,"GESTIONADO",IF($S$12=TRUE,"INICIAL","NO ALCANZA NIVEL INICIAL")))))</f>
        <v>NO ALCANZA NIVEL INICIAL</v>
      </c>
    </row>
    <row r="15" spans="1:21" ht="105.75" thickTop="1">
      <c r="A15" s="162" t="s">
        <v>1269</v>
      </c>
      <c r="B15" s="19" t="s">
        <v>310</v>
      </c>
      <c r="C15" s="166" t="s">
        <v>1270</v>
      </c>
      <c r="D15" s="126" t="s">
        <v>1190</v>
      </c>
      <c r="E15" s="125" t="s">
        <v>326</v>
      </c>
      <c r="F15" s="127">
        <f>VLOOKUP(E15,ADMINISTRATIVAS!$B$10:$L$73,11,FALSE)</f>
        <v>100</v>
      </c>
      <c r="G15" s="135">
        <v>20</v>
      </c>
      <c r="H15" s="128" t="str">
        <f>IF(F15=G15,"CUMPLE",IF(F15&lt;G15,"MENOR","MAYOR"))</f>
        <v>MAYOR</v>
      </c>
      <c r="I15" s="129">
        <v>40</v>
      </c>
      <c r="J15" s="129" t="str">
        <f>IF($F15=I15,"CUMPLE",IF($F15&lt;I15,"MENOR","MAYOR"))</f>
        <v>MAYOR</v>
      </c>
      <c r="K15" s="136">
        <v>60</v>
      </c>
      <c r="L15" s="131" t="str">
        <f t="shared" si="0"/>
        <v>MAYOR</v>
      </c>
      <c r="M15" s="132">
        <v>80</v>
      </c>
      <c r="N15" s="132" t="str">
        <f t="shared" si="1"/>
        <v>MAYOR</v>
      </c>
      <c r="O15" s="133">
        <v>100</v>
      </c>
      <c r="P15" s="134" t="str">
        <f t="shared" si="2"/>
        <v>CUMPLE</v>
      </c>
    </row>
    <row r="16" spans="1:21" ht="270" customHeight="1">
      <c r="A16" s="162" t="s">
        <v>1271</v>
      </c>
      <c r="B16" s="19" t="s">
        <v>310</v>
      </c>
      <c r="C16" s="166" t="s">
        <v>1272</v>
      </c>
      <c r="D16" s="125" t="s">
        <v>1262</v>
      </c>
      <c r="E16" s="125" t="s">
        <v>1104</v>
      </c>
      <c r="F16" s="127">
        <f>VLOOKUP(E16,PHVA!$B$8:$K$29,10,FALSE)</f>
        <v>40</v>
      </c>
      <c r="G16" s="135">
        <v>60</v>
      </c>
      <c r="H16" s="128" t="str">
        <f t="shared" si="3"/>
        <v>MENOR</v>
      </c>
      <c r="I16" s="129">
        <v>60</v>
      </c>
      <c r="J16" s="129" t="str">
        <f t="shared" si="4"/>
        <v>MENOR</v>
      </c>
      <c r="K16" s="136">
        <v>60</v>
      </c>
      <c r="L16" s="131" t="str">
        <f t="shared" si="0"/>
        <v>MENOR</v>
      </c>
      <c r="M16" s="132">
        <v>80</v>
      </c>
      <c r="N16" s="132" t="str">
        <f t="shared" si="1"/>
        <v>MENOR</v>
      </c>
      <c r="O16" s="133">
        <v>100</v>
      </c>
      <c r="P16" s="134" t="str">
        <f t="shared" si="2"/>
        <v>MENOR</v>
      </c>
    </row>
    <row r="17" spans="1:16" ht="240" customHeight="1">
      <c r="A17" s="162" t="s">
        <v>1273</v>
      </c>
      <c r="B17" s="19" t="s">
        <v>310</v>
      </c>
      <c r="C17" s="166" t="s">
        <v>1274</v>
      </c>
      <c r="D17" s="125" t="s">
        <v>1275</v>
      </c>
      <c r="E17" s="145" t="s">
        <v>1074</v>
      </c>
      <c r="F17" s="127">
        <f>VLOOKUP(E17,TECNICAS!$A$9:$K$113,11)</f>
        <v>60</v>
      </c>
      <c r="G17" s="135">
        <v>20</v>
      </c>
      <c r="H17" s="128" t="str">
        <f>IF(F17=G17,"CUMPLE",IF(F17&lt;G17,"MENOR","MAYOR"))</f>
        <v>MAYOR</v>
      </c>
      <c r="I17" s="129">
        <v>40</v>
      </c>
      <c r="J17" s="129" t="str">
        <f>IF($F17=I17,"CUMPLE",IF($F17&lt;I17,"MENOR","MAYOR"))</f>
        <v>MAYOR</v>
      </c>
      <c r="K17" s="136">
        <v>60</v>
      </c>
      <c r="L17" s="131" t="str">
        <f t="shared" si="0"/>
        <v>CUMPLE</v>
      </c>
      <c r="M17" s="132">
        <v>60</v>
      </c>
      <c r="N17" s="132" t="str">
        <f t="shared" si="1"/>
        <v>CUMPLE</v>
      </c>
      <c r="O17" s="133">
        <v>80</v>
      </c>
      <c r="P17" s="134" t="str">
        <f t="shared" si="2"/>
        <v>MENOR</v>
      </c>
    </row>
    <row r="18" spans="1:16">
      <c r="A18" s="169" t="s">
        <v>1276</v>
      </c>
      <c r="B18" s="149"/>
      <c r="C18" s="173"/>
      <c r="D18" s="146"/>
      <c r="E18" s="146"/>
      <c r="F18" s="147">
        <f>SUM(F8:F17)</f>
        <v>740</v>
      </c>
      <c r="G18" s="148">
        <f>SUM(G8:G17)</f>
        <v>260</v>
      </c>
      <c r="H18" s="149" t="str">
        <f>IFERROR(VLOOKUP("MENOR",H8:H17,1,FALSE),"CUMPLE")</f>
        <v>MENOR</v>
      </c>
      <c r="I18" s="148">
        <f>SUM(I8:I17)</f>
        <v>440</v>
      </c>
      <c r="J18" s="149" t="str">
        <f>IFERROR(VLOOKUP("MENOR",J8:J17,1,FALSE),"CUMPLE")</f>
        <v>MENOR</v>
      </c>
      <c r="K18" s="148">
        <f>SUM(K8:K17)</f>
        <v>600</v>
      </c>
      <c r="L18" s="149" t="str">
        <f>IFERROR(VLOOKUP("MENOR",L8:L17,1,FALSE),"CUMPLE")</f>
        <v>MENOR</v>
      </c>
      <c r="M18" s="148">
        <f>SUM(M8:M17)</f>
        <v>780</v>
      </c>
      <c r="N18" s="149" t="str">
        <f>IFERROR(VLOOKUP("MENOR",N8:N17,1,FALSE),"CUMPLE")</f>
        <v>MENOR</v>
      </c>
      <c r="O18" s="148">
        <f>SUM(O8:O17)</f>
        <v>980</v>
      </c>
      <c r="P18" s="149" t="str">
        <f>IFERROR(VLOOKUP("MENOR",P8:P17,1,FALSE),"CUMPLE")</f>
        <v>MENOR</v>
      </c>
    </row>
    <row r="19" spans="1:16" ht="255" customHeight="1">
      <c r="A19" s="167" t="s">
        <v>1277</v>
      </c>
      <c r="B19" s="168" t="s">
        <v>252</v>
      </c>
      <c r="C19" s="172" t="s">
        <v>295</v>
      </c>
      <c r="D19" s="137" t="s">
        <v>1267</v>
      </c>
      <c r="E19" s="137" t="s">
        <v>1277</v>
      </c>
      <c r="F19" s="138">
        <v>80</v>
      </c>
      <c r="G19" s="139" t="s">
        <v>109</v>
      </c>
      <c r="H19" s="139" t="s">
        <v>109</v>
      </c>
      <c r="I19" s="141">
        <v>40</v>
      </c>
      <c r="J19" s="129" t="str">
        <f t="shared" si="4"/>
        <v>MAYOR</v>
      </c>
      <c r="K19" s="150">
        <v>60</v>
      </c>
      <c r="L19" s="150" t="str">
        <f>IF($F19=K19,"CUMPLE",IF($F19&lt;K19,"MENOR","MAYOR"))</f>
        <v>MAYOR</v>
      </c>
      <c r="M19" s="143">
        <v>80</v>
      </c>
      <c r="N19" s="143" t="str">
        <f>IF($F19=M19,"CUMPLE",IF($F19&lt;M19,"MENOR","MAYOR"))</f>
        <v>CUMPLE</v>
      </c>
      <c r="O19" s="151">
        <v>100</v>
      </c>
      <c r="P19" s="144" t="str">
        <f>IF($F19=O19,"CUMPLE",IF($F19&lt;O19,"MENOR","MAYOR"))</f>
        <v>MENOR</v>
      </c>
    </row>
    <row r="20" spans="1:16" ht="225" customHeight="1">
      <c r="A20" s="167" t="s">
        <v>1278</v>
      </c>
      <c r="B20" s="168" t="s">
        <v>310</v>
      </c>
      <c r="C20" s="172" t="s">
        <v>1279</v>
      </c>
      <c r="D20" s="137" t="s">
        <v>1267</v>
      </c>
      <c r="E20" s="137" t="s">
        <v>1277</v>
      </c>
      <c r="F20" s="138">
        <v>40</v>
      </c>
      <c r="G20" s="139" t="s">
        <v>109</v>
      </c>
      <c r="H20" s="139" t="s">
        <v>109</v>
      </c>
      <c r="I20" s="141">
        <v>60</v>
      </c>
      <c r="J20" s="129" t="str">
        <f t="shared" si="4"/>
        <v>MENOR</v>
      </c>
      <c r="K20" s="150">
        <v>60</v>
      </c>
      <c r="L20" s="150" t="str">
        <f>IF($F20=K20,"CUMPLE",IF($F20&lt;K20,"MENOR","MAYOR"))</f>
        <v>MENOR</v>
      </c>
      <c r="M20" s="143">
        <v>80</v>
      </c>
      <c r="N20" s="143" t="str">
        <f>IF($F20=M20,"CUMPLE",IF($F20&lt;M20,"MENOR","MAYOR"))</f>
        <v>MENOR</v>
      </c>
      <c r="O20" s="151">
        <v>100</v>
      </c>
      <c r="P20" s="144" t="str">
        <f>IF($F20=O20,"CUMPLE",IF($F20&lt;O20,"MENOR","MAYOR"))</f>
        <v>MENOR</v>
      </c>
    </row>
    <row r="21" spans="1:16" ht="180" customHeight="1">
      <c r="A21" s="162" t="s">
        <v>1280</v>
      </c>
      <c r="B21" s="19" t="s">
        <v>310</v>
      </c>
      <c r="C21" s="166" t="s">
        <v>1281</v>
      </c>
      <c r="D21" s="125" t="s">
        <v>1262</v>
      </c>
      <c r="E21" s="126" t="s">
        <v>1116</v>
      </c>
      <c r="F21" s="127">
        <f>VLOOKUP(E21,PHVA!$B$8:$K$29,10,FALSE)</f>
        <v>40</v>
      </c>
      <c r="G21" s="135" t="s">
        <v>109</v>
      </c>
      <c r="H21" s="135" t="s">
        <v>109</v>
      </c>
      <c r="I21" s="129">
        <v>40</v>
      </c>
      <c r="J21" s="129" t="str">
        <f t="shared" si="4"/>
        <v>CUMPLE</v>
      </c>
      <c r="K21" s="131">
        <v>60</v>
      </c>
      <c r="L21" s="131" t="str">
        <f>IF($F21=K21,"CUMPLE",IF($F21&lt;K21,"MENOR","MAYOR"))</f>
        <v>MENOR</v>
      </c>
      <c r="M21" s="132">
        <v>80</v>
      </c>
      <c r="N21" s="132" t="str">
        <f>IF($F21=M21,"CUMPLE",IF($F21&lt;M21,"MENOR","MAYOR"))</f>
        <v>MENOR</v>
      </c>
      <c r="O21" s="133">
        <v>100</v>
      </c>
      <c r="P21" s="134" t="str">
        <f>IF($F21=O21,"CUMPLE",IF($F21&lt;O21,"MENOR","MAYOR"))</f>
        <v>MENOR</v>
      </c>
    </row>
    <row r="22" spans="1:16" ht="105">
      <c r="A22" s="162" t="s">
        <v>1282</v>
      </c>
      <c r="B22" s="19" t="s">
        <v>310</v>
      </c>
      <c r="C22" s="166" t="s">
        <v>1283</v>
      </c>
      <c r="D22" s="125" t="s">
        <v>1275</v>
      </c>
      <c r="E22" s="152" t="s">
        <v>1063</v>
      </c>
      <c r="F22" s="127">
        <f>VLOOKUP(E22,TECNICAS!$A$9:$K$113,11)</f>
        <v>80</v>
      </c>
      <c r="G22" s="135" t="s">
        <v>109</v>
      </c>
      <c r="H22" s="135" t="s">
        <v>109</v>
      </c>
      <c r="I22" s="129">
        <v>40</v>
      </c>
      <c r="J22" s="129" t="str">
        <f t="shared" si="4"/>
        <v>MAYOR</v>
      </c>
      <c r="K22" s="131">
        <v>60</v>
      </c>
      <c r="L22" s="131" t="str">
        <f t="shared" ref="L22:L29" si="5">IF($F22=K22,"CUMPLE",IF($F22&lt;K22,"MENOR","MAYOR"))</f>
        <v>MAYOR</v>
      </c>
      <c r="M22" s="132">
        <v>80</v>
      </c>
      <c r="N22" s="132" t="str">
        <f t="shared" ref="N22:N29" si="6">IF($F22=M22,"CUMPLE",IF($F22&lt;M22,"MENOR","MAYOR"))</f>
        <v>CUMPLE</v>
      </c>
      <c r="O22" s="133">
        <v>100</v>
      </c>
      <c r="P22" s="134" t="str">
        <f t="shared" ref="P22:P29" si="7">IF($F22=O22,"CUMPLE",IF($F22&lt;O22,"MENOR","MAYOR"))</f>
        <v>MENOR</v>
      </c>
    </row>
    <row r="23" spans="1:16" ht="120">
      <c r="A23" s="162" t="s">
        <v>1284</v>
      </c>
      <c r="B23" s="19" t="s">
        <v>310</v>
      </c>
      <c r="C23" s="166" t="s">
        <v>1285</v>
      </c>
      <c r="D23" s="126" t="s">
        <v>1190</v>
      </c>
      <c r="E23" s="126" t="s">
        <v>451</v>
      </c>
      <c r="F23" s="127">
        <f>VLOOKUP(E23,ADMINISTRATIVAS!$B$10:$L$73,11,FALSE)</f>
        <v>40</v>
      </c>
      <c r="G23" s="135" t="s">
        <v>109</v>
      </c>
      <c r="H23" s="135" t="s">
        <v>109</v>
      </c>
      <c r="I23" s="129">
        <v>40</v>
      </c>
      <c r="J23" s="129" t="str">
        <f t="shared" si="4"/>
        <v>CUMPLE</v>
      </c>
      <c r="K23" s="131">
        <v>60</v>
      </c>
      <c r="L23" s="131" t="str">
        <f t="shared" si="5"/>
        <v>MENOR</v>
      </c>
      <c r="M23" s="132">
        <v>80</v>
      </c>
      <c r="N23" s="132" t="str">
        <f t="shared" si="6"/>
        <v>MENOR</v>
      </c>
      <c r="O23" s="133">
        <v>100</v>
      </c>
      <c r="P23" s="134" t="str">
        <f t="shared" si="7"/>
        <v>MENOR</v>
      </c>
    </row>
    <row r="24" spans="1:16" ht="135">
      <c r="A24" s="162" t="s">
        <v>1286</v>
      </c>
      <c r="B24" s="19" t="s">
        <v>310</v>
      </c>
      <c r="C24" s="166" t="s">
        <v>1287</v>
      </c>
      <c r="D24" s="126" t="s">
        <v>1190</v>
      </c>
      <c r="E24" s="126" t="s">
        <v>527</v>
      </c>
      <c r="F24" s="127">
        <f>VLOOKUP(E24,ADMINISTRATIVAS!$B$10:$L$73,11,FALSE)</f>
        <v>0</v>
      </c>
      <c r="G24" s="135" t="s">
        <v>109</v>
      </c>
      <c r="H24" s="135" t="s">
        <v>109</v>
      </c>
      <c r="I24" s="129">
        <v>40</v>
      </c>
      <c r="J24" s="129" t="str">
        <f t="shared" si="4"/>
        <v>MENOR</v>
      </c>
      <c r="K24" s="131">
        <v>60</v>
      </c>
      <c r="L24" s="131" t="str">
        <f t="shared" si="5"/>
        <v>MENOR</v>
      </c>
      <c r="M24" s="132">
        <v>80</v>
      </c>
      <c r="N24" s="132" t="str">
        <f t="shared" si="6"/>
        <v>MENOR</v>
      </c>
      <c r="O24" s="133">
        <v>100</v>
      </c>
      <c r="P24" s="134" t="str">
        <f t="shared" si="7"/>
        <v>MENOR</v>
      </c>
    </row>
    <row r="25" spans="1:16" ht="210" customHeight="1">
      <c r="A25" s="162" t="s">
        <v>1288</v>
      </c>
      <c r="B25" s="19" t="s">
        <v>310</v>
      </c>
      <c r="C25" s="166" t="s">
        <v>1289</v>
      </c>
      <c r="D25" s="126" t="s">
        <v>1190</v>
      </c>
      <c r="E25" s="126" t="s">
        <v>343</v>
      </c>
      <c r="F25" s="127">
        <f>VLOOKUP(E25,ADMINISTRATIVAS!$B$10:$L$73,11,FALSE)</f>
        <v>76</v>
      </c>
      <c r="G25" s="135" t="s">
        <v>109</v>
      </c>
      <c r="H25" s="135" t="s">
        <v>109</v>
      </c>
      <c r="I25" s="129">
        <v>40</v>
      </c>
      <c r="J25" s="129" t="str">
        <f t="shared" si="4"/>
        <v>MAYOR</v>
      </c>
      <c r="K25" s="131">
        <v>60</v>
      </c>
      <c r="L25" s="131" t="str">
        <f t="shared" si="5"/>
        <v>MAYOR</v>
      </c>
      <c r="M25" s="132">
        <v>80</v>
      </c>
      <c r="N25" s="132" t="str">
        <f t="shared" si="6"/>
        <v>MENOR</v>
      </c>
      <c r="O25" s="133">
        <v>100</v>
      </c>
      <c r="P25" s="134" t="str">
        <f t="shared" si="7"/>
        <v>MENOR</v>
      </c>
    </row>
    <row r="26" spans="1:16" ht="60" customHeight="1">
      <c r="A26" s="162" t="s">
        <v>1290</v>
      </c>
      <c r="B26" s="19" t="s">
        <v>310</v>
      </c>
      <c r="C26" s="166" t="s">
        <v>1291</v>
      </c>
      <c r="D26" s="126" t="s">
        <v>1190</v>
      </c>
      <c r="E26" s="126" t="s">
        <v>383</v>
      </c>
      <c r="F26" s="127">
        <f>VLOOKUP(E26,ADMINISTRATIVAS!$B$10:$L$73,11,FALSE)</f>
        <v>0</v>
      </c>
      <c r="G26" s="135" t="s">
        <v>109</v>
      </c>
      <c r="H26" s="135" t="s">
        <v>109</v>
      </c>
      <c r="I26" s="129">
        <v>40</v>
      </c>
      <c r="J26" s="129" t="str">
        <f t="shared" si="4"/>
        <v>MENOR</v>
      </c>
      <c r="K26" s="131">
        <v>60</v>
      </c>
      <c r="L26" s="131" t="str">
        <f t="shared" si="5"/>
        <v>MENOR</v>
      </c>
      <c r="M26" s="132">
        <v>80</v>
      </c>
      <c r="N26" s="132" t="str">
        <f t="shared" si="6"/>
        <v>MENOR</v>
      </c>
      <c r="O26" s="133">
        <v>100</v>
      </c>
      <c r="P26" s="134" t="str">
        <f t="shared" si="7"/>
        <v>MENOR</v>
      </c>
    </row>
    <row r="27" spans="1:16" ht="60" customHeight="1">
      <c r="A27" s="162" t="s">
        <v>1292</v>
      </c>
      <c r="B27" s="19" t="s">
        <v>310</v>
      </c>
      <c r="C27" s="166" t="s">
        <v>1293</v>
      </c>
      <c r="D27" s="125" t="s">
        <v>1275</v>
      </c>
      <c r="E27" s="152" t="s">
        <v>848</v>
      </c>
      <c r="F27" s="127">
        <f>VLOOKUP(E27,TECNICAS!$A$9:$K$113,11)</f>
        <v>100</v>
      </c>
      <c r="G27" s="135" t="s">
        <v>109</v>
      </c>
      <c r="H27" s="135" t="s">
        <v>109</v>
      </c>
      <c r="I27" s="129">
        <v>40</v>
      </c>
      <c r="J27" s="129" t="str">
        <f t="shared" si="4"/>
        <v>MAYOR</v>
      </c>
      <c r="K27" s="131">
        <v>60</v>
      </c>
      <c r="L27" s="131" t="str">
        <f t="shared" si="5"/>
        <v>MAYOR</v>
      </c>
      <c r="M27" s="132">
        <v>80</v>
      </c>
      <c r="N27" s="132" t="str">
        <f t="shared" si="6"/>
        <v>MAYOR</v>
      </c>
      <c r="O27" s="133">
        <v>100</v>
      </c>
      <c r="P27" s="134" t="str">
        <f t="shared" si="7"/>
        <v>CUMPLE</v>
      </c>
    </row>
    <row r="28" spans="1:16">
      <c r="A28" s="162" t="s">
        <v>1294</v>
      </c>
      <c r="B28" s="19" t="s">
        <v>310</v>
      </c>
      <c r="C28" s="166" t="s">
        <v>1295</v>
      </c>
      <c r="D28" s="125" t="s">
        <v>1275</v>
      </c>
      <c r="E28" s="152" t="s">
        <v>859</v>
      </c>
      <c r="F28" s="127">
        <f>VLOOKUP(E28,TECNICAS!$A$9:$K$113,11)</f>
        <v>80</v>
      </c>
      <c r="G28" s="135" t="s">
        <v>109</v>
      </c>
      <c r="H28" s="135" t="s">
        <v>109</v>
      </c>
      <c r="I28" s="129">
        <v>40</v>
      </c>
      <c r="J28" s="129" t="str">
        <f t="shared" si="4"/>
        <v>MAYOR</v>
      </c>
      <c r="K28" s="131">
        <v>60</v>
      </c>
      <c r="L28" s="131" t="str">
        <f t="shared" si="5"/>
        <v>MAYOR</v>
      </c>
      <c r="M28" s="132">
        <v>80</v>
      </c>
      <c r="N28" s="132" t="str">
        <f t="shared" si="6"/>
        <v>CUMPLE</v>
      </c>
      <c r="O28" s="133">
        <v>100</v>
      </c>
      <c r="P28" s="134" t="str">
        <f t="shared" si="7"/>
        <v>MENOR</v>
      </c>
    </row>
    <row r="29" spans="1:16" ht="60" customHeight="1">
      <c r="A29" s="162" t="s">
        <v>1296</v>
      </c>
      <c r="B29" s="19" t="s">
        <v>310</v>
      </c>
      <c r="C29" s="166" t="s">
        <v>1297</v>
      </c>
      <c r="D29" s="125" t="s">
        <v>1275</v>
      </c>
      <c r="E29" s="152" t="s">
        <v>903</v>
      </c>
      <c r="F29" s="127">
        <f>VLOOKUP(E29,TECNICAS!$A$9:$K$113,11)</f>
        <v>90</v>
      </c>
      <c r="G29" s="135" t="s">
        <v>109</v>
      </c>
      <c r="H29" s="135" t="s">
        <v>109</v>
      </c>
      <c r="I29" s="129">
        <v>40</v>
      </c>
      <c r="J29" s="129" t="str">
        <f t="shared" si="4"/>
        <v>MAYOR</v>
      </c>
      <c r="K29" s="131">
        <v>60</v>
      </c>
      <c r="L29" s="131" t="str">
        <f t="shared" si="5"/>
        <v>MAYOR</v>
      </c>
      <c r="M29" s="132">
        <v>80</v>
      </c>
      <c r="N29" s="132" t="str">
        <f t="shared" si="6"/>
        <v>MAYOR</v>
      </c>
      <c r="O29" s="133">
        <v>100</v>
      </c>
      <c r="P29" s="134" t="str">
        <f t="shared" si="7"/>
        <v>MENOR</v>
      </c>
    </row>
    <row r="30" spans="1:16">
      <c r="A30" s="169" t="s">
        <v>1298</v>
      </c>
      <c r="B30" s="149"/>
      <c r="C30" s="173"/>
      <c r="D30" s="146"/>
      <c r="E30" s="153"/>
      <c r="F30" s="154">
        <f>SUM(F19:F29)</f>
        <v>626</v>
      </c>
      <c r="G30" s="149">
        <f>SUM(G19:G29)</f>
        <v>0</v>
      </c>
      <c r="H30" s="153"/>
      <c r="I30" s="149">
        <f>SUM(I19:I29)</f>
        <v>460</v>
      </c>
      <c r="J30" s="149" t="str">
        <f>IFERROR(VLOOKUP("MENOR",J19:J29,1,FALSE),"CUMPLE")</f>
        <v>MENOR</v>
      </c>
      <c r="K30" s="149">
        <f>SUM(K19:K29)</f>
        <v>660</v>
      </c>
      <c r="L30" s="149" t="str">
        <f>IFERROR(VLOOKUP("MENOR",L19:L29,1,FALSE),"CUMPLE")</f>
        <v>MENOR</v>
      </c>
      <c r="M30" s="149">
        <f>SUM(M19:M29)</f>
        <v>880</v>
      </c>
      <c r="N30" s="149" t="str">
        <f>IFERROR(VLOOKUP("MENOR",N19:N29,1,FALSE),"CUMPLE")</f>
        <v>MENOR</v>
      </c>
      <c r="O30" s="149">
        <f>SUM(O19:O29)</f>
        <v>1100</v>
      </c>
      <c r="P30" s="149" t="str">
        <f>IFERROR(VLOOKUP("MENOR",P19:P29,1,FALSE),"CUMPLE")</f>
        <v>MENOR</v>
      </c>
    </row>
    <row r="31" spans="1:16" ht="105" customHeight="1">
      <c r="A31" s="162" t="s">
        <v>1299</v>
      </c>
      <c r="B31" s="19" t="s">
        <v>310</v>
      </c>
      <c r="C31" s="166" t="s">
        <v>1300</v>
      </c>
      <c r="D31" s="126" t="s">
        <v>1190</v>
      </c>
      <c r="E31" s="126" t="s">
        <v>402</v>
      </c>
      <c r="F31" s="127">
        <f>VLOOKUP(E31,ADMINISTRATIVAS!$B$10:$L$73,11,FALSE)</f>
        <v>100</v>
      </c>
      <c r="G31" s="135" t="s">
        <v>109</v>
      </c>
      <c r="H31" s="135" t="s">
        <v>109</v>
      </c>
      <c r="I31" s="129" t="s">
        <v>109</v>
      </c>
      <c r="J31" s="129" t="s">
        <v>109</v>
      </c>
      <c r="K31" s="131">
        <v>60</v>
      </c>
      <c r="L31" s="131" t="str">
        <f t="shared" ref="L31:L50" si="8">IF($F31=K31,"CUMPLE",IF($F31&lt;K31,"MENOR","MAYOR"))</f>
        <v>MAYOR</v>
      </c>
      <c r="M31" s="155">
        <v>80</v>
      </c>
      <c r="N31" s="132" t="str">
        <f t="shared" ref="N31:N50" si="9">IF($F31=M31,"CUMPLE",IF($F31&lt;M31,"MENOR","MAYOR"))</f>
        <v>MAYOR</v>
      </c>
      <c r="O31" s="133">
        <v>100</v>
      </c>
      <c r="P31" s="134" t="str">
        <f t="shared" ref="P31:P50" si="10">IF($F31=O31,"CUMPLE",IF($F31&lt;O31,"MENOR","MAYOR"))</f>
        <v>CUMPLE</v>
      </c>
    </row>
    <row r="32" spans="1:16" ht="105" customHeight="1">
      <c r="A32" s="162" t="s">
        <v>1301</v>
      </c>
      <c r="B32" s="19" t="s">
        <v>310</v>
      </c>
      <c r="C32" s="166" t="s">
        <v>1302</v>
      </c>
      <c r="D32" s="126" t="s">
        <v>1190</v>
      </c>
      <c r="E32" s="126" t="s">
        <v>417</v>
      </c>
      <c r="F32" s="127">
        <f>VLOOKUP(E32,ADMINISTRATIVAS!$B$10:$L$73,11,FALSE)</f>
        <v>53</v>
      </c>
      <c r="G32" s="135" t="s">
        <v>109</v>
      </c>
      <c r="H32" s="135" t="s">
        <v>109</v>
      </c>
      <c r="I32" s="129" t="s">
        <v>109</v>
      </c>
      <c r="J32" s="129" t="s">
        <v>109</v>
      </c>
      <c r="K32" s="131">
        <v>60</v>
      </c>
      <c r="L32" s="131" t="str">
        <f t="shared" si="8"/>
        <v>MENOR</v>
      </c>
      <c r="M32" s="155">
        <v>80</v>
      </c>
      <c r="N32" s="132" t="str">
        <f t="shared" si="9"/>
        <v>MENOR</v>
      </c>
      <c r="O32" s="133">
        <v>100</v>
      </c>
      <c r="P32" s="134" t="str">
        <f t="shared" si="10"/>
        <v>MENOR</v>
      </c>
    </row>
    <row r="33" spans="1:16" ht="120" customHeight="1">
      <c r="A33" s="162" t="s">
        <v>1303</v>
      </c>
      <c r="B33" s="19" t="s">
        <v>310</v>
      </c>
      <c r="C33" s="166" t="s">
        <v>1304</v>
      </c>
      <c r="D33" s="126" t="s">
        <v>1190</v>
      </c>
      <c r="E33" s="126" t="s">
        <v>441</v>
      </c>
      <c r="F33" s="127">
        <f>VLOOKUP(E33,ADMINISTRATIVAS!$B$10:$L$73,11,FALSE)</f>
        <v>20</v>
      </c>
      <c r="G33" s="135" t="s">
        <v>109</v>
      </c>
      <c r="H33" s="135" t="s">
        <v>109</v>
      </c>
      <c r="I33" s="129" t="s">
        <v>109</v>
      </c>
      <c r="J33" s="129" t="s">
        <v>109</v>
      </c>
      <c r="K33" s="131">
        <v>60</v>
      </c>
      <c r="L33" s="131" t="str">
        <f t="shared" si="8"/>
        <v>MENOR</v>
      </c>
      <c r="M33" s="155">
        <v>80</v>
      </c>
      <c r="N33" s="132" t="str">
        <f t="shared" si="9"/>
        <v>MENOR</v>
      </c>
      <c r="O33" s="133">
        <v>100</v>
      </c>
      <c r="P33" s="134" t="str">
        <f t="shared" si="10"/>
        <v>MENOR</v>
      </c>
    </row>
    <row r="34" spans="1:16" ht="75" customHeight="1">
      <c r="A34" s="162" t="s">
        <v>1305</v>
      </c>
      <c r="B34" s="19" t="s">
        <v>310</v>
      </c>
      <c r="C34" s="166" t="s">
        <v>1306</v>
      </c>
      <c r="D34" s="125" t="s">
        <v>1275</v>
      </c>
      <c r="E34" s="152" t="s">
        <v>606</v>
      </c>
      <c r="F34" s="127">
        <f>VLOOKUP(E34,TECNICAS!$A$9:$K$113,11)</f>
        <v>100</v>
      </c>
      <c r="G34" s="135" t="s">
        <v>109</v>
      </c>
      <c r="H34" s="135" t="s">
        <v>109</v>
      </c>
      <c r="I34" s="129" t="s">
        <v>109</v>
      </c>
      <c r="J34" s="129" t="s">
        <v>109</v>
      </c>
      <c r="K34" s="131">
        <v>60</v>
      </c>
      <c r="L34" s="131" t="str">
        <f t="shared" si="8"/>
        <v>MAYOR</v>
      </c>
      <c r="M34" s="155">
        <v>80</v>
      </c>
      <c r="N34" s="132" t="str">
        <f t="shared" si="9"/>
        <v>MAYOR</v>
      </c>
      <c r="O34" s="133">
        <v>100</v>
      </c>
      <c r="P34" s="134" t="str">
        <f t="shared" si="10"/>
        <v>CUMPLE</v>
      </c>
    </row>
    <row r="35" spans="1:16" ht="90" customHeight="1">
      <c r="A35" s="162" t="s">
        <v>1307</v>
      </c>
      <c r="B35" s="19" t="s">
        <v>310</v>
      </c>
      <c r="C35" s="166" t="s">
        <v>1308</v>
      </c>
      <c r="D35" s="125" t="s">
        <v>1275</v>
      </c>
      <c r="E35" s="152" t="s">
        <v>660</v>
      </c>
      <c r="F35" s="127">
        <f>VLOOKUP(E35,TECNICAS!$A$9:$K$113,11)</f>
        <v>100</v>
      </c>
      <c r="G35" s="135" t="s">
        <v>109</v>
      </c>
      <c r="H35" s="135" t="s">
        <v>109</v>
      </c>
      <c r="I35" s="129" t="s">
        <v>109</v>
      </c>
      <c r="J35" s="129" t="s">
        <v>109</v>
      </c>
      <c r="K35" s="131">
        <v>60</v>
      </c>
      <c r="L35" s="131" t="str">
        <f t="shared" si="8"/>
        <v>MAYOR</v>
      </c>
      <c r="M35" s="155">
        <v>80</v>
      </c>
      <c r="N35" s="132" t="str">
        <f t="shared" si="9"/>
        <v>MAYOR</v>
      </c>
      <c r="O35" s="133">
        <v>100</v>
      </c>
      <c r="P35" s="134" t="str">
        <f t="shared" si="10"/>
        <v>CUMPLE</v>
      </c>
    </row>
    <row r="36" spans="1:16" ht="75" customHeight="1">
      <c r="A36" s="162" t="s">
        <v>1309</v>
      </c>
      <c r="B36" s="19" t="s">
        <v>310</v>
      </c>
      <c r="C36" s="166" t="s">
        <v>1310</v>
      </c>
      <c r="D36" s="125" t="s">
        <v>1275</v>
      </c>
      <c r="E36" s="152" t="s">
        <v>669</v>
      </c>
      <c r="F36" s="127">
        <f>VLOOKUP(E36,TECNICAS!$A$9:$K$113,11)</f>
        <v>80</v>
      </c>
      <c r="G36" s="135" t="s">
        <v>109</v>
      </c>
      <c r="H36" s="135" t="s">
        <v>109</v>
      </c>
      <c r="I36" s="129" t="s">
        <v>109</v>
      </c>
      <c r="J36" s="129" t="s">
        <v>109</v>
      </c>
      <c r="K36" s="131">
        <v>60</v>
      </c>
      <c r="L36" s="131" t="str">
        <f t="shared" si="8"/>
        <v>MAYOR</v>
      </c>
      <c r="M36" s="155">
        <v>80</v>
      </c>
      <c r="N36" s="132" t="str">
        <f t="shared" si="9"/>
        <v>CUMPLE</v>
      </c>
      <c r="O36" s="133">
        <v>100</v>
      </c>
      <c r="P36" s="134" t="str">
        <f t="shared" si="10"/>
        <v>MENOR</v>
      </c>
    </row>
    <row r="37" spans="1:16" ht="75" customHeight="1">
      <c r="A37" s="162" t="s">
        <v>1311</v>
      </c>
      <c r="B37" s="19" t="s">
        <v>310</v>
      </c>
      <c r="C37" s="166" t="s">
        <v>1312</v>
      </c>
      <c r="D37" s="125" t="s">
        <v>1275</v>
      </c>
      <c r="E37" s="152" t="s">
        <v>761</v>
      </c>
      <c r="F37" s="127">
        <f>VLOOKUP(E37,TECNICAS!$A$9:$K$113,11)</f>
        <v>64</v>
      </c>
      <c r="G37" s="135" t="s">
        <v>109</v>
      </c>
      <c r="H37" s="135" t="s">
        <v>109</v>
      </c>
      <c r="I37" s="129" t="s">
        <v>109</v>
      </c>
      <c r="J37" s="129" t="s">
        <v>109</v>
      </c>
      <c r="K37" s="131">
        <v>60</v>
      </c>
      <c r="L37" s="131" t="str">
        <f t="shared" si="8"/>
        <v>MAYOR</v>
      </c>
      <c r="M37" s="155">
        <v>80</v>
      </c>
      <c r="N37" s="132" t="str">
        <f t="shared" si="9"/>
        <v>MENOR</v>
      </c>
      <c r="O37" s="133">
        <v>100</v>
      </c>
      <c r="P37" s="134" t="str">
        <f t="shared" si="10"/>
        <v>MENOR</v>
      </c>
    </row>
    <row r="38" spans="1:16" ht="75" customHeight="1">
      <c r="A38" s="162" t="s">
        <v>1313</v>
      </c>
      <c r="B38" s="19" t="s">
        <v>310</v>
      </c>
      <c r="C38" s="166" t="s">
        <v>1314</v>
      </c>
      <c r="D38" s="125" t="s">
        <v>1275</v>
      </c>
      <c r="E38" s="152" t="s">
        <v>824</v>
      </c>
      <c r="F38" s="127">
        <f>VLOOKUP(E38,TECNICAS!$A$9:$K$113,11)</f>
        <v>70</v>
      </c>
      <c r="G38" s="135" t="s">
        <v>109</v>
      </c>
      <c r="H38" s="135" t="s">
        <v>109</v>
      </c>
      <c r="I38" s="129" t="s">
        <v>109</v>
      </c>
      <c r="J38" s="129" t="s">
        <v>109</v>
      </c>
      <c r="K38" s="131">
        <v>60</v>
      </c>
      <c r="L38" s="131" t="str">
        <f t="shared" si="8"/>
        <v>MAYOR</v>
      </c>
      <c r="M38" s="155">
        <v>80</v>
      </c>
      <c r="N38" s="132" t="str">
        <f t="shared" si="9"/>
        <v>MENOR</v>
      </c>
      <c r="O38" s="133">
        <v>100</v>
      </c>
      <c r="P38" s="134" t="str">
        <f t="shared" si="10"/>
        <v>MENOR</v>
      </c>
    </row>
    <row r="39" spans="1:16" ht="105" customHeight="1">
      <c r="A39" s="162" t="s">
        <v>1315</v>
      </c>
      <c r="B39" s="19" t="s">
        <v>310</v>
      </c>
      <c r="C39" s="166" t="s">
        <v>1316</v>
      </c>
      <c r="D39" s="125" t="s">
        <v>1275</v>
      </c>
      <c r="E39" s="152" t="s">
        <v>893</v>
      </c>
      <c r="F39" s="127">
        <f>VLOOKUP(E39,TECNICAS!$A$9:$K$113,11)</f>
        <v>80</v>
      </c>
      <c r="G39" s="135" t="s">
        <v>109</v>
      </c>
      <c r="H39" s="135" t="s">
        <v>109</v>
      </c>
      <c r="I39" s="129" t="s">
        <v>109</v>
      </c>
      <c r="J39" s="129" t="s">
        <v>109</v>
      </c>
      <c r="K39" s="131">
        <v>60</v>
      </c>
      <c r="L39" s="131" t="str">
        <f t="shared" si="8"/>
        <v>MAYOR</v>
      </c>
      <c r="M39" s="155">
        <v>80</v>
      </c>
      <c r="N39" s="132" t="str">
        <f t="shared" si="9"/>
        <v>CUMPLE</v>
      </c>
      <c r="O39" s="133">
        <v>100</v>
      </c>
      <c r="P39" s="134" t="str">
        <f t="shared" si="10"/>
        <v>MENOR</v>
      </c>
    </row>
    <row r="40" spans="1:16" ht="75" customHeight="1">
      <c r="A40" s="162" t="s">
        <v>1317</v>
      </c>
      <c r="B40" s="19" t="s">
        <v>310</v>
      </c>
      <c r="C40" s="166" t="s">
        <v>1318</v>
      </c>
      <c r="D40" s="125" t="s">
        <v>1275</v>
      </c>
      <c r="E40" s="152" t="s">
        <v>925</v>
      </c>
      <c r="F40" s="127">
        <f>VLOOKUP(E40,TECNICAS!$A$9:$K$113,11)</f>
        <v>80</v>
      </c>
      <c r="G40" s="135" t="s">
        <v>109</v>
      </c>
      <c r="H40" s="135" t="s">
        <v>109</v>
      </c>
      <c r="I40" s="129" t="s">
        <v>109</v>
      </c>
      <c r="J40" s="129" t="s">
        <v>109</v>
      </c>
      <c r="K40" s="131">
        <v>60</v>
      </c>
      <c r="L40" s="131" t="str">
        <f t="shared" si="8"/>
        <v>MAYOR</v>
      </c>
      <c r="M40" s="155">
        <v>80</v>
      </c>
      <c r="N40" s="132" t="str">
        <f t="shared" si="9"/>
        <v>CUMPLE</v>
      </c>
      <c r="O40" s="133">
        <v>100</v>
      </c>
      <c r="P40" s="134" t="str">
        <f t="shared" si="10"/>
        <v>MENOR</v>
      </c>
    </row>
    <row r="41" spans="1:16" ht="90" customHeight="1">
      <c r="A41" s="162" t="s">
        <v>1319</v>
      </c>
      <c r="B41" s="19" t="s">
        <v>310</v>
      </c>
      <c r="C41" s="166" t="s">
        <v>1320</v>
      </c>
      <c r="D41" s="125" t="s">
        <v>1275</v>
      </c>
      <c r="E41" s="152" t="s">
        <v>946</v>
      </c>
      <c r="F41" s="127">
        <f>VLOOKUP(E41,TECNICAS!$A$9:$K$113,11)</f>
        <v>65</v>
      </c>
      <c r="G41" s="135" t="s">
        <v>109</v>
      </c>
      <c r="H41" s="135" t="s">
        <v>109</v>
      </c>
      <c r="I41" s="129" t="s">
        <v>109</v>
      </c>
      <c r="J41" s="129" t="s">
        <v>109</v>
      </c>
      <c r="K41" s="131">
        <v>60</v>
      </c>
      <c r="L41" s="131" t="str">
        <f t="shared" si="8"/>
        <v>MAYOR</v>
      </c>
      <c r="M41" s="155">
        <v>80</v>
      </c>
      <c r="N41" s="132" t="str">
        <f t="shared" si="9"/>
        <v>MENOR</v>
      </c>
      <c r="O41" s="133">
        <v>100</v>
      </c>
      <c r="P41" s="134" t="str">
        <f t="shared" si="10"/>
        <v>MENOR</v>
      </c>
    </row>
    <row r="42" spans="1:16" ht="225" customHeight="1">
      <c r="A42" s="162" t="s">
        <v>1321</v>
      </c>
      <c r="B42" s="19" t="s">
        <v>310</v>
      </c>
      <c r="C42" s="166" t="s">
        <v>1322</v>
      </c>
      <c r="D42" s="125" t="s">
        <v>1275</v>
      </c>
      <c r="E42" s="152" t="s">
        <v>972</v>
      </c>
      <c r="F42" s="127">
        <f>VLOOKUP(E42,TECNICAS!$A$9:$K$113,11)</f>
        <v>50</v>
      </c>
      <c r="G42" s="135" t="s">
        <v>109</v>
      </c>
      <c r="H42" s="135" t="s">
        <v>109</v>
      </c>
      <c r="I42" s="129" t="s">
        <v>109</v>
      </c>
      <c r="J42" s="129" t="s">
        <v>109</v>
      </c>
      <c r="K42" s="131">
        <v>60</v>
      </c>
      <c r="L42" s="131" t="str">
        <f t="shared" si="8"/>
        <v>MENOR</v>
      </c>
      <c r="M42" s="155">
        <v>80</v>
      </c>
      <c r="N42" s="132" t="str">
        <f t="shared" si="9"/>
        <v>MENOR</v>
      </c>
      <c r="O42" s="133">
        <v>100</v>
      </c>
      <c r="P42" s="134" t="str">
        <f t="shared" si="10"/>
        <v>MENOR</v>
      </c>
    </row>
    <row r="43" spans="1:16" ht="210" customHeight="1">
      <c r="A43" s="162" t="s">
        <v>1323</v>
      </c>
      <c r="B43" s="19" t="s">
        <v>310</v>
      </c>
      <c r="C43" s="166" t="s">
        <v>1324</v>
      </c>
      <c r="D43" s="125" t="s">
        <v>1275</v>
      </c>
      <c r="E43" s="152" t="s">
        <v>993</v>
      </c>
      <c r="F43" s="127">
        <f>VLOOKUP(E43,TECNICAS!$A$9:$K$113,11)</f>
        <v>36</v>
      </c>
      <c r="G43" s="135" t="s">
        <v>109</v>
      </c>
      <c r="H43" s="135" t="s">
        <v>109</v>
      </c>
      <c r="I43" s="129" t="s">
        <v>109</v>
      </c>
      <c r="J43" s="129" t="s">
        <v>109</v>
      </c>
      <c r="K43" s="131">
        <v>60</v>
      </c>
      <c r="L43" s="131" t="str">
        <f t="shared" si="8"/>
        <v>MENOR</v>
      </c>
      <c r="M43" s="155">
        <v>80</v>
      </c>
      <c r="N43" s="132" t="str">
        <f t="shared" si="9"/>
        <v>MENOR</v>
      </c>
      <c r="O43" s="133">
        <v>100</v>
      </c>
      <c r="P43" s="134" t="str">
        <f t="shared" si="10"/>
        <v>MENOR</v>
      </c>
    </row>
    <row r="44" spans="1:16" ht="135" customHeight="1">
      <c r="A44" s="162" t="s">
        <v>1325</v>
      </c>
      <c r="B44" s="19" t="s">
        <v>310</v>
      </c>
      <c r="C44" s="166" t="s">
        <v>1326</v>
      </c>
      <c r="D44" s="125" t="s">
        <v>1275</v>
      </c>
      <c r="E44" s="152" t="s">
        <v>1044</v>
      </c>
      <c r="F44" s="127">
        <f>VLOOKUP(E44,TECNICAS!$A$9:$K$113,11)</f>
        <v>80</v>
      </c>
      <c r="G44" s="135" t="s">
        <v>109</v>
      </c>
      <c r="H44" s="135" t="s">
        <v>109</v>
      </c>
      <c r="I44" s="129" t="s">
        <v>109</v>
      </c>
      <c r="J44" s="129" t="s">
        <v>109</v>
      </c>
      <c r="K44" s="131">
        <v>60</v>
      </c>
      <c r="L44" s="131" t="str">
        <f t="shared" si="8"/>
        <v>MAYOR</v>
      </c>
      <c r="M44" s="155">
        <v>80</v>
      </c>
      <c r="N44" s="132" t="str">
        <f t="shared" si="9"/>
        <v>CUMPLE</v>
      </c>
      <c r="O44" s="133">
        <v>100</v>
      </c>
      <c r="P44" s="134" t="str">
        <f t="shared" si="10"/>
        <v>MENOR</v>
      </c>
    </row>
    <row r="45" spans="1:16" ht="210" customHeight="1">
      <c r="A45" s="162" t="s">
        <v>1327</v>
      </c>
      <c r="B45" s="19" t="s">
        <v>310</v>
      </c>
      <c r="C45" s="166" t="s">
        <v>1328</v>
      </c>
      <c r="D45" s="125" t="s">
        <v>1275</v>
      </c>
      <c r="E45" s="152" t="s">
        <v>1063</v>
      </c>
      <c r="F45" s="127">
        <f>VLOOKUP(E45,TECNICAS!$A$9:$K$113,11)</f>
        <v>80</v>
      </c>
      <c r="G45" s="135" t="s">
        <v>109</v>
      </c>
      <c r="H45" s="135" t="s">
        <v>109</v>
      </c>
      <c r="I45" s="129" t="s">
        <v>109</v>
      </c>
      <c r="J45" s="129" t="s">
        <v>109</v>
      </c>
      <c r="K45" s="131">
        <v>60</v>
      </c>
      <c r="L45" s="131" t="str">
        <f t="shared" si="8"/>
        <v>MAYOR</v>
      </c>
      <c r="M45" s="155">
        <v>80</v>
      </c>
      <c r="N45" s="132" t="str">
        <f t="shared" si="9"/>
        <v>CUMPLE</v>
      </c>
      <c r="O45" s="133">
        <v>100</v>
      </c>
      <c r="P45" s="134" t="str">
        <f t="shared" si="10"/>
        <v>MENOR</v>
      </c>
    </row>
    <row r="46" spans="1:16" ht="180" customHeight="1">
      <c r="A46" s="162" t="s">
        <v>1329</v>
      </c>
      <c r="B46" s="19" t="s">
        <v>310</v>
      </c>
      <c r="C46" s="166" t="s">
        <v>1330</v>
      </c>
      <c r="D46" s="125" t="s">
        <v>1275</v>
      </c>
      <c r="E46" s="152" t="s">
        <v>1069</v>
      </c>
      <c r="F46" s="127">
        <f>VLOOKUP(E46,TECNICAS!$A$9:$K$113,11)</f>
        <v>80</v>
      </c>
      <c r="G46" s="135" t="s">
        <v>109</v>
      </c>
      <c r="H46" s="135" t="s">
        <v>109</v>
      </c>
      <c r="I46" s="129" t="s">
        <v>109</v>
      </c>
      <c r="J46" s="129" t="s">
        <v>109</v>
      </c>
      <c r="K46" s="131">
        <v>60</v>
      </c>
      <c r="L46" s="131" t="str">
        <f t="shared" si="8"/>
        <v>MAYOR</v>
      </c>
      <c r="M46" s="155">
        <v>80</v>
      </c>
      <c r="N46" s="132" t="str">
        <f t="shared" si="9"/>
        <v>CUMPLE</v>
      </c>
      <c r="O46" s="133">
        <v>100</v>
      </c>
      <c r="P46" s="134" t="str">
        <f t="shared" si="10"/>
        <v>MENOR</v>
      </c>
    </row>
    <row r="47" spans="1:16" ht="150" customHeight="1">
      <c r="A47" s="162" t="s">
        <v>1331</v>
      </c>
      <c r="B47" s="19" t="s">
        <v>310</v>
      </c>
      <c r="C47" s="166" t="s">
        <v>1332</v>
      </c>
      <c r="D47" s="125" t="s">
        <v>1275</v>
      </c>
      <c r="E47" s="152" t="s">
        <v>1093</v>
      </c>
      <c r="F47" s="127">
        <f>VLOOKUP(E47,TECNICAS!$A$9:$K$113,11)</f>
        <v>60</v>
      </c>
      <c r="G47" s="135" t="s">
        <v>109</v>
      </c>
      <c r="H47" s="135" t="s">
        <v>109</v>
      </c>
      <c r="I47" s="129" t="s">
        <v>109</v>
      </c>
      <c r="J47" s="129" t="s">
        <v>109</v>
      </c>
      <c r="K47" s="131">
        <v>60</v>
      </c>
      <c r="L47" s="131" t="str">
        <f t="shared" si="8"/>
        <v>CUMPLE</v>
      </c>
      <c r="M47" s="155">
        <v>80</v>
      </c>
      <c r="N47" s="132" t="str">
        <f t="shared" si="9"/>
        <v>MENOR</v>
      </c>
      <c r="O47" s="133">
        <v>100</v>
      </c>
      <c r="P47" s="134" t="str">
        <f t="shared" si="10"/>
        <v>MENOR</v>
      </c>
    </row>
    <row r="48" spans="1:16" ht="120" customHeight="1">
      <c r="A48" s="162" t="s">
        <v>1333</v>
      </c>
      <c r="B48" s="19" t="s">
        <v>310</v>
      </c>
      <c r="C48" s="166" t="s">
        <v>1334</v>
      </c>
      <c r="D48" s="125" t="s">
        <v>1190</v>
      </c>
      <c r="E48" s="126" t="s">
        <v>531</v>
      </c>
      <c r="F48" s="127">
        <f>VLOOKUP(E48,ADMINISTRATIVAS!$B$10:$L$73,11,FALSE)</f>
        <v>0</v>
      </c>
      <c r="G48" s="135" t="s">
        <v>109</v>
      </c>
      <c r="H48" s="135" t="s">
        <v>109</v>
      </c>
      <c r="I48" s="129" t="s">
        <v>109</v>
      </c>
      <c r="J48" s="129" t="s">
        <v>109</v>
      </c>
      <c r="K48" s="131">
        <v>60</v>
      </c>
      <c r="L48" s="131" t="str">
        <f t="shared" si="8"/>
        <v>MENOR</v>
      </c>
      <c r="M48" s="155">
        <v>80</v>
      </c>
      <c r="N48" s="132" t="str">
        <f t="shared" si="9"/>
        <v>MENOR</v>
      </c>
      <c r="O48" s="133">
        <v>100</v>
      </c>
      <c r="P48" s="134" t="str">
        <f t="shared" si="10"/>
        <v>MENOR</v>
      </c>
    </row>
    <row r="49" spans="1:16" ht="120" customHeight="1">
      <c r="A49" s="162" t="s">
        <v>1335</v>
      </c>
      <c r="B49" s="36" t="s">
        <v>234</v>
      </c>
      <c r="C49" s="166" t="s">
        <v>1336</v>
      </c>
      <c r="D49" s="125" t="s">
        <v>1190</v>
      </c>
      <c r="E49" s="126" t="s">
        <v>594</v>
      </c>
      <c r="F49" s="127">
        <f>VLOOKUP(E49,ADMINISTRATIVAS!$B$10:$L$73,11,FALSE)</f>
        <v>0</v>
      </c>
      <c r="G49" s="135" t="s">
        <v>109</v>
      </c>
      <c r="H49" s="135" t="s">
        <v>109</v>
      </c>
      <c r="I49" s="129" t="s">
        <v>109</v>
      </c>
      <c r="J49" s="129" t="s">
        <v>109</v>
      </c>
      <c r="K49" s="131">
        <v>60</v>
      </c>
      <c r="L49" s="131" t="str">
        <f t="shared" si="8"/>
        <v>MENOR</v>
      </c>
      <c r="M49" s="155">
        <v>80</v>
      </c>
      <c r="N49" s="132" t="str">
        <f t="shared" si="9"/>
        <v>MENOR</v>
      </c>
      <c r="O49" s="133">
        <v>100</v>
      </c>
      <c r="P49" s="134" t="str">
        <f t="shared" si="10"/>
        <v>MENOR</v>
      </c>
    </row>
    <row r="50" spans="1:16" ht="105" customHeight="1">
      <c r="A50" s="162" t="s">
        <v>1337</v>
      </c>
      <c r="B50" s="36" t="s">
        <v>234</v>
      </c>
      <c r="C50" s="166" t="s">
        <v>1338</v>
      </c>
      <c r="D50" s="125" t="s">
        <v>1190</v>
      </c>
      <c r="E50" s="126" t="s">
        <v>598</v>
      </c>
      <c r="F50" s="127">
        <f>VLOOKUP(E50,ADMINISTRATIVAS!$B$10:$L$73,11,FALSE)</f>
        <v>0</v>
      </c>
      <c r="G50" s="135" t="s">
        <v>109</v>
      </c>
      <c r="H50" s="135" t="s">
        <v>109</v>
      </c>
      <c r="I50" s="129" t="s">
        <v>109</v>
      </c>
      <c r="J50" s="129" t="s">
        <v>109</v>
      </c>
      <c r="K50" s="131">
        <v>60</v>
      </c>
      <c r="L50" s="131" t="str">
        <f t="shared" si="8"/>
        <v>MENOR</v>
      </c>
      <c r="M50" s="155">
        <v>80</v>
      </c>
      <c r="N50" s="132" t="str">
        <f t="shared" si="9"/>
        <v>MENOR</v>
      </c>
      <c r="O50" s="133">
        <v>100</v>
      </c>
      <c r="P50" s="134" t="str">
        <f t="shared" si="10"/>
        <v>MENOR</v>
      </c>
    </row>
    <row r="51" spans="1:16" ht="195" customHeight="1">
      <c r="A51" s="162" t="s">
        <v>1339</v>
      </c>
      <c r="B51" s="19" t="s">
        <v>310</v>
      </c>
      <c r="C51" s="166" t="s">
        <v>1340</v>
      </c>
      <c r="D51" s="126" t="s">
        <v>1262</v>
      </c>
      <c r="E51" s="126" t="s">
        <v>1120</v>
      </c>
      <c r="F51" s="127">
        <f>VLOOKUP(E51,PHVA!$B$8:$K$29,10,FALSE)</f>
        <v>40</v>
      </c>
      <c r="G51" s="135" t="s">
        <v>109</v>
      </c>
      <c r="H51" s="135" t="s">
        <v>109</v>
      </c>
      <c r="I51" s="129" t="s">
        <v>109</v>
      </c>
      <c r="J51" s="129" t="s">
        <v>109</v>
      </c>
      <c r="K51" s="131">
        <v>60</v>
      </c>
      <c r="L51" s="131" t="str">
        <f>IF($F51=K51,"CUMPLE",IF($F51&lt;K51,"MENOR","MAYOR"))</f>
        <v>MENOR</v>
      </c>
      <c r="M51" s="155">
        <v>80</v>
      </c>
      <c r="N51" s="132" t="str">
        <f>IF($F51=M51,"CUMPLE",IF($F51&lt;M51,"MENOR","MAYOR"))</f>
        <v>MENOR</v>
      </c>
      <c r="O51" s="133">
        <v>100</v>
      </c>
      <c r="P51" s="134" t="str">
        <f>IF($F51=O51,"CUMPLE",IF($F51&lt;O51,"MENOR","MAYOR"))</f>
        <v>MENOR</v>
      </c>
    </row>
    <row r="52" spans="1:16">
      <c r="A52" s="169" t="s">
        <v>1341</v>
      </c>
      <c r="B52" s="149"/>
      <c r="C52" s="173"/>
      <c r="D52" s="146"/>
      <c r="E52" s="153"/>
      <c r="F52" s="147">
        <f>SUM(F41:F51)</f>
        <v>491</v>
      </c>
      <c r="G52" s="149">
        <f>SUM(G41:G51)</f>
        <v>0</v>
      </c>
      <c r="H52" s="149"/>
      <c r="I52" s="149">
        <f>SUM(I41:I51)</f>
        <v>0</v>
      </c>
      <c r="J52" s="149"/>
      <c r="K52" s="149">
        <f>SUM(K41:K51)</f>
        <v>660</v>
      </c>
      <c r="L52" s="149" t="str">
        <f>IFERROR(VLOOKUP("MENOR",L31:L51,1,FALSE),"CUMPLE")</f>
        <v>MENOR</v>
      </c>
      <c r="M52" s="149">
        <f>SUM(M41:M51)</f>
        <v>880</v>
      </c>
      <c r="N52" s="149" t="str">
        <f>IFERROR(VLOOKUP("MENOR",N31:N51,1,FALSE),"CUMPLE")</f>
        <v>MENOR</v>
      </c>
      <c r="O52" s="149">
        <f>SUM(O41:O51)</f>
        <v>1100</v>
      </c>
      <c r="P52" s="149" t="str">
        <f>IFERROR(VLOOKUP("MENOR",P31:P51,1,FALSE),"CUMPLE")</f>
        <v>MENOR</v>
      </c>
    </row>
    <row r="53" spans="1:16" ht="15" customHeight="1">
      <c r="A53" s="535" t="s">
        <v>1342</v>
      </c>
      <c r="B53" s="540" t="s">
        <v>310</v>
      </c>
      <c r="C53" s="541" t="s">
        <v>1343</v>
      </c>
      <c r="D53" s="126" t="s">
        <v>1262</v>
      </c>
      <c r="E53" s="117" t="s">
        <v>109</v>
      </c>
      <c r="F53" s="127" t="s">
        <v>109</v>
      </c>
      <c r="G53" s="135" t="s">
        <v>109</v>
      </c>
      <c r="H53" s="135" t="s">
        <v>109</v>
      </c>
      <c r="I53" s="129" t="s">
        <v>109</v>
      </c>
      <c r="J53" s="129" t="s">
        <v>109</v>
      </c>
      <c r="K53" s="131" t="s">
        <v>109</v>
      </c>
      <c r="L53" s="131" t="s">
        <v>109</v>
      </c>
      <c r="M53" s="155">
        <v>60</v>
      </c>
      <c r="N53" s="132" t="str">
        <f t="shared" ref="N53:N69" si="11">IF($F53=M53,"CUMPLE",IF($F53&lt;M53,"MENOR","MAYOR"))</f>
        <v>MAYOR</v>
      </c>
      <c r="O53" s="133">
        <v>80</v>
      </c>
      <c r="P53" s="134" t="str">
        <f t="shared" ref="P53:P69" si="12">IF($F53=O53,"CUMPLE",IF($F53&lt;O53,"MENOR","MAYOR"))</f>
        <v>MAYOR</v>
      </c>
    </row>
    <row r="54" spans="1:16">
      <c r="A54" s="535"/>
      <c r="B54" s="540"/>
      <c r="C54" s="541"/>
      <c r="D54" s="126" t="s">
        <v>1262</v>
      </c>
      <c r="E54" s="117" t="s">
        <v>1142</v>
      </c>
      <c r="F54" s="127">
        <f>VLOOKUP(E54,PHVA!$B$8:$K$29,10,FALSE)</f>
        <v>0</v>
      </c>
      <c r="G54" s="135" t="s">
        <v>109</v>
      </c>
      <c r="H54" s="135" t="s">
        <v>109</v>
      </c>
      <c r="I54" s="129" t="s">
        <v>109</v>
      </c>
      <c r="J54" s="129" t="s">
        <v>109</v>
      </c>
      <c r="K54" s="131" t="s">
        <v>109</v>
      </c>
      <c r="L54" s="131" t="s">
        <v>109</v>
      </c>
      <c r="M54" s="155">
        <v>40</v>
      </c>
      <c r="N54" s="132" t="str">
        <f t="shared" si="11"/>
        <v>MENOR</v>
      </c>
      <c r="O54" s="133">
        <v>60</v>
      </c>
      <c r="P54" s="134" t="str">
        <f t="shared" si="12"/>
        <v>MENOR</v>
      </c>
    </row>
    <row r="55" spans="1:16">
      <c r="A55" s="535"/>
      <c r="B55" s="540"/>
      <c r="C55" s="541"/>
      <c r="D55" s="126" t="s">
        <v>1262</v>
      </c>
      <c r="E55" s="117" t="s">
        <v>1145</v>
      </c>
      <c r="F55" s="127">
        <f>VLOOKUP(E55,PHVA!$B$8:$K$29,10,FALSE)</f>
        <v>0</v>
      </c>
      <c r="G55" s="135" t="s">
        <v>109</v>
      </c>
      <c r="H55" s="135" t="s">
        <v>109</v>
      </c>
      <c r="I55" s="129" t="s">
        <v>109</v>
      </c>
      <c r="J55" s="129" t="s">
        <v>109</v>
      </c>
      <c r="K55" s="131" t="s">
        <v>109</v>
      </c>
      <c r="L55" s="131" t="s">
        <v>109</v>
      </c>
      <c r="M55" s="155">
        <v>40</v>
      </c>
      <c r="N55" s="132" t="str">
        <f t="shared" si="11"/>
        <v>MENOR</v>
      </c>
      <c r="O55" s="133">
        <v>60</v>
      </c>
      <c r="P55" s="134" t="str">
        <f t="shared" si="12"/>
        <v>MENOR</v>
      </c>
    </row>
    <row r="56" spans="1:16">
      <c r="A56" s="535"/>
      <c r="B56" s="540"/>
      <c r="C56" s="541"/>
      <c r="D56" s="126" t="s">
        <v>1262</v>
      </c>
      <c r="E56" s="117" t="s">
        <v>1149</v>
      </c>
      <c r="F56" s="127">
        <f>VLOOKUP(E56,PHVA!$B$8:$K$29,10,FALSE)</f>
        <v>0</v>
      </c>
      <c r="G56" s="135" t="s">
        <v>109</v>
      </c>
      <c r="H56" s="135" t="s">
        <v>109</v>
      </c>
      <c r="I56" s="129" t="s">
        <v>109</v>
      </c>
      <c r="J56" s="129" t="s">
        <v>109</v>
      </c>
      <c r="K56" s="131" t="s">
        <v>109</v>
      </c>
      <c r="L56" s="131" t="s">
        <v>109</v>
      </c>
      <c r="M56" s="155">
        <v>40</v>
      </c>
      <c r="N56" s="132" t="str">
        <f t="shared" si="11"/>
        <v>MENOR</v>
      </c>
      <c r="O56" s="133">
        <v>60</v>
      </c>
      <c r="P56" s="134" t="str">
        <f t="shared" si="12"/>
        <v>MENOR</v>
      </c>
    </row>
    <row r="57" spans="1:16">
      <c r="A57" s="535"/>
      <c r="B57" s="540"/>
      <c r="C57" s="541"/>
      <c r="D57" s="126" t="s">
        <v>1262</v>
      </c>
      <c r="E57" s="117" t="s">
        <v>1152</v>
      </c>
      <c r="F57" s="127">
        <f>VLOOKUP(E57,PHVA!$B$8:$K$29,10,FALSE)</f>
        <v>0</v>
      </c>
      <c r="G57" s="135" t="s">
        <v>109</v>
      </c>
      <c r="H57" s="135" t="s">
        <v>109</v>
      </c>
      <c r="I57" s="129" t="s">
        <v>109</v>
      </c>
      <c r="J57" s="129" t="s">
        <v>109</v>
      </c>
      <c r="K57" s="131" t="s">
        <v>109</v>
      </c>
      <c r="L57" s="131" t="s">
        <v>109</v>
      </c>
      <c r="M57" s="155">
        <v>40</v>
      </c>
      <c r="N57" s="132" t="str">
        <f t="shared" si="11"/>
        <v>MENOR</v>
      </c>
      <c r="O57" s="133">
        <v>60</v>
      </c>
      <c r="P57" s="134" t="str">
        <f t="shared" si="12"/>
        <v>MENOR</v>
      </c>
    </row>
    <row r="58" spans="1:16" ht="135">
      <c r="A58" s="162" t="s">
        <v>1344</v>
      </c>
      <c r="B58" s="19" t="s">
        <v>310</v>
      </c>
      <c r="C58" s="166" t="s">
        <v>1345</v>
      </c>
      <c r="D58" s="125" t="s">
        <v>1190</v>
      </c>
      <c r="E58" s="117" t="s">
        <v>577</v>
      </c>
      <c r="F58" s="127">
        <f>VLOOKUP(E58,ADMINISTRATIVAS!$B$10:$L$73,11,FALSE)</f>
        <v>13</v>
      </c>
      <c r="G58" s="135" t="s">
        <v>109</v>
      </c>
      <c r="H58" s="135" t="s">
        <v>109</v>
      </c>
      <c r="I58" s="129" t="s">
        <v>109</v>
      </c>
      <c r="J58" s="129" t="s">
        <v>109</v>
      </c>
      <c r="K58" s="131" t="s">
        <v>109</v>
      </c>
      <c r="L58" s="131" t="s">
        <v>109</v>
      </c>
      <c r="M58" s="155">
        <v>40</v>
      </c>
      <c r="N58" s="132" t="str">
        <f t="shared" si="11"/>
        <v>MENOR</v>
      </c>
      <c r="O58" s="133">
        <v>60</v>
      </c>
      <c r="P58" s="134" t="str">
        <f t="shared" si="12"/>
        <v>MENOR</v>
      </c>
    </row>
    <row r="59" spans="1:16" ht="409.5" customHeight="1">
      <c r="A59" s="162" t="s">
        <v>1346</v>
      </c>
      <c r="B59" s="19" t="s">
        <v>310</v>
      </c>
      <c r="C59" s="166" t="s">
        <v>1347</v>
      </c>
      <c r="D59" s="125" t="s">
        <v>1275</v>
      </c>
      <c r="E59" s="152" t="s">
        <v>1087</v>
      </c>
      <c r="F59" s="127">
        <f>VLOOKUP(E59,TECNICAS!$A$9:$K$113,11)</f>
        <v>60</v>
      </c>
      <c r="G59" s="135" t="s">
        <v>109</v>
      </c>
      <c r="H59" s="135" t="s">
        <v>109</v>
      </c>
      <c r="I59" s="129" t="s">
        <v>109</v>
      </c>
      <c r="J59" s="129" t="s">
        <v>109</v>
      </c>
      <c r="K59" s="131" t="s">
        <v>109</v>
      </c>
      <c r="L59" s="131" t="s">
        <v>109</v>
      </c>
      <c r="M59" s="155">
        <v>60</v>
      </c>
      <c r="N59" s="132" t="str">
        <f t="shared" si="11"/>
        <v>CUMPLE</v>
      </c>
      <c r="O59" s="133">
        <v>80</v>
      </c>
      <c r="P59" s="134" t="str">
        <f t="shared" si="12"/>
        <v>MENOR</v>
      </c>
    </row>
    <row r="60" spans="1:16" ht="315" customHeight="1">
      <c r="A60" s="162" t="s">
        <v>1348</v>
      </c>
      <c r="B60" s="19" t="s">
        <v>310</v>
      </c>
      <c r="C60" s="166" t="s">
        <v>1349</v>
      </c>
      <c r="D60" s="125" t="s">
        <v>1275</v>
      </c>
      <c r="E60" s="152" t="s">
        <v>1033</v>
      </c>
      <c r="F60" s="127">
        <f>VLOOKUP(E60,TECNICAS!$A$9:$K$113,11)</f>
        <v>60</v>
      </c>
      <c r="G60" s="135" t="s">
        <v>109</v>
      </c>
      <c r="H60" s="135" t="s">
        <v>109</v>
      </c>
      <c r="I60" s="129" t="s">
        <v>109</v>
      </c>
      <c r="J60" s="129" t="s">
        <v>109</v>
      </c>
      <c r="K60" s="131" t="s">
        <v>109</v>
      </c>
      <c r="L60" s="131" t="s">
        <v>109</v>
      </c>
      <c r="M60" s="155">
        <v>60</v>
      </c>
      <c r="N60" s="132" t="str">
        <f t="shared" si="11"/>
        <v>CUMPLE</v>
      </c>
      <c r="O60" s="133">
        <v>80</v>
      </c>
      <c r="P60" s="134" t="str">
        <f t="shared" si="12"/>
        <v>MENOR</v>
      </c>
    </row>
    <row r="61" spans="1:16" ht="90" customHeight="1">
      <c r="A61" s="162" t="s">
        <v>1350</v>
      </c>
      <c r="B61" s="19" t="s">
        <v>310</v>
      </c>
      <c r="C61" s="166" t="s">
        <v>1351</v>
      </c>
      <c r="D61" s="125" t="s">
        <v>1275</v>
      </c>
      <c r="E61" s="152" t="s">
        <v>872</v>
      </c>
      <c r="F61" s="127">
        <f>VLOOKUP(E61,TECNICAS!$A$9:$K$113,11)</f>
        <v>100</v>
      </c>
      <c r="G61" s="135" t="s">
        <v>109</v>
      </c>
      <c r="H61" s="135" t="s">
        <v>109</v>
      </c>
      <c r="I61" s="129" t="s">
        <v>109</v>
      </c>
      <c r="J61" s="129" t="s">
        <v>109</v>
      </c>
      <c r="K61" s="131" t="s">
        <v>109</v>
      </c>
      <c r="L61" s="131" t="s">
        <v>109</v>
      </c>
      <c r="M61" s="155">
        <v>60</v>
      </c>
      <c r="N61" s="132" t="str">
        <f t="shared" si="11"/>
        <v>MAYOR</v>
      </c>
      <c r="O61" s="133">
        <v>80</v>
      </c>
      <c r="P61" s="134" t="str">
        <f t="shared" si="12"/>
        <v>MAYOR</v>
      </c>
    </row>
    <row r="62" spans="1:16" ht="195" customHeight="1">
      <c r="A62" s="162" t="s">
        <v>1352</v>
      </c>
      <c r="B62" s="19" t="s">
        <v>310</v>
      </c>
      <c r="C62" s="166" t="s">
        <v>1353</v>
      </c>
      <c r="D62" s="126" t="s">
        <v>1262</v>
      </c>
      <c r="E62" s="117" t="s">
        <v>1156</v>
      </c>
      <c r="F62" s="127">
        <f>VLOOKUP(E62,PHVA!$B$8:$K$29,10,FALSE)</f>
        <v>0</v>
      </c>
      <c r="G62" s="135" t="s">
        <v>109</v>
      </c>
      <c r="H62" s="135" t="s">
        <v>109</v>
      </c>
      <c r="I62" s="129" t="s">
        <v>109</v>
      </c>
      <c r="J62" s="129" t="s">
        <v>109</v>
      </c>
      <c r="K62" s="131" t="s">
        <v>109</v>
      </c>
      <c r="L62" s="131" t="s">
        <v>109</v>
      </c>
      <c r="M62" s="155">
        <v>60</v>
      </c>
      <c r="N62" s="132" t="str">
        <f t="shared" si="11"/>
        <v>MENOR</v>
      </c>
      <c r="O62" s="133">
        <v>80</v>
      </c>
      <c r="P62" s="134" t="str">
        <f t="shared" si="12"/>
        <v>MENOR</v>
      </c>
    </row>
    <row r="63" spans="1:16" ht="409.5" customHeight="1">
      <c r="A63" s="162" t="s">
        <v>1354</v>
      </c>
      <c r="B63" s="19" t="s">
        <v>310</v>
      </c>
      <c r="C63" s="166" t="s">
        <v>1355</v>
      </c>
      <c r="D63" s="125" t="s">
        <v>1275</v>
      </c>
      <c r="E63" s="152" t="s">
        <v>1081</v>
      </c>
      <c r="F63" s="127">
        <f>VLOOKUP(E63,TECNICAS!$A$9:$K$113,11)</f>
        <v>60</v>
      </c>
      <c r="G63" s="135" t="s">
        <v>109</v>
      </c>
      <c r="H63" s="135" t="s">
        <v>109</v>
      </c>
      <c r="I63" s="129" t="s">
        <v>109</v>
      </c>
      <c r="J63" s="129" t="s">
        <v>109</v>
      </c>
      <c r="K63" s="131" t="s">
        <v>109</v>
      </c>
      <c r="L63" s="131" t="s">
        <v>109</v>
      </c>
      <c r="M63" s="155">
        <v>60</v>
      </c>
      <c r="N63" s="132" t="str">
        <f t="shared" si="11"/>
        <v>CUMPLE</v>
      </c>
      <c r="O63" s="133">
        <v>80</v>
      </c>
      <c r="P63" s="134" t="str">
        <f t="shared" si="12"/>
        <v>MENOR</v>
      </c>
    </row>
    <row r="64" spans="1:16">
      <c r="A64" s="162" t="s">
        <v>1356</v>
      </c>
      <c r="B64" s="19" t="s">
        <v>310</v>
      </c>
      <c r="C64" s="92" t="s">
        <v>1357</v>
      </c>
      <c r="D64" s="125" t="s">
        <v>1275</v>
      </c>
      <c r="E64" s="152" t="s">
        <v>1358</v>
      </c>
      <c r="F64" s="127">
        <f>VLOOKUP(E64,TECNICAS!$A$9:$K$113,11)</f>
        <v>90</v>
      </c>
      <c r="G64" s="135" t="s">
        <v>109</v>
      </c>
      <c r="H64" s="135" t="s">
        <v>109</v>
      </c>
      <c r="I64" s="129" t="s">
        <v>109</v>
      </c>
      <c r="J64" s="129" t="s">
        <v>109</v>
      </c>
      <c r="K64" s="131" t="s">
        <v>109</v>
      </c>
      <c r="L64" s="131" t="s">
        <v>109</v>
      </c>
      <c r="M64" s="155">
        <v>60</v>
      </c>
      <c r="N64" s="132" t="str">
        <f t="shared" si="11"/>
        <v>MAYOR</v>
      </c>
      <c r="O64" s="133">
        <v>80</v>
      </c>
      <c r="P64" s="134" t="str">
        <f t="shared" si="12"/>
        <v>MAYOR</v>
      </c>
    </row>
    <row r="65" spans="1:16">
      <c r="A65" s="162" t="s">
        <v>1359</v>
      </c>
      <c r="B65" s="19" t="s">
        <v>310</v>
      </c>
      <c r="C65" s="92" t="s">
        <v>1360</v>
      </c>
      <c r="D65" s="125" t="s">
        <v>1275</v>
      </c>
      <c r="E65" s="152" t="s">
        <v>673</v>
      </c>
      <c r="F65" s="127">
        <f>VLOOKUP(E65,TECNICAS!$A$9:$K$113,11)</f>
        <v>88</v>
      </c>
      <c r="G65" s="135" t="s">
        <v>109</v>
      </c>
      <c r="H65" s="135" t="s">
        <v>109</v>
      </c>
      <c r="I65" s="129" t="s">
        <v>109</v>
      </c>
      <c r="J65" s="129" t="s">
        <v>109</v>
      </c>
      <c r="K65" s="131" t="s">
        <v>109</v>
      </c>
      <c r="L65" s="131" t="s">
        <v>109</v>
      </c>
      <c r="M65" s="155">
        <v>60</v>
      </c>
      <c r="N65" s="132" t="str">
        <f t="shared" si="11"/>
        <v>MAYOR</v>
      </c>
      <c r="O65" s="133">
        <v>80</v>
      </c>
      <c r="P65" s="134" t="str">
        <f t="shared" si="12"/>
        <v>MAYOR</v>
      </c>
    </row>
    <row r="66" spans="1:16">
      <c r="A66" s="162" t="s">
        <v>1361</v>
      </c>
      <c r="B66" s="19" t="s">
        <v>310</v>
      </c>
      <c r="C66" s="92" t="s">
        <v>1362</v>
      </c>
      <c r="D66" s="125" t="s">
        <v>1275</v>
      </c>
      <c r="E66" s="152" t="s">
        <v>706</v>
      </c>
      <c r="F66" s="127">
        <f>VLOOKUP(E66,TECNICAS!$A$9:$K$113,11)</f>
        <v>60</v>
      </c>
      <c r="G66" s="135" t="s">
        <v>109</v>
      </c>
      <c r="H66" s="135" t="s">
        <v>109</v>
      </c>
      <c r="I66" s="129" t="s">
        <v>109</v>
      </c>
      <c r="J66" s="129" t="s">
        <v>109</v>
      </c>
      <c r="K66" s="131" t="s">
        <v>109</v>
      </c>
      <c r="L66" s="131" t="s">
        <v>109</v>
      </c>
      <c r="M66" s="155">
        <v>60</v>
      </c>
      <c r="N66" s="132" t="str">
        <f t="shared" si="11"/>
        <v>CUMPLE</v>
      </c>
      <c r="O66" s="133">
        <v>80</v>
      </c>
      <c r="P66" s="134" t="str">
        <f t="shared" si="12"/>
        <v>MENOR</v>
      </c>
    </row>
    <row r="67" spans="1:16">
      <c r="A67" s="162" t="s">
        <v>1363</v>
      </c>
      <c r="B67" s="19" t="s">
        <v>310</v>
      </c>
      <c r="C67" s="92" t="s">
        <v>1364</v>
      </c>
      <c r="D67" s="125" t="s">
        <v>1275</v>
      </c>
      <c r="E67" s="152" t="s">
        <v>869</v>
      </c>
      <c r="F67" s="127">
        <f>VLOOKUP(E67,TECNICAS!$A$9:$K$113,11)</f>
        <v>90</v>
      </c>
      <c r="G67" s="135" t="s">
        <v>109</v>
      </c>
      <c r="H67" s="135" t="s">
        <v>109</v>
      </c>
      <c r="I67" s="129" t="s">
        <v>109</v>
      </c>
      <c r="J67" s="129" t="s">
        <v>109</v>
      </c>
      <c r="K67" s="131" t="s">
        <v>109</v>
      </c>
      <c r="L67" s="131" t="s">
        <v>109</v>
      </c>
      <c r="M67" s="155">
        <v>60</v>
      </c>
      <c r="N67" s="132" t="str">
        <f t="shared" si="11"/>
        <v>MAYOR</v>
      </c>
      <c r="O67" s="133">
        <v>80</v>
      </c>
      <c r="P67" s="134" t="str">
        <f t="shared" si="12"/>
        <v>MAYOR</v>
      </c>
    </row>
    <row r="68" spans="1:16">
      <c r="A68" s="162" t="s">
        <v>1365</v>
      </c>
      <c r="B68" s="19" t="s">
        <v>310</v>
      </c>
      <c r="C68" s="92" t="s">
        <v>1366</v>
      </c>
      <c r="D68" s="125" t="s">
        <v>1275</v>
      </c>
      <c r="E68" s="152" t="s">
        <v>917</v>
      </c>
      <c r="F68" s="127">
        <f>VLOOKUP(E68,TECNICAS!$A$9:$K$113,11)</f>
        <v>20</v>
      </c>
      <c r="G68" s="135" t="s">
        <v>109</v>
      </c>
      <c r="H68" s="135" t="s">
        <v>109</v>
      </c>
      <c r="I68" s="129" t="s">
        <v>109</v>
      </c>
      <c r="J68" s="129" t="s">
        <v>109</v>
      </c>
      <c r="K68" s="131" t="s">
        <v>109</v>
      </c>
      <c r="L68" s="131" t="s">
        <v>109</v>
      </c>
      <c r="M68" s="155">
        <v>60</v>
      </c>
      <c r="N68" s="132" t="str">
        <f t="shared" si="11"/>
        <v>MENOR</v>
      </c>
      <c r="O68" s="133">
        <v>80</v>
      </c>
      <c r="P68" s="134" t="str">
        <f t="shared" si="12"/>
        <v>MENOR</v>
      </c>
    </row>
    <row r="69" spans="1:16">
      <c r="A69" s="162" t="s">
        <v>1367</v>
      </c>
      <c r="B69" s="19" t="s">
        <v>310</v>
      </c>
      <c r="C69" s="92" t="s">
        <v>1368</v>
      </c>
      <c r="D69" s="125" t="s">
        <v>1190</v>
      </c>
      <c r="E69" s="117" t="s">
        <v>549</v>
      </c>
      <c r="F69" s="127">
        <f>VLOOKUP(E69,ADMINISTRATIVAS!$B$10:$L$73,11,FALSE)</f>
        <v>25</v>
      </c>
      <c r="G69" s="135" t="s">
        <v>109</v>
      </c>
      <c r="H69" s="135" t="s">
        <v>109</v>
      </c>
      <c r="I69" s="129" t="s">
        <v>109</v>
      </c>
      <c r="J69" s="129" t="s">
        <v>109</v>
      </c>
      <c r="K69" s="131" t="s">
        <v>109</v>
      </c>
      <c r="L69" s="131" t="s">
        <v>109</v>
      </c>
      <c r="M69" s="155">
        <v>60</v>
      </c>
      <c r="N69" s="132" t="str">
        <f t="shared" si="11"/>
        <v>MENOR</v>
      </c>
      <c r="O69" s="133">
        <v>80</v>
      </c>
      <c r="P69" s="134" t="str">
        <f t="shared" si="12"/>
        <v>MENOR</v>
      </c>
    </row>
    <row r="70" spans="1:16">
      <c r="A70" s="169" t="s">
        <v>1369</v>
      </c>
      <c r="B70" s="149"/>
      <c r="C70" s="174"/>
      <c r="D70" s="156"/>
      <c r="E70" s="156"/>
      <c r="F70" s="147">
        <f>SUM(F59:F69)</f>
        <v>653</v>
      </c>
      <c r="G70" s="149">
        <f>SUM(G59:G69)</f>
        <v>0</v>
      </c>
      <c r="H70" s="149"/>
      <c r="I70" s="149">
        <f>SUM(I59:I69)</f>
        <v>0</v>
      </c>
      <c r="J70" s="149"/>
      <c r="K70" s="149">
        <f>SUM(K59:K69)</f>
        <v>0</v>
      </c>
      <c r="L70" s="149"/>
      <c r="M70" s="149">
        <f>SUM(M59:M69)</f>
        <v>660</v>
      </c>
      <c r="N70" s="149" t="str">
        <f>IFERROR(VLOOKUP("MENOR",N53:N69,1,FALSE),"CUMPLE")</f>
        <v>MENOR</v>
      </c>
      <c r="O70" s="149">
        <f>SUM(O59:O69)</f>
        <v>880</v>
      </c>
      <c r="P70" s="149" t="str">
        <f>IFERROR(VLOOKUP("MENOR",P53:P69,1,FALSE),"CUMPLE")</f>
        <v>MENOR</v>
      </c>
    </row>
    <row r="71" spans="1:16" ht="15.75" thickBot="1">
      <c r="A71" s="164" t="s">
        <v>1370</v>
      </c>
      <c r="B71" s="165" t="s">
        <v>310</v>
      </c>
      <c r="C71" s="175" t="s">
        <v>243</v>
      </c>
      <c r="D71" s="158" t="s">
        <v>1190</v>
      </c>
      <c r="E71" s="157" t="s">
        <v>444</v>
      </c>
      <c r="F71" s="127">
        <f>VLOOKUP(E71,ADMINISTRATIVAS!$B$10:$L$73,11,FALSE)</f>
        <v>20</v>
      </c>
      <c r="G71" s="135" t="s">
        <v>109</v>
      </c>
      <c r="H71" s="135" t="s">
        <v>109</v>
      </c>
      <c r="I71" s="129" t="s">
        <v>109</v>
      </c>
      <c r="J71" s="129" t="s">
        <v>109</v>
      </c>
      <c r="K71" s="131" t="s">
        <v>109</v>
      </c>
      <c r="L71" s="131" t="s">
        <v>109</v>
      </c>
      <c r="M71" s="155" t="s">
        <v>109</v>
      </c>
      <c r="N71" s="155" t="s">
        <v>109</v>
      </c>
      <c r="O71" s="159">
        <v>60</v>
      </c>
      <c r="P71" s="134" t="str">
        <f>IF($F71=O71,"CUMPLE",IF($F71&lt;O71,"MENOR","MAYOR"))</f>
        <v>MENOR</v>
      </c>
    </row>
    <row r="72" spans="1:16">
      <c r="A72" s="170" t="s">
        <v>1371</v>
      </c>
      <c r="B72" s="156"/>
      <c r="C72" s="174"/>
      <c r="D72" s="156"/>
      <c r="E72" s="156"/>
      <c r="F72" s="147">
        <f>SUM(F61:F71)</f>
        <v>1206</v>
      </c>
      <c r="G72" s="149"/>
      <c r="H72" s="149"/>
      <c r="I72" s="149"/>
      <c r="J72" s="149"/>
      <c r="K72" s="149"/>
      <c r="L72" s="149"/>
      <c r="M72" s="149"/>
      <c r="N72" s="149"/>
      <c r="O72" s="149">
        <f>SUM(O61:O71)</f>
        <v>1660</v>
      </c>
      <c r="P72" s="149" t="str">
        <f>IFERROR(VLOOKUP("MENOR",P71,1,FALSE),"CUMPLE")</f>
        <v>MENOR</v>
      </c>
    </row>
    <row r="73" spans="1:16">
      <c r="F73" s="30"/>
      <c r="G73" s="30"/>
      <c r="I73" s="30"/>
      <c r="K73" s="30"/>
      <c r="M73" s="30"/>
      <c r="O73" s="30"/>
    </row>
    <row r="77" spans="1:16" ht="15.75">
      <c r="A77" s="518" t="s">
        <v>87</v>
      </c>
      <c r="B77" s="518"/>
      <c r="C77" s="518"/>
      <c r="D77" s="518"/>
      <c r="E77" s="518"/>
      <c r="F77" s="518"/>
      <c r="G77" s="518"/>
      <c r="H77" s="518"/>
      <c r="I77" s="518"/>
      <c r="J77" s="518"/>
      <c r="K77" s="518"/>
      <c r="L77" s="518"/>
      <c r="M77" s="518"/>
      <c r="N77" s="518"/>
      <c r="O77" s="518"/>
      <c r="P77" s="518"/>
    </row>
    <row r="78" spans="1:16" ht="15.75">
      <c r="A78" s="350" t="s">
        <v>88</v>
      </c>
      <c r="B78" s="350"/>
      <c r="C78" s="350" t="s">
        <v>89</v>
      </c>
      <c r="D78" s="350"/>
      <c r="E78" s="350"/>
      <c r="F78" s="350"/>
      <c r="G78" s="350"/>
      <c r="H78" s="350"/>
      <c r="I78" s="350"/>
      <c r="J78" s="350"/>
      <c r="K78" s="350"/>
      <c r="L78" s="350" t="s">
        <v>90</v>
      </c>
      <c r="M78" s="350"/>
      <c r="N78" s="350"/>
      <c r="O78" s="350"/>
      <c r="P78" s="350"/>
    </row>
    <row r="79" spans="1:16">
      <c r="A79" s="352" t="s">
        <v>91</v>
      </c>
      <c r="B79" s="352"/>
      <c r="C79" s="352" t="s">
        <v>92</v>
      </c>
      <c r="D79" s="352"/>
      <c r="E79" s="352"/>
      <c r="F79" s="352"/>
      <c r="G79" s="352"/>
      <c r="H79" s="352"/>
      <c r="I79" s="352"/>
      <c r="J79" s="352"/>
      <c r="K79" s="352"/>
      <c r="L79" s="352">
        <v>1</v>
      </c>
      <c r="M79" s="352"/>
      <c r="N79" s="352"/>
      <c r="O79" s="352"/>
      <c r="P79" s="352"/>
    </row>
    <row r="80" spans="1:16">
      <c r="A80" s="352" t="s">
        <v>0</v>
      </c>
      <c r="B80" s="352"/>
      <c r="C80" s="352" t="s">
        <v>0</v>
      </c>
      <c r="D80" s="352"/>
      <c r="E80" s="352"/>
      <c r="F80" s="352"/>
      <c r="G80" s="352"/>
      <c r="H80" s="352"/>
      <c r="I80" s="352"/>
      <c r="J80" s="352"/>
      <c r="K80" s="352"/>
      <c r="L80" s="352"/>
      <c r="M80" s="352"/>
      <c r="N80" s="352"/>
      <c r="O80" s="352"/>
      <c r="P80" s="352"/>
    </row>
    <row r="81" spans="1:16">
      <c r="B81" s="243"/>
      <c r="C81" s="243"/>
      <c r="D81" s="265"/>
      <c r="E81" s="265"/>
      <c r="F81" s="265"/>
      <c r="G81" s="265"/>
      <c r="H81" s="265"/>
      <c r="I81" s="265"/>
      <c r="J81" s="265"/>
      <c r="K81" s="266"/>
      <c r="L81" s="266"/>
    </row>
    <row r="82" spans="1:16" ht="15.75">
      <c r="A82" s="534" t="s">
        <v>0</v>
      </c>
      <c r="B82" s="534"/>
      <c r="C82" s="534" t="s">
        <v>93</v>
      </c>
      <c r="D82" s="534"/>
      <c r="E82" s="531" t="s">
        <v>94</v>
      </c>
      <c r="F82" s="532"/>
      <c r="G82" s="532"/>
      <c r="H82" s="532"/>
      <c r="I82" s="532"/>
      <c r="J82" s="533"/>
      <c r="K82" s="291" t="s">
        <v>88</v>
      </c>
      <c r="L82" s="538" t="s">
        <v>95</v>
      </c>
      <c r="M82" s="539"/>
      <c r="N82" s="539"/>
      <c r="O82" s="539"/>
      <c r="P82" s="539"/>
    </row>
    <row r="83" spans="1:16" ht="15.75">
      <c r="A83" s="350" t="s">
        <v>96</v>
      </c>
      <c r="B83" s="350"/>
      <c r="C83" s="352" t="s">
        <v>97</v>
      </c>
      <c r="D83" s="352"/>
      <c r="E83" s="352" t="s">
        <v>98</v>
      </c>
      <c r="F83" s="352"/>
      <c r="G83" s="352"/>
      <c r="H83" s="352"/>
      <c r="I83" s="352"/>
      <c r="J83" s="352"/>
      <c r="K83" s="268" t="s">
        <v>91</v>
      </c>
      <c r="L83" s="352"/>
      <c r="M83" s="352"/>
      <c r="N83" s="352"/>
      <c r="O83" s="352"/>
      <c r="P83" s="352"/>
    </row>
    <row r="84" spans="1:16" ht="15.75">
      <c r="A84" s="350" t="s">
        <v>99</v>
      </c>
      <c r="B84" s="350"/>
      <c r="C84" s="352" t="s">
        <v>97</v>
      </c>
      <c r="D84" s="352"/>
      <c r="E84" s="352" t="s">
        <v>100</v>
      </c>
      <c r="F84" s="352"/>
      <c r="G84" s="352"/>
      <c r="H84" s="352"/>
      <c r="I84" s="352"/>
      <c r="J84" s="352"/>
      <c r="K84" s="268" t="s">
        <v>91</v>
      </c>
      <c r="L84" s="352"/>
      <c r="M84" s="352"/>
      <c r="N84" s="352"/>
      <c r="O84" s="352"/>
      <c r="P84" s="352"/>
    </row>
    <row r="85" spans="1:16" ht="15.75">
      <c r="A85" s="350" t="s">
        <v>101</v>
      </c>
      <c r="B85" s="350"/>
      <c r="C85" s="352" t="s">
        <v>102</v>
      </c>
      <c r="D85" s="352"/>
      <c r="E85" s="352" t="s">
        <v>103</v>
      </c>
      <c r="F85" s="352"/>
      <c r="G85" s="352"/>
      <c r="H85" s="352"/>
      <c r="I85" s="352"/>
      <c r="J85" s="352"/>
      <c r="K85" s="268" t="s">
        <v>91</v>
      </c>
      <c r="L85" s="352"/>
      <c r="M85" s="352"/>
      <c r="N85" s="352"/>
      <c r="O85" s="352"/>
      <c r="P85" s="352"/>
    </row>
  </sheetData>
  <mergeCells count="41">
    <mergeCell ref="B11:B13"/>
    <mergeCell ref="C11:C13"/>
    <mergeCell ref="B53:B57"/>
    <mergeCell ref="C53:C57"/>
    <mergeCell ref="A79:B79"/>
    <mergeCell ref="C79:K79"/>
    <mergeCell ref="A11:A13"/>
    <mergeCell ref="A78:B78"/>
    <mergeCell ref="C78:K78"/>
    <mergeCell ref="L78:P78"/>
    <mergeCell ref="L79:P79"/>
    <mergeCell ref="A53:A57"/>
    <mergeCell ref="L84:P84"/>
    <mergeCell ref="N1:P1"/>
    <mergeCell ref="N2:P2"/>
    <mergeCell ref="N3:P3"/>
    <mergeCell ref="N4:P4"/>
    <mergeCell ref="C1:M1"/>
    <mergeCell ref="C2:M2"/>
    <mergeCell ref="C3:M3"/>
    <mergeCell ref="C4:M4"/>
    <mergeCell ref="L80:P80"/>
    <mergeCell ref="L82:P82"/>
    <mergeCell ref="L83:P83"/>
    <mergeCell ref="A77:P77"/>
    <mergeCell ref="E82:J82"/>
    <mergeCell ref="A1:B4"/>
    <mergeCell ref="L85:P85"/>
    <mergeCell ref="A80:B80"/>
    <mergeCell ref="C80:K80"/>
    <mergeCell ref="A85:B85"/>
    <mergeCell ref="C85:D85"/>
    <mergeCell ref="E85:J85"/>
    <mergeCell ref="A83:B83"/>
    <mergeCell ref="C83:D83"/>
    <mergeCell ref="E83:J83"/>
    <mergeCell ref="A84:B84"/>
    <mergeCell ref="C84:D84"/>
    <mergeCell ref="E84:J84"/>
    <mergeCell ref="A82:B82"/>
    <mergeCell ref="C82:D82"/>
  </mergeCells>
  <dataValidations count="1">
    <dataValidation type="list" allowBlank="1" showInputMessage="1" showErrorMessage="1" sqref="F19:F20 F14" xr:uid="{00000000-0002-0000-0700-000000000000}">
      <formula1>$U$2:$U$7</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juanc9010</dc:creator>
  <cp:keywords/>
  <dc:description/>
  <cp:lastModifiedBy/>
  <cp:revision/>
  <dcterms:created xsi:type="dcterms:W3CDTF">2017-07-27T15:23:10Z</dcterms:created>
  <dcterms:modified xsi:type="dcterms:W3CDTF">2023-08-15T21:59:50Z</dcterms:modified>
  <cp:category/>
  <cp:contentStatus/>
</cp:coreProperties>
</file>