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hidePivotFieldList="1" defaultThemeVersion="166925"/>
  <mc:AlternateContent xmlns:mc="http://schemas.openxmlformats.org/markup-compatibility/2006">
    <mc:Choice Requires="x15">
      <x15ac:absPath xmlns:x15ac="http://schemas.microsoft.com/office/spreadsheetml/2010/11/ac" url="https://alcart-my.sharepoint.com/personal/gestorcalidad_cartagena_gov_co/Documents/DOCUMENTOS DEL PROCESO DE SEGURIDAD DE LA INFORMACION/Modelo de Seguridad y Privacidad de la Información - SPI/Doc que soportan - MSPI/Documentos normalizados/"/>
    </mc:Choice>
  </mc:AlternateContent>
  <xr:revisionPtr revIDLastSave="0" documentId="8_{57A8BE08-D78F-4ACE-ABD7-E66F69BFE62F}" xr6:coauthVersionLast="47" xr6:coauthVersionMax="47" xr10:uidLastSave="{00000000-0000-0000-0000-000000000000}"/>
  <bookViews>
    <workbookView xWindow="-120" yWindow="-120" windowWidth="20730" windowHeight="11310" tabRatio="788" firstSheet="4" activeTab="4" xr2:uid="{00000000-000D-0000-FFFF-FFFF00000000}"/>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10" r:id="rId7"/>
    <sheet name="CIBER" sheetId="9" r:id="rId8"/>
    <sheet name="MADUREZ" sheetId="8" r:id="rId9"/>
  </sheets>
  <calcPr calcId="191028"/>
  <pivotCaches>
    <pivotCache cacheId="10533" r:id="rId10"/>
    <pivotCache cacheId="10534"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0" l="1"/>
  <c r="K10" i="10"/>
  <c r="K20" i="6"/>
  <c r="K13" i="6"/>
  <c r="K10" i="6"/>
  <c r="L33" i="5"/>
  <c r="L29" i="5"/>
  <c r="L26" i="5"/>
  <c r="L15" i="5"/>
  <c r="L21" i="5"/>
  <c r="L10" i="5"/>
  <c r="F17" i="10"/>
  <c r="L25" i="5" l="1"/>
  <c r="L14" i="5"/>
  <c r="E38" i="1"/>
  <c r="E37" i="1"/>
  <c r="L56" i="5" l="1"/>
  <c r="L29" i="10" l="1"/>
  <c r="E17" i="10"/>
  <c r="D17" i="10"/>
  <c r="F14" i="10"/>
  <c r="E14" i="10"/>
  <c r="D14" i="10"/>
  <c r="E13" i="10"/>
  <c r="D13" i="10"/>
  <c r="F10" i="10"/>
  <c r="E10" i="10"/>
  <c r="C28" i="1" l="1"/>
  <c r="C27" i="1"/>
  <c r="C18" i="1"/>
  <c r="C17" i="1"/>
  <c r="C16" i="1"/>
  <c r="C15" i="1"/>
  <c r="F39" i="1" l="1"/>
  <c r="G180" i="9" l="1"/>
  <c r="G181" i="9"/>
  <c r="G182" i="9"/>
  <c r="G183" i="9"/>
  <c r="G184" i="9"/>
  <c r="G185" i="9"/>
  <c r="G186" i="9"/>
  <c r="G188" i="9"/>
  <c r="G189" i="9"/>
  <c r="G190" i="9"/>
  <c r="G191" i="9"/>
  <c r="G192" i="9"/>
  <c r="G193" i="9"/>
  <c r="G194" i="9"/>
  <c r="G195" i="9"/>
  <c r="G196" i="9"/>
  <c r="G179" i="9"/>
  <c r="G178"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70" i="9"/>
  <c r="G69"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22" i="9"/>
  <c r="G21" i="9"/>
  <c r="F71" i="8"/>
  <c r="F63" i="8"/>
  <c r="F62" i="8"/>
  <c r="F61" i="8"/>
  <c r="F60" i="8"/>
  <c r="F59" i="8"/>
  <c r="F57" i="8"/>
  <c r="F56" i="8"/>
  <c r="F55" i="8"/>
  <c r="F54" i="8"/>
  <c r="F51" i="8"/>
  <c r="F50" i="8"/>
  <c r="F49" i="8"/>
  <c r="F48" i="8"/>
  <c r="F47" i="8"/>
  <c r="F46" i="8"/>
  <c r="F45" i="8"/>
  <c r="F36" i="8"/>
  <c r="F35" i="8"/>
  <c r="F24" i="8"/>
  <c r="F22" i="8"/>
  <c r="F21" i="8"/>
  <c r="F17" i="8"/>
  <c r="F16" i="8"/>
  <c r="F15" i="8"/>
  <c r="F12" i="8"/>
  <c r="F11" i="8"/>
  <c r="F10" i="8"/>
  <c r="F9" i="8"/>
  <c r="F8" i="8"/>
  <c r="L11" i="10"/>
  <c r="L14" i="10"/>
  <c r="L13" i="10"/>
  <c r="K14" i="10"/>
  <c r="K13" i="10"/>
  <c r="F13" i="8" s="1"/>
  <c r="L10" i="10"/>
  <c r="K30" i="10"/>
  <c r="L30" i="10" s="1"/>
  <c r="K27" i="10"/>
  <c r="L27" i="10" s="1"/>
  <c r="K18" i="10" l="1"/>
  <c r="L18" i="10" l="1"/>
  <c r="E35" i="1"/>
  <c r="K61" i="6"/>
  <c r="F28" i="8" s="1"/>
  <c r="P28" i="8" s="1"/>
  <c r="K22" i="6"/>
  <c r="F65" i="8" s="1"/>
  <c r="P65" i="8" s="1"/>
  <c r="P71" i="8"/>
  <c r="P72" i="8" s="1"/>
  <c r="O70" i="8"/>
  <c r="O72" i="8" s="1"/>
  <c r="M70" i="8"/>
  <c r="K70" i="8"/>
  <c r="I70" i="8"/>
  <c r="G70" i="8"/>
  <c r="N63" i="8"/>
  <c r="P63" i="8"/>
  <c r="P62" i="8"/>
  <c r="P61" i="8"/>
  <c r="P60" i="8"/>
  <c r="N59" i="8"/>
  <c r="P59" i="8"/>
  <c r="P57" i="8"/>
  <c r="P56" i="8"/>
  <c r="P55" i="8"/>
  <c r="P54" i="8"/>
  <c r="P53" i="8"/>
  <c r="O52" i="8"/>
  <c r="M52" i="8"/>
  <c r="K52" i="8"/>
  <c r="I52" i="8"/>
  <c r="G52" i="8"/>
  <c r="P51" i="8"/>
  <c r="P50" i="8"/>
  <c r="P49" i="8"/>
  <c r="P48" i="8"/>
  <c r="N47" i="8"/>
  <c r="L47" i="8"/>
  <c r="P47" i="8"/>
  <c r="N46" i="8"/>
  <c r="L46" i="8"/>
  <c r="P46" i="8"/>
  <c r="L45" i="8"/>
  <c r="P45" i="8"/>
  <c r="L36" i="8"/>
  <c r="P36" i="8"/>
  <c r="L35" i="8"/>
  <c r="P35" i="8"/>
  <c r="O30" i="8"/>
  <c r="M30" i="8"/>
  <c r="K30" i="8"/>
  <c r="I30" i="8"/>
  <c r="G30" i="8"/>
  <c r="J24" i="8"/>
  <c r="P24" i="8"/>
  <c r="N22" i="8"/>
  <c r="L22" i="8"/>
  <c r="J22" i="8"/>
  <c r="N21" i="8"/>
  <c r="P20" i="8"/>
  <c r="N20" i="8"/>
  <c r="L20" i="8"/>
  <c r="J20" i="8"/>
  <c r="P19" i="8"/>
  <c r="P30" i="8" s="1"/>
  <c r="N19" i="8"/>
  <c r="N30" i="8" s="1"/>
  <c r="L19" i="8"/>
  <c r="L30" i="8" s="1"/>
  <c r="J19" i="8"/>
  <c r="J30" i="8" s="1"/>
  <c r="O18" i="8"/>
  <c r="M18" i="8"/>
  <c r="K18" i="8"/>
  <c r="I18" i="8"/>
  <c r="G18" i="8"/>
  <c r="N17" i="8"/>
  <c r="P16" i="8"/>
  <c r="N15" i="8"/>
  <c r="P14" i="8"/>
  <c r="N14" i="8"/>
  <c r="L14" i="8"/>
  <c r="J14" i="8"/>
  <c r="H14" i="8"/>
  <c r="L13" i="8"/>
  <c r="J12" i="8"/>
  <c r="H12" i="8"/>
  <c r="N12" i="8"/>
  <c r="L11" i="8"/>
  <c r="H10" i="8"/>
  <c r="N10" i="8"/>
  <c r="L9" i="8"/>
  <c r="J8" i="8"/>
  <c r="N8" i="8"/>
  <c r="K106" i="6"/>
  <c r="K105" i="6" s="1"/>
  <c r="F26" i="1" s="1"/>
  <c r="H26" i="1" s="1"/>
  <c r="K102" i="6"/>
  <c r="F44" i="8" s="1"/>
  <c r="P44" i="8" s="1"/>
  <c r="K92" i="6"/>
  <c r="F43" i="8" s="1"/>
  <c r="P43" i="8" s="1"/>
  <c r="K88" i="6"/>
  <c r="F42" i="8" s="1"/>
  <c r="L42" i="8" s="1"/>
  <c r="K81" i="6"/>
  <c r="F41" i="8" s="1"/>
  <c r="L41" i="8" s="1"/>
  <c r="K77" i="6"/>
  <c r="F40" i="8" s="1"/>
  <c r="L40" i="8" s="1"/>
  <c r="K73" i="6"/>
  <c r="F68" i="8" s="1"/>
  <c r="P68" i="8" s="1"/>
  <c r="K70" i="6"/>
  <c r="F29" i="8" s="1"/>
  <c r="N29" i="8" s="1"/>
  <c r="K68" i="6"/>
  <c r="F39" i="8" s="1"/>
  <c r="P39" i="8" s="1"/>
  <c r="K63" i="6"/>
  <c r="F67" i="8" s="1"/>
  <c r="N67" i="8" s="1"/>
  <c r="K59" i="6"/>
  <c r="F27" i="8" s="1"/>
  <c r="P27" i="8" s="1"/>
  <c r="K54" i="6"/>
  <c r="F38" i="8" s="1"/>
  <c r="P38" i="8" s="1"/>
  <c r="K42" i="6"/>
  <c r="F37" i="8" s="1"/>
  <c r="L37" i="8" s="1"/>
  <c r="K35" i="6"/>
  <c r="K30" i="6"/>
  <c r="F64" i="8"/>
  <c r="P64" i="8" s="1"/>
  <c r="F34" i="8"/>
  <c r="P34" i="8" s="1"/>
  <c r="L71" i="5"/>
  <c r="F25" i="1" s="1"/>
  <c r="H25" i="1" s="1"/>
  <c r="L66" i="5"/>
  <c r="F58" i="8" s="1"/>
  <c r="P58" i="8" s="1"/>
  <c r="L60" i="5"/>
  <c r="L52" i="5"/>
  <c r="L46" i="5"/>
  <c r="L42" i="5"/>
  <c r="L37" i="5"/>
  <c r="F23" i="8" s="1"/>
  <c r="P23" i="8" s="1"/>
  <c r="F33" i="8"/>
  <c r="P33" i="8" s="1"/>
  <c r="F32" i="8"/>
  <c r="P32" i="8" s="1"/>
  <c r="F31" i="8"/>
  <c r="P31" i="8" s="1"/>
  <c r="F26" i="8"/>
  <c r="J26" i="8" s="1"/>
  <c r="F25" i="8"/>
  <c r="N25" i="8" s="1"/>
  <c r="F15" i="1"/>
  <c r="H15" i="1" s="1"/>
  <c r="N66" i="3"/>
  <c r="O29" i="1"/>
  <c r="P70" i="8" l="1"/>
  <c r="L43" i="8"/>
  <c r="N43" i="8"/>
  <c r="K87" i="6"/>
  <c r="F24" i="1" s="1"/>
  <c r="H24" i="1" s="1"/>
  <c r="P42" i="8"/>
  <c r="P40" i="8"/>
  <c r="L39" i="8"/>
  <c r="P67" i="8"/>
  <c r="J27" i="8"/>
  <c r="L38" i="8"/>
  <c r="K29" i="6"/>
  <c r="F20" i="1" s="1"/>
  <c r="H20" i="1" s="1"/>
  <c r="F66" i="8"/>
  <c r="P66" i="8" s="1"/>
  <c r="J28" i="8"/>
  <c r="P37" i="8"/>
  <c r="F69" i="8"/>
  <c r="P69" i="8" s="1"/>
  <c r="G187" i="9"/>
  <c r="P52" i="8"/>
  <c r="L34" i="8"/>
  <c r="N26" i="8"/>
  <c r="L16" i="8"/>
  <c r="J16" i="8"/>
  <c r="L51" i="8"/>
  <c r="N55" i="8"/>
  <c r="L51" i="5"/>
  <c r="F27" i="1" s="1"/>
  <c r="H27" i="1" s="1"/>
  <c r="L8" i="8"/>
  <c r="L12" i="8"/>
  <c r="H17" i="8"/>
  <c r="J23" i="8"/>
  <c r="L27" i="8"/>
  <c r="L44" i="8"/>
  <c r="N45" i="8"/>
  <c r="N51" i="8"/>
  <c r="N54" i="8"/>
  <c r="N58" i="8"/>
  <c r="N62" i="8"/>
  <c r="P17" i="8"/>
  <c r="N27" i="8"/>
  <c r="N44" i="8"/>
  <c r="H8" i="8"/>
  <c r="K76" i="6"/>
  <c r="F23" i="1" s="1"/>
  <c r="H23" i="1" s="1"/>
  <c r="K53" i="6"/>
  <c r="F22" i="1" s="1"/>
  <c r="H22" i="1" s="1"/>
  <c r="K34" i="6"/>
  <c r="F21" i="1" s="1"/>
  <c r="H21" i="1" s="1"/>
  <c r="K9" i="6"/>
  <c r="F19" i="1" s="1"/>
  <c r="L10" i="8"/>
  <c r="P15" i="8"/>
  <c r="N23" i="8"/>
  <c r="F52" i="8"/>
  <c r="L48" i="8"/>
  <c r="N49" i="8"/>
  <c r="P10" i="8"/>
  <c r="L26" i="8"/>
  <c r="L31" i="8"/>
  <c r="L33" i="8"/>
  <c r="N48" i="8"/>
  <c r="L50" i="8"/>
  <c r="P8" i="8"/>
  <c r="J10" i="8"/>
  <c r="P12" i="8"/>
  <c r="H15" i="8"/>
  <c r="L23" i="8"/>
  <c r="L32" i="8"/>
  <c r="L49" i="8"/>
  <c r="N50" i="8"/>
  <c r="L36" i="5"/>
  <c r="F18" i="1" s="1"/>
  <c r="H18" i="1" s="1"/>
  <c r="L59" i="5"/>
  <c r="F28" i="1" s="1"/>
  <c r="H28" i="1" s="1"/>
  <c r="F17" i="1"/>
  <c r="H17" i="1" s="1"/>
  <c r="F16" i="1"/>
  <c r="H16" i="1" s="1"/>
  <c r="F18" i="8"/>
  <c r="P22" i="8"/>
  <c r="L24" i="8"/>
  <c r="J25" i="8"/>
  <c r="L28" i="8"/>
  <c r="F30" i="8"/>
  <c r="N31" i="8"/>
  <c r="N34" i="8"/>
  <c r="N36" i="8"/>
  <c r="N38" i="8"/>
  <c r="N57" i="8"/>
  <c r="N61" i="8"/>
  <c r="N65" i="8"/>
  <c r="H9" i="8"/>
  <c r="P9" i="8"/>
  <c r="H11" i="8"/>
  <c r="P11" i="8"/>
  <c r="H13" i="8"/>
  <c r="P13" i="8"/>
  <c r="J15" i="8"/>
  <c r="N16" i="8"/>
  <c r="J17" i="8"/>
  <c r="J21" i="8"/>
  <c r="P26" i="8"/>
  <c r="J29" i="8"/>
  <c r="N32" i="8"/>
  <c r="N33" i="8"/>
  <c r="N35" i="8"/>
  <c r="N37" i="8"/>
  <c r="N39" i="8"/>
  <c r="N40" i="8"/>
  <c r="N41" i="8"/>
  <c r="N42" i="8"/>
  <c r="N53" i="8"/>
  <c r="J9" i="8"/>
  <c r="J11" i="8"/>
  <c r="J13" i="8"/>
  <c r="L15" i="8"/>
  <c r="H16" i="8"/>
  <c r="L17" i="8"/>
  <c r="L21" i="8"/>
  <c r="N24" i="8"/>
  <c r="L25" i="8"/>
  <c r="N28" i="8"/>
  <c r="L29" i="8"/>
  <c r="P41" i="8"/>
  <c r="N56" i="8"/>
  <c r="N60" i="8"/>
  <c r="N64" i="8"/>
  <c r="N68" i="8"/>
  <c r="N9" i="8"/>
  <c r="N11" i="8"/>
  <c r="N13" i="8"/>
  <c r="P21" i="8"/>
  <c r="P25" i="8"/>
  <c r="P29" i="8"/>
  <c r="F29" i="1" l="1"/>
  <c r="K20" i="10" s="1"/>
  <c r="H19" i="1"/>
  <c r="N70" i="8"/>
  <c r="N66" i="8"/>
  <c r="N69" i="8"/>
  <c r="F53" i="1"/>
  <c r="E53" i="1" s="1"/>
  <c r="L18" i="8"/>
  <c r="S10" i="8" s="1"/>
  <c r="F70" i="8"/>
  <c r="F72" i="8" s="1"/>
  <c r="N18" i="8"/>
  <c r="S9" i="8" s="1"/>
  <c r="J18" i="8"/>
  <c r="S11" i="8" s="1"/>
  <c r="P18" i="8"/>
  <c r="S8" i="8" s="1"/>
  <c r="H18" i="8"/>
  <c r="S12" i="8" s="1"/>
  <c r="L52" i="8"/>
  <c r="N52" i="8"/>
  <c r="F59" i="1" l="1"/>
  <c r="F61" i="1"/>
  <c r="F55" i="1"/>
  <c r="E55" i="1" s="1"/>
  <c r="F57" i="1"/>
  <c r="S14" i="8"/>
  <c r="H29" i="1"/>
  <c r="K23" i="10"/>
  <c r="L23" i="10" l="1"/>
  <c r="E36" i="1"/>
  <c r="E39" i="1" s="1"/>
  <c r="E57" i="1"/>
  <c r="E59" i="1" l="1"/>
  <c r="E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Cesar Mancipe Caicedo</author>
    <author>Elizabeth Sanabria</author>
  </authors>
  <commentList>
    <comment ref="B7" authorId="0" shapeId="0" xr:uid="{00000000-0006-0000-0200-000001000000}">
      <text>
        <r>
          <rPr>
            <b/>
            <sz val="9"/>
            <color indexed="81"/>
            <rFont val="Tahoma"/>
            <family val="2"/>
          </rPr>
          <t>Julio Cesar Mancipe Caicedo:</t>
        </r>
        <r>
          <rPr>
            <sz val="9"/>
            <color indexed="81"/>
            <rFont val="Tahoma"/>
            <family val="2"/>
          </rPr>
          <t xml:space="preserve">
El tipo de entidad.</t>
        </r>
      </text>
    </comment>
    <comment ref="B8" authorId="0" shapeId="0" xr:uid="{00000000-0006-0000-0200-000002000000}">
      <text>
        <r>
          <rPr>
            <b/>
            <sz val="9"/>
            <color indexed="81"/>
            <rFont val="Tahoma"/>
            <family val="2"/>
          </rPr>
          <t>Julio Cesar Mancipe Caicedo:</t>
        </r>
        <r>
          <rPr>
            <sz val="9"/>
            <color indexed="81"/>
            <rFont val="Tahoma"/>
            <family val="2"/>
          </rPr>
          <t xml:space="preserve">
Mision de la entidad</t>
        </r>
      </text>
    </comment>
    <comment ref="B9" authorId="0" shapeId="0" xr:uid="{00000000-0006-0000-0200-000003000000}">
      <text>
        <r>
          <rPr>
            <b/>
            <sz val="9"/>
            <color indexed="81"/>
            <rFont val="Tahoma"/>
            <family val="2"/>
          </rPr>
          <t>Julio Cesar Mancipe Caicedo:</t>
        </r>
        <r>
          <rPr>
            <sz val="9"/>
            <color indexed="81"/>
            <rFont val="Tahoma"/>
            <family val="2"/>
          </rPr>
          <t xml:space="preserve">
resumen de la organización (mision, vision, objetivos estrategicos</t>
        </r>
      </text>
    </comment>
    <comment ref="B15" authorId="1" shapeId="0" xr:uid="{00000000-0006-0000-0200-00000400000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seguirdad y privacidad de MinTic
</t>
        </r>
      </text>
    </comment>
    <comment ref="B16" authorId="1" shapeId="0" xr:uid="{00000000-0006-0000-0200-00000500000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50" authorId="1" shapeId="0" xr:uid="{564E6C9D-146F-48FF-9158-9D8F1C3C7ACA}">
      <text>
        <r>
          <rPr>
            <b/>
            <sz val="9"/>
            <color indexed="81"/>
            <rFont val="Tahoma"/>
            <family val="2"/>
          </rPr>
          <t>Digiware:</t>
        </r>
        <r>
          <rPr>
            <sz val="9"/>
            <color indexed="81"/>
            <rFont val="Tahoma"/>
            <family val="2"/>
          </rPr>
          <t xml:space="preserve">
en nombre del documento coloque un nombre que identifique de que se trata por ejemplo "Poliitca de borrado de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8" authorId="0" shapeId="0" xr:uid="{00000000-0006-0000-04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8" authorId="0" shapeId="0" xr:uid="{00000000-0006-0000-0400-000002000000}">
      <text>
        <r>
          <rPr>
            <b/>
            <sz val="9"/>
            <color indexed="81"/>
            <rFont val="Tahoma"/>
            <family val="2"/>
          </rPr>
          <t>Elizabeth Sanabria:</t>
        </r>
        <r>
          <rPr>
            <sz val="9"/>
            <color indexed="81"/>
            <rFont val="Tahoma"/>
            <family val="2"/>
          </rPr>
          <t xml:space="preserve">
1) Especificaciones Técnicas, Objetivo</t>
        </r>
      </text>
    </comment>
    <comment ref="J8" authorId="0" shapeId="0" xr:uid="{00000000-0006-0000-04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8" authorId="0" shapeId="0" xr:uid="{00000000-0006-0000-04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0" authorId="0" shapeId="0" xr:uid="{00000000-0006-0000-0400-000005000000}">
      <text>
        <r>
          <rPr>
            <b/>
            <sz val="9"/>
            <color indexed="81"/>
            <rFont val="Tahoma"/>
            <family val="2"/>
          </rPr>
          <t>Elizabeth Sanabria:</t>
        </r>
        <r>
          <rPr>
            <sz val="9"/>
            <color indexed="81"/>
            <rFont val="Tahoma"/>
            <family val="2"/>
          </rPr>
          <t xml:space="preserve">
Administrativas 1
</t>
        </r>
      </text>
    </comment>
    <comment ref="D11" authorId="0" shapeId="0" xr:uid="{00000000-0006-0000-0400-00000600000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C7" authorId="0" shapeId="0" xr:uid="{00000000-0006-0000-05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7" authorId="0" shapeId="0" xr:uid="{00000000-0006-0000-0500-000002000000}">
      <text>
        <r>
          <rPr>
            <b/>
            <sz val="9"/>
            <color indexed="81"/>
            <rFont val="Tahoma"/>
            <family val="2"/>
          </rPr>
          <t>Elizabeth Sanabria:</t>
        </r>
        <r>
          <rPr>
            <sz val="9"/>
            <color indexed="81"/>
            <rFont val="Tahoma"/>
            <family val="2"/>
          </rPr>
          <t xml:space="preserve">
1) Especificaciones Técnicas, Objetivo</t>
        </r>
      </text>
    </comment>
    <comment ref="I7" authorId="0" shapeId="0" xr:uid="{00000000-0006-0000-05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7" authorId="0" shapeId="0" xr:uid="{00000000-0006-0000-0500-00000400000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 ref="A9" authorId="0" shapeId="0" xr:uid="{00000000-0006-0000-0500-00000500000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8" authorId="0" shapeId="0" xr:uid="{00000000-0006-0000-0600-00000100000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8" authorId="0" shapeId="0" xr:uid="{00000000-0006-0000-0600-000002000000}">
      <text>
        <r>
          <rPr>
            <b/>
            <sz val="9"/>
            <color indexed="81"/>
            <rFont val="Tahoma"/>
            <family val="2"/>
          </rPr>
          <t>Elizabeth Sanabria:</t>
        </r>
      </text>
    </comment>
    <comment ref="K8" authorId="0" shapeId="0" xr:uid="{00000000-0006-0000-0600-00000300000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H7" authorId="0" shapeId="0" xr:uid="{00000000-0006-0000-0700-000001000000}">
      <text>
        <r>
          <rPr>
            <b/>
            <sz val="9"/>
            <color indexed="81"/>
            <rFont val="Tahoma"/>
            <family val="2"/>
          </rPr>
          <t>Elizabeth Sanabria:</t>
        </r>
        <r>
          <rPr>
            <sz val="9"/>
            <color indexed="81"/>
            <rFont val="Tahoma"/>
            <family val="2"/>
          </rPr>
          <t xml:space="preserve">
MENOR
CUMPLE
MAYOR
</t>
        </r>
      </text>
    </comment>
    <comment ref="J7" authorId="0" shapeId="0" xr:uid="{00000000-0006-0000-0700-000002000000}">
      <text>
        <r>
          <rPr>
            <b/>
            <sz val="9"/>
            <color indexed="81"/>
            <rFont val="Tahoma"/>
            <family val="2"/>
          </rPr>
          <t>Elizabeth Sanabria:</t>
        </r>
        <r>
          <rPr>
            <sz val="9"/>
            <color indexed="81"/>
            <rFont val="Tahoma"/>
            <family val="2"/>
          </rPr>
          <t xml:space="preserve">
MENOR
CUMPLE
MAYOR
</t>
        </r>
      </text>
    </comment>
    <comment ref="L7" authorId="0" shapeId="0" xr:uid="{00000000-0006-0000-0700-000003000000}">
      <text>
        <r>
          <rPr>
            <b/>
            <sz val="9"/>
            <color indexed="81"/>
            <rFont val="Tahoma"/>
            <family val="2"/>
          </rPr>
          <t>Elizabeth Sanabria:</t>
        </r>
        <r>
          <rPr>
            <sz val="9"/>
            <color indexed="81"/>
            <rFont val="Tahoma"/>
            <family val="2"/>
          </rPr>
          <t xml:space="preserve">
MENOR
CUMPLE
MAYOR
</t>
        </r>
      </text>
    </comment>
    <comment ref="N7" authorId="0" shapeId="0" xr:uid="{00000000-0006-0000-0700-000004000000}">
      <text>
        <r>
          <rPr>
            <b/>
            <sz val="9"/>
            <color indexed="81"/>
            <rFont val="Tahoma"/>
            <family val="2"/>
          </rPr>
          <t>Elizabeth Sanabria:</t>
        </r>
        <r>
          <rPr>
            <sz val="9"/>
            <color indexed="81"/>
            <rFont val="Tahoma"/>
            <family val="2"/>
          </rPr>
          <t xml:space="preserve">
MENOR
CUMPLE
MAYOR
</t>
        </r>
      </text>
    </comment>
    <comment ref="P7" authorId="0" shapeId="0" xr:uid="{00000000-0006-0000-0700-000005000000}">
      <text>
        <r>
          <rPr>
            <b/>
            <sz val="9"/>
            <color indexed="81"/>
            <rFont val="Tahoma"/>
            <family val="2"/>
          </rPr>
          <t>Elizabeth Sanabria:</t>
        </r>
        <r>
          <rPr>
            <sz val="9"/>
            <color indexed="81"/>
            <rFont val="Tahoma"/>
            <family val="2"/>
          </rPr>
          <t xml:space="preserve">
MENOR
CUMPLE
MAYOR
</t>
        </r>
      </text>
    </comment>
    <comment ref="F14" authorId="0" shapeId="0" xr:uid="{00000000-0006-0000-0700-000006000000}">
      <text>
        <r>
          <rPr>
            <b/>
            <sz val="9"/>
            <color indexed="81"/>
            <rFont val="Tahoma"/>
            <family val="2"/>
          </rPr>
          <t>Elizabeth Sanabria:</t>
        </r>
        <r>
          <rPr>
            <sz val="9"/>
            <color indexed="81"/>
            <rFont val="Tahoma"/>
            <family val="2"/>
          </rPr>
          <t xml:space="preserve">
Elizabeth Sanabria:
Coloque 20 o 40 de acuerdo al requisito
</t>
        </r>
      </text>
    </comment>
    <comment ref="F19" authorId="0" shapeId="0" xr:uid="{00000000-0006-0000-0700-000007000000}">
      <text>
        <r>
          <rPr>
            <b/>
            <sz val="9"/>
            <color indexed="81"/>
            <rFont val="Tahoma"/>
            <family val="2"/>
          </rPr>
          <t>Elizabeth Sanabria:</t>
        </r>
        <r>
          <rPr>
            <sz val="9"/>
            <color indexed="81"/>
            <rFont val="Tahoma"/>
            <family val="2"/>
          </rPr>
          <t xml:space="preserve">
Elizabeth Sanabria:
Coloque 20 o 40 de acuerdo al requisito
</t>
        </r>
      </text>
    </comment>
    <comment ref="F20" authorId="0" shapeId="0" xr:uid="{00000000-0006-0000-0700-00000800000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<sst xmlns="http://schemas.openxmlformats.org/spreadsheetml/2006/main" count="3774" uniqueCount="1372">
  <si>
    <t> </t>
  </si>
  <si>
    <t>ALCALDÍA DISTRITAL DE CARTAGENA DE INDIAS</t>
  </si>
  <si>
    <t>Código: GTIGPS01-F003</t>
  </si>
  <si>
    <t>MACROPROCESO: GESTIÓN DE TECNOLÓGIA E INFORMÁTICA</t>
  </si>
  <si>
    <t>Versión:1,0</t>
  </si>
  <si>
    <t>PROCESO/ SUBPROCESO: GESTION DE SEGURIDAD Y LA PRIVACIDAD DE LA INFORMACION</t>
  </si>
  <si>
    <t>Fecha: 13/04/23</t>
  </si>
  <si>
    <t>FORMATO DE IDENTIFICACIÓN DE LA LINEA BASE DE SEGURIDAD ADMINISTRATIVA Y TÉCNICA</t>
  </si>
  <si>
    <t>Página: 1</t>
  </si>
  <si>
    <t>ENTIDAD EVALUADA</t>
  </si>
  <si>
    <t>FECHAS DE EVALUACIÓN</t>
  </si>
  <si>
    <t>CONTACTO</t>
  </si>
  <si>
    <t xml:space="preserve">oficina asesora de informatica </t>
  </si>
  <si>
    <t>ELABORADO POR</t>
  </si>
  <si>
    <t>Oficina Asesora de Informatica / subproceso gestion de seguridad estrategica y tactica</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</si>
  <si>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</si>
  <si>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</si>
  <si>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</si>
  <si>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</si>
  <si>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</si>
  <si>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</si>
  <si>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</si>
  <si>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</si>
  <si>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</si>
  <si>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</si>
  <si>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</si>
  <si>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</si>
  <si>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</si>
  <si>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</si>
  <si>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</si>
  <si>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</si>
  <si>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</si>
  <si>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</si>
  <si>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</si>
  <si>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</si>
  <si>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</si>
  <si>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</si>
  <si>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</si>
  <si>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</si>
  <si>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</si>
  <si>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</si>
  <si>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</si>
  <si>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</si>
  <si>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</si>
  <si>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</si>
  <si>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</si>
  <si>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</si>
  <si>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</si>
  <si>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</si>
  <si>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</si>
  <si>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</si>
  <si>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</si>
  <si>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</si>
  <si>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</si>
  <si>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</si>
  <si>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</si>
  <si>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</si>
  <si>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</si>
  <si>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</si>
  <si>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</si>
  <si>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</si>
  <si>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</si>
  <si>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</si>
  <si>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</si>
  <si>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</si>
  <si>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</si>
  <si>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</si>
  <si>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</si>
  <si>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</si>
  <si>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</si>
  <si>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</si>
  <si>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</si>
  <si>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</si>
  <si>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</si>
  <si>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</si>
  <si>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</si>
  <si>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</si>
  <si>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</si>
  <si>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</si>
  <si>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</si>
  <si>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</si>
  <si>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</si>
  <si>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</si>
  <si>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</si>
  <si>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</si>
  <si>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</si>
  <si>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</si>
  <si>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CONTROL DE CAMBIOS</t>
  </si>
  <si>
    <t>FECHA</t>
  </si>
  <si>
    <t>DESCRIPCIÓN DEL CAMBIO</t>
  </si>
  <si>
    <t>VERSIÓN</t>
  </si>
  <si>
    <t>13/04/2023</t>
  </si>
  <si>
    <t xml:space="preserve">Elaboracion del Documento </t>
  </si>
  <si>
    <t>CARGO</t>
  </si>
  <si>
    <t>NOMBRE</t>
  </si>
  <si>
    <t>FIRMA</t>
  </si>
  <si>
    <t>ELABORÓ</t>
  </si>
  <si>
    <t>Asesor externo</t>
  </si>
  <si>
    <t>Carlos Gomez</t>
  </si>
  <si>
    <t>REVISÓ</t>
  </si>
  <si>
    <t xml:space="preserve">Jasmin Herrera </t>
  </si>
  <si>
    <t>APROBÓ</t>
  </si>
  <si>
    <t>Jefe OAI</t>
  </si>
  <si>
    <t>Ingrid Solano</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</si>
  <si>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</si>
  <si>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</si>
  <si>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</si>
  <si>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</si>
  <si>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</si>
  <si>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</si>
  <si>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</si>
  <si>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</si>
  <si>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</si>
  <si>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</si>
  <si>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</si>
  <si>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</si>
  <si>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</si>
  <si>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</si>
  <si>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</si>
  <si>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</si>
  <si>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Página: 3</t>
  </si>
  <si>
    <t>DATOS BASICOS</t>
  </si>
  <si>
    <t>Tipo Entidad</t>
  </si>
  <si>
    <t>De orden nacional</t>
  </si>
  <si>
    <t>Misión</t>
  </si>
  <si>
    <t>Orden Territorial; MISION: 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</si>
  <si>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Analisis de Contexto</t>
  </si>
  <si>
    <t>Princiaples aliados estategisos, normas leagles que nos regulan, nuestro usuario final = el ciudadano</t>
  </si>
  <si>
    <t>Mapa de Procesos</t>
  </si>
  <si>
    <t>colcoar la url</t>
  </si>
  <si>
    <t>Organigrama</t>
  </si>
  <si>
    <t>url</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</si>
  <si>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</si>
  <si>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</si>
  <si>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</si>
  <si>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</si>
  <si>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</si>
  <si>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</si>
  <si>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</si>
  <si>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</si>
  <si>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</si>
  <si>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</si>
  <si>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</si>
  <si>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Doc-01</t>
  </si>
  <si>
    <t>ENTIDAD DE ORDEN NACIONAL</t>
  </si>
  <si>
    <t>MISION</t>
  </si>
  <si>
    <t>.</t>
  </si>
  <si>
    <t>Análisis de contexto: La entidad debe determinar los aspectos externos e internos que son necesarios para cumplir su propósito y que afectan su capacidad para lograr los resultados previstos en el MSPI.</t>
  </si>
  <si>
    <t>Doc-03</t>
  </si>
  <si>
    <t>Mapa de proceso Alcaldia de Cartagena de Indias</t>
  </si>
  <si>
    <t>Organigrama de la entidad, detallando el área de seguridad de la información o quien haga sus veces</t>
  </si>
  <si>
    <t>Políticas de seguridad de la información formalizada y firmada</t>
  </si>
  <si>
    <t>Manual de politica de seguridad digital</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</si>
  <si>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</si>
  <si>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</si>
  <si>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 xml:space="preserve"> </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</si>
  <si>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</si>
  <si>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</si>
  <si>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</si>
  <si>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Modelo de Seguridad y Privacidad de la Informacion Alcaldia Distrital de Cartagena de Indias</t>
  </si>
  <si>
    <t>Procedimientos de control documental del MSPI</t>
  </si>
  <si>
    <t>Metodología de Gestión de riesgos</t>
  </si>
  <si>
    <t>https://www.cartagena.gov.co/Documentos/2020/Transparencia/TyALaIP/Planeacion/Plym/PAAC/Mod270820/PlanAACMod.docx</t>
  </si>
  <si>
    <t>Riesgos identificados y valorados de acuerdo a la metodología</t>
  </si>
  <si>
    <t>RIESGOS IDENTIFICADOS Y VALORIZADOS</t>
  </si>
  <si>
    <t>Planes de tratamiento de los riesgos</t>
  </si>
  <si>
    <t>PLANES DE TRATAMIENTO DE RIESGOS</t>
  </si>
  <si>
    <t xml:space="preserve">Formatos de acuerdos contractuales con empleados y contratistas para establecer responsabilidades de las partes en seguridad de la información </t>
  </si>
  <si>
    <t>FORMATO DE AUTORIZACION PARA EL TRATAMIENTO Y PROTECCION DE DATOS PERSONALES</t>
  </si>
  <si>
    <t>Procedimiento de verificación de antecedentes para candidatos a un empleo en la entidad</t>
  </si>
  <si>
    <t>SECOP, SIGEP, debe esta de libre acceso</t>
  </si>
  <si>
    <t>Documento con el plan de comunicación, sensibilización y capacitación en seguridad de la información, revisado y aprobado por la alta Dirección, con sus respectivos soportes.</t>
  </si>
  <si>
    <t>https://www.cartagena.gov.co/Documentos/2020/Transparencia/TyALaIP/PlanesdeAccion/PCPETI.pdf</t>
  </si>
  <si>
    <t>Documento que haga claridad sobre el proceso disciplinario en caso de incumplimiento de las políticas de seguridad de la información</t>
  </si>
  <si>
    <t>POLITICA DE SEGURIDAD DIGITAL</t>
  </si>
  <si>
    <t>Inventario de activos de información clasificados, de la entidad, revisado y aprobado por la alta dirección</t>
  </si>
  <si>
    <t>inventario sin aprobación</t>
  </si>
  <si>
    <t>Inventario de áreas de procesamiento de información y telecomunicaciones</t>
  </si>
  <si>
    <t>Diagrama de red de alto nivel o arquitectura de TI</t>
  </si>
  <si>
    <t>diagrama de red</t>
  </si>
  <si>
    <t>Inclusión de la seguridad de la información en la gestión de proyectos</t>
  </si>
  <si>
    <t>Inventario de partes externas o terceros a los que se transfiere información de la entidad</t>
  </si>
  <si>
    <t>Formato de acuerdo de transferencia de información</t>
  </si>
  <si>
    <t>en cada contrato que se neesite, clausula</t>
  </si>
  <si>
    <t>Inventario de proveedores que tengan acceso a los activos de información, indicando el servicio que prestan o bienes que venden</t>
  </si>
  <si>
    <t>Reporte de eventos e incidentes de seguridad de la información de los últimos 12 meses.</t>
  </si>
  <si>
    <t>Plan de continuidad de  la Entidad aprobado</t>
  </si>
  <si>
    <t>Inventario de obligaciones legales, estatutarias, reglamentarias, normativas relacionadas con seguridad de la información</t>
  </si>
  <si>
    <t>normograma de seguridad y privacidad</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</si>
  <si>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</si>
  <si>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</si>
  <si>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</si>
  <si>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</si>
  <si>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</si>
  <si>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</si>
  <si>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</si>
  <si>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</si>
  <si>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</si>
  <si>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</si>
  <si>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</si>
  <si>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</si>
  <si>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</si>
  <si>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</si>
  <si>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</si>
  <si>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</si>
  <si>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oportunidaes de mejora se subsanen, para asegurar la mejora continua.</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</si>
  <si>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</si>
  <si>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</si>
  <si>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</si>
  <si>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</si>
  <si>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</si>
  <si>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Página: 4</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</si>
  <si>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</si>
  <si>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</si>
  <si>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</si>
  <si>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</si>
  <si>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</si>
  <si>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</si>
  <si>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</si>
  <si>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</si>
  <si>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</si>
  <si>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</si>
  <si>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</si>
  <si>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</si>
  <si>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Talento Humano y Dependencias</t>
  </si>
  <si>
    <t>Términos y condiciones del empleo</t>
  </si>
  <si>
    <t>Líder de Proceso 1</t>
  </si>
  <si>
    <t>PROCESO</t>
  </si>
  <si>
    <t>Michael Cohen</t>
  </si>
  <si>
    <t>DESCRIPCIÓN DEL PROCESO</t>
  </si>
  <si>
    <t>Líder de Proceso 2</t>
  </si>
  <si>
    <t>Andreson Pechene</t>
  </si>
  <si>
    <t>Líder de Proceso 3</t>
  </si>
  <si>
    <t>Jasmin Herrera</t>
  </si>
  <si>
    <t>Responsable de compras y adquisiciones</t>
  </si>
  <si>
    <t>Silvia Baldiris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</si>
  <si>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</si>
  <si>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</si>
  <si>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</si>
  <si>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</si>
  <si>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</si>
  <si>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</si>
  <si>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</si>
  <si>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</si>
  <si>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</si>
  <si>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</si>
  <si>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</si>
  <si>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Sec general y OAI</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</si>
  <si>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</si>
  <si>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</si>
  <si>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</si>
  <si>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</si>
  <si>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</si>
  <si>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</si>
  <si>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</si>
  <si>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</si>
  <si>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</si>
  <si>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</si>
  <si>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</si>
  <si>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</si>
  <si>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</si>
  <si>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</si>
  <si>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</si>
  <si>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</si>
  <si>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</si>
  <si>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</si>
  <si>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</si>
  <si>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</si>
  <si>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</si>
  <si>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</si>
  <si>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</si>
  <si>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</si>
  <si>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</si>
  <si>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</si>
  <si>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</si>
  <si>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</si>
  <si>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</si>
  <si>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</si>
  <si>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</si>
  <si>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</si>
  <si>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</si>
  <si>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</si>
  <si>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</si>
  <si>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</si>
  <si>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</si>
  <si>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</si>
  <si>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</si>
  <si>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</si>
  <si>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</si>
  <si>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</si>
  <si>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</si>
  <si>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</si>
  <si>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</si>
  <si>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</si>
  <si>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</si>
  <si>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</si>
  <si>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</si>
  <si>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</si>
  <si>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</si>
  <si>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</si>
  <si>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</si>
  <si>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</si>
  <si>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</si>
  <si>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</si>
  <si>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</si>
  <si>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</si>
  <si>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</si>
  <si>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</si>
  <si>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</si>
  <si>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Página: 5</t>
  </si>
  <si>
    <t>n/a</t>
  </si>
  <si>
    <t>ID. ITEM</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</si>
  <si>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</si>
  <si>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</si>
  <si>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</si>
  <si>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</si>
  <si>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</si>
  <si>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</si>
  <si>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</si>
  <si>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</si>
  <si>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</si>
  <si>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</si>
  <si>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</si>
  <si>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</si>
  <si>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</si>
  <si>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</si>
  <si>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</si>
  <si>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</si>
  <si>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</si>
  <si>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</si>
  <si>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</si>
  <si>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</si>
  <si>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</si>
  <si>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rPr>
        <sz val="9"/>
        <color rgb="FF000000"/>
        <rFont val="Calibri"/>
        <scheme val="minor"/>
      </rP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rgb="FF000000"/>
        <rFont val="Calibri"/>
        <scheme val="minor"/>
      </rPr>
      <t xml:space="preserve">Para la calificación tenga en cuenta que:
</t>
    </r>
    <r>
      <rPr>
        <sz val="9"/>
        <color rgb="FF000000"/>
        <rFont val="Calibri"/>
        <scheme val="minor"/>
      </rPr>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</si>
  <si>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Politica para seguridad de la informacion</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</si>
  <si>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</si>
  <si>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</si>
  <si>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</si>
  <si>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</si>
  <si>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</si>
  <si>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</si>
  <si>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</si>
  <si>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</si>
  <si>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</si>
  <si>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</si>
  <si>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</si>
  <si>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</si>
  <si>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</si>
  <si>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</si>
  <si>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</si>
  <si>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</si>
  <si>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</si>
  <si>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</si>
  <si>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</si>
  <si>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</si>
  <si>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GTIGPS01-I002 Instructivo para roles y responsabilidades.docx</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</si>
  <si>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</si>
  <si>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</si>
  <si>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</si>
  <si>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</si>
  <si>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</si>
  <si>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</si>
  <si>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</si>
  <si>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</si>
  <si>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</si>
  <si>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</si>
  <si>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</si>
  <si>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</si>
  <si>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GTIGPS02-P002 Procedimiento de gestión de incidentes de seguridad de la información.docx</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</si>
  <si>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</si>
  <si>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</si>
  <si>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</si>
  <si>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</si>
  <si>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</si>
  <si>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</si>
  <si>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No existe afiliaciones ni menbresias con grupos y focos d einteres en la seguridad y privbacidad de la información</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</si>
  <si>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</si>
  <si>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</si>
  <si>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</si>
  <si>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</si>
  <si>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</si>
  <si>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</si>
  <si>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 xml:space="preserve">manual para la estructuración del modelo de gestión de proyectos TI código GTIGP01-M001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</si>
  <si>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</si>
  <si>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</si>
  <si>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</si>
  <si>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</si>
  <si>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</si>
  <si>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</si>
  <si>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</si>
  <si>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</si>
  <si>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</si>
  <si>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</si>
  <si>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No se tiene evidencia d ela implementación de esta politica</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</si>
  <si>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</si>
  <si>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</si>
  <si>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</si>
  <si>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</si>
  <si>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</si>
  <si>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No aplica, teniendo en cuenta la modalidad de la contratación</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</si>
  <si>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</si>
  <si>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</si>
  <si>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</si>
  <si>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</si>
  <si>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</si>
  <si>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</si>
  <si>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</si>
  <si>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</si>
  <si>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</si>
  <si>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</si>
  <si>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</si>
  <si>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</si>
  <si>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 xml:space="preserve">PROCEDIMIENTO VINCULACIÓN  ENCARGO GADAT02-P002 
PROCEDIMIENTO DE VINCULACIÓN NOMBRAMIENTO PROVISIONAL  GADAT02-P001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</si>
  <si>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</si>
  <si>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</si>
  <si>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</si>
  <si>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</si>
  <si>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</si>
  <si>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</si>
  <si>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</si>
  <si>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</si>
  <si>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</si>
  <si>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</si>
  <si>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</si>
  <si>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</si>
  <si>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</si>
  <si>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Manual de funciones del Distrito de Cartagena 
(Solicitar a talento Humano procedimientos)</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</si>
  <si>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</si>
  <si>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</si>
  <si>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</si>
  <si>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</si>
  <si>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</si>
  <si>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</si>
  <si>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rPr>
        <sz val="9"/>
        <color rgb="FF000000"/>
        <rFont val="Calibri"/>
        <scheme val="minor"/>
      </rP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rgb="FF000000"/>
        <rFont val="Calibri"/>
        <scheme val="minor"/>
      </rPr>
      <t xml:space="preserve">Para la calificación tenga en cuenta que:
</t>
    </r>
    <r>
      <rPr>
        <sz val="9"/>
        <color rgb="FF000000"/>
        <rFont val="Calibri"/>
        <scheme val="minor"/>
      </rPr>
      <t xml:space="preserve">Si Los funcionarios de la Entidad no tienen conciencia de la seguridad y privacidad de la información.
Diseñar programas para los conciencia y comunicación, de las políticas de seguridad y privacidad de la información, </t>
    </r>
    <r>
      <rPr>
        <b/>
        <sz val="9"/>
        <color rgb="FF000000"/>
        <rFont val="Calibri"/>
        <scheme val="minor"/>
      </rPr>
      <t xml:space="preserve">están en 20.
</t>
    </r>
    <r>
      <rPr>
        <sz val="9"/>
        <color rgb="FF000000"/>
        <rFont val="Calibri"/>
        <scheme val="minor"/>
      </rPr>
      <t xml:space="preserve">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rgb="FF000000"/>
        <rFont val="Calibri"/>
        <scheme val="minor"/>
      </rPr>
      <t xml:space="preserve">están en 40.
</t>
    </r>
    <r>
      <rPr>
        <sz val="9"/>
        <color rgb="FF000000"/>
        <rFont val="Calibri"/>
        <scheme val="minor"/>
      </rPr>
      <t>Si se han ejecutado los planes de toma de conciencia, comunicación y divulgación, de las políticas de
seguridad y privacidad de la información, aprobados por la alta Dirección,</t>
    </r>
    <r>
      <rPr>
        <b/>
        <sz val="9"/>
        <color rgb="FF000000"/>
        <rFont val="Calibri"/>
        <scheme val="minor"/>
      </rPr>
      <t xml:space="preserve"> están en 60.
</t>
    </r>
  </si>
  <si>
    <t>Programa de capacitaciones en seguridad y privacidad de la información: Diapositivas, actas, fotos.
Plan de Capacitación,
Sensibilización Y Comunicación
De Seguridad De La Información(LUISA)</t>
  </si>
  <si>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</si>
  <si>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</si>
  <si>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</si>
  <si>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</si>
  <si>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</si>
  <si>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Pendiente reunión con control disciplinario</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</si>
  <si>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</si>
  <si>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</si>
  <si>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</si>
  <si>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</si>
  <si>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</si>
  <si>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</si>
  <si>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</si>
  <si>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</si>
  <si>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Preguntar a Talento Humano</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</si>
  <si>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</si>
  <si>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</si>
  <si>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</si>
  <si>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</si>
  <si>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</si>
  <si>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</si>
  <si>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</si>
  <si>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</si>
  <si>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</si>
  <si>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</si>
  <si>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</si>
  <si>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</si>
  <si>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rPr>
        <sz val="10"/>
        <color rgb="FF000000"/>
        <rFont val="Calibri"/>
        <scheme val="minor"/>
      </rP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10"/>
        <color rgb="FF000000"/>
        <rFont val="Calibri"/>
        <scheme val="minor"/>
      </rPr>
      <t xml:space="preserve">Tenga en cuenta para la calificación:
</t>
    </r>
    <r>
      <rPr>
        <sz val="10"/>
        <color rgb="FF000000"/>
        <rFont val="Calibri"/>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</si>
  <si>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Instructivo para la clasificaciòn de los activos de informaciòn.docx</t>
  </si>
  <si>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</si>
  <si>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</si>
  <si>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</si>
  <si>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</si>
  <si>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</si>
  <si>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</si>
  <si>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Reunión apoyo logistico</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</si>
  <si>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</si>
  <si>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</si>
  <si>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</si>
  <si>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</si>
  <si>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</si>
  <si>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</si>
  <si>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</si>
  <si>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</si>
  <si>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</si>
  <si>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</si>
  <si>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</si>
  <si>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Procedimiento para la entrega y devolucion de los activos de informacion.docx</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</si>
  <si>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</si>
  <si>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</si>
  <si>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</si>
  <si>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</si>
  <si>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</si>
  <si>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</si>
  <si>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</si>
  <si>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</si>
  <si>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</si>
  <si>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</si>
  <si>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</si>
  <si>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</si>
  <si>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</si>
  <si>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</si>
  <si>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</si>
  <si>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</si>
  <si>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</si>
  <si>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</si>
  <si>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</si>
  <si>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</si>
  <si>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GTIGI03-P001 Procedimiento Copias de Repaldo y Restauracion.docx</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</si>
  <si>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</si>
  <si>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</si>
  <si>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</si>
  <si>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</si>
  <si>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</si>
  <si>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</si>
  <si>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</si>
  <si>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</si>
  <si>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</si>
  <si>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</si>
  <si>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</si>
  <si>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</si>
  <si>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</si>
  <si>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</si>
  <si>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</si>
  <si>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</si>
  <si>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</si>
  <si>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</si>
  <si>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</si>
  <si>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</si>
  <si>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</si>
  <si>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</si>
  <si>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</si>
  <si>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</si>
  <si>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</si>
  <si>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</si>
  <si>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</si>
  <si>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</si>
  <si>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</si>
  <si>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</si>
  <si>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</si>
  <si>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</si>
  <si>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</si>
  <si>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</si>
  <si>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</si>
  <si>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</si>
  <si>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</si>
  <si>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</si>
  <si>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</si>
  <si>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</si>
  <si>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</si>
  <si>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</si>
  <si>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</si>
  <si>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</si>
  <si>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</si>
  <si>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</si>
  <si>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</si>
  <si>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</si>
  <si>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</si>
  <si>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</si>
  <si>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</si>
  <si>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</si>
  <si>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</si>
  <si>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</si>
  <si>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</si>
  <si>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</si>
  <si>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</si>
  <si>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</si>
  <si>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</si>
  <si>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</si>
  <si>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</si>
  <si>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</si>
  <si>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</si>
  <si>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</si>
  <si>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</si>
  <si>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</si>
  <si>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</si>
  <si>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</si>
  <si>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</si>
  <si>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</si>
  <si>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</si>
  <si>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</si>
  <si>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</si>
  <si>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</si>
  <si>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</si>
  <si>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</si>
  <si>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</si>
  <si>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</si>
  <si>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</si>
  <si>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</si>
  <si>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</si>
  <si>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</si>
  <si>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</si>
  <si>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</si>
  <si>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</si>
  <si>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</si>
  <si>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</si>
  <si>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</si>
  <si>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</si>
  <si>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</si>
  <si>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</si>
  <si>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</si>
  <si>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</si>
  <si>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</si>
  <si>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</si>
  <si>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</si>
  <si>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</si>
  <si>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</si>
  <si>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Página: 6</t>
  </si>
  <si>
    <t>ID/ITEM</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</si>
  <si>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</si>
  <si>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</si>
  <si>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</si>
  <si>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</si>
  <si>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</si>
  <si>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</si>
  <si>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</si>
  <si>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</si>
  <si>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</si>
  <si>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</si>
  <si>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</si>
  <si>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t>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</si>
  <si>
    <t>GTIGPS02-P001 PROCEDIMIENTO PARA LA SOLICITUD DE ACCESO (ACTUALIZADO).docx
FORMATO DE CONTROL DE ACCESO</t>
  </si>
  <si>
    <t>T.1.1.2</t>
  </si>
  <si>
    <t>Acceso a redes y a servicios en red</t>
  </si>
  <si>
    <t>Se debe permitir acceso de los usuarios a la red y a los servicios de red para los que hayan sido autorizados específicamente.</t>
  </si>
  <si>
    <t>A.9.1.2</t>
  </si>
  <si>
    <t>PR.AC-4
PR.DS-5
PR.PT-3</t>
  </si>
  <si>
    <t>Revisar la 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</si>
  <si>
    <t>G3 - 6.7 Seguridad de las comunicaciones - Aseguramiento de los Servicios de la Red.docx</t>
  </si>
  <si>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</si>
  <si>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</si>
  <si>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</si>
  <si>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</si>
  <si>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</si>
  <si>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</si>
  <si>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</si>
  <si>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</si>
  <si>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</si>
  <si>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</si>
  <si>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</si>
  <si>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GTIGPS02-I001 Instructivo para la gestión de usuario y contraseña (NOR).docx</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</si>
  <si>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</si>
  <si>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</si>
  <si>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</si>
  <si>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</si>
  <si>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</si>
  <si>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</si>
  <si>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</si>
  <si>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</si>
  <si>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</si>
  <si>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</si>
  <si>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</si>
  <si>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GTIGPS02-P001 PROCEDIMIENTO PARA LA SOLICITUD DE ACCESO (ACTUALIZADO).docx</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</si>
  <si>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</si>
  <si>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</si>
  <si>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</si>
  <si>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</si>
  <si>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</si>
  <si>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Pendiente hacer procedimiento</t>
  </si>
  <si>
    <t>Se debe implementar un sistema de doble autenticación para esta fase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</si>
  <si>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</si>
  <si>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</si>
  <si>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</si>
  <si>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</si>
  <si>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</si>
  <si>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</si>
  <si>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</si>
  <si>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</si>
  <si>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</si>
  <si>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</si>
  <si>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</si>
  <si>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</si>
  <si>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</si>
  <si>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</si>
  <si>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</si>
  <si>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</si>
  <si>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</si>
  <si>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</si>
  <si>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</si>
  <si>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</si>
  <si>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</si>
  <si>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</si>
  <si>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</si>
  <si>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</si>
  <si>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</si>
  <si>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</si>
  <si>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</si>
  <si>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Hace falta aprobar los documentos de evidencia mencionados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</si>
  <si>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</si>
  <si>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</si>
  <si>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</si>
  <si>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</si>
  <si>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</si>
  <si>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Instructivo para el ingreso seguro a los sistemas de informacion</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</si>
  <si>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</si>
  <si>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</si>
  <si>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</si>
  <si>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</si>
  <si>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</si>
  <si>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</si>
  <si>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</si>
  <si>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</si>
  <si>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</si>
  <si>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</si>
  <si>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Controles atraves del Enpoint Antivius para el uso de programas y atraves del directorio activo con perfiles de usuario limitado para instalar programas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</si>
  <si>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</si>
  <si>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</si>
  <si>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</si>
  <si>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</si>
  <si>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</si>
  <si>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</si>
  <si>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</si>
  <si>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</si>
  <si>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</si>
  <si>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</si>
  <si>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</si>
  <si>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</si>
  <si>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</si>
  <si>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</si>
  <si>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</si>
  <si>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G3-6.4 Criptografia.docx</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</si>
  <si>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</si>
  <si>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</si>
  <si>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</si>
  <si>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</si>
  <si>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</si>
  <si>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</si>
  <si>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</si>
  <si>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</si>
  <si>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</si>
  <si>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</si>
  <si>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</si>
  <si>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</si>
  <si>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</si>
  <si>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</si>
  <si>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</si>
  <si>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Documento en construcción</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</si>
  <si>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</si>
  <si>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</si>
  <si>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</si>
  <si>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</si>
  <si>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</si>
  <si>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</si>
  <si>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</si>
  <si>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</si>
  <si>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</si>
  <si>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</si>
  <si>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</si>
  <si>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</si>
  <si>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</si>
  <si>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</si>
  <si>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</si>
  <si>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</si>
  <si>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</si>
  <si>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</si>
  <si>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</si>
  <si>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</si>
  <si>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</si>
  <si>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</si>
  <si>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</si>
  <si>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</si>
  <si>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</si>
  <si>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</si>
  <si>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</si>
  <si>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</si>
  <si>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</si>
  <si>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</si>
  <si>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</si>
  <si>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</si>
  <si>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</si>
  <si>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</si>
  <si>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</si>
  <si>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</si>
  <si>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</si>
  <si>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</si>
  <si>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</si>
  <si>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Procedimiento baja de activos informáticos GTIGI04-P004 y el formato para el acta de baja de quipos y periféricos GTIGI04-F002</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</si>
  <si>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</si>
  <si>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</si>
  <si>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</si>
  <si>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</si>
  <si>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</si>
  <si>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</si>
  <si>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</si>
  <si>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</si>
  <si>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</si>
  <si>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</si>
  <si>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</si>
  <si>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</si>
  <si>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</si>
  <si>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</si>
  <si>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</si>
  <si>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</si>
  <si>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</si>
  <si>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</si>
  <si>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Instructivo para la elaboración de mantenimiento preventivo GTIGI04-I001</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</si>
  <si>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</si>
  <si>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</si>
  <si>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</si>
  <si>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</si>
  <si>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</si>
  <si>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</si>
  <si>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Procedimiento baja de activos informáticos GTIGI04-P004 y el formato para el acta de baja de quipos y periféricos GTIGI04-F002.</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</si>
  <si>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</si>
  <si>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</si>
  <si>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</si>
  <si>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</si>
  <si>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</si>
  <si>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</si>
  <si>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Formato acta de entrega de equipos de cómputo y periféricos GTIGI04-F003</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</si>
  <si>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</si>
  <si>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</si>
  <si>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</si>
  <si>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</si>
  <si>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</si>
  <si>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Procedimiento baja de activos informáticos GTIGI04-P004 y el formato para el acta de baja de quipos y periféricos GTIGI04-F002
Procedimiento de copias de respaldo y restauración GTIGI03-P001</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</si>
  <si>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</si>
  <si>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</si>
  <si>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</si>
  <si>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</si>
  <si>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</si>
  <si>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</si>
  <si>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</si>
  <si>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</si>
  <si>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</si>
  <si>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</si>
  <si>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</si>
  <si>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</si>
  <si>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</si>
  <si>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</si>
  <si>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</si>
  <si>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</si>
  <si>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</si>
  <si>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</si>
  <si>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</si>
  <si>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</si>
  <si>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https://mipg.cartagena.gov.co/gestion-tecnologia-informatica</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</si>
  <si>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</si>
  <si>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</si>
  <si>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</si>
  <si>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</si>
  <si>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</si>
  <si>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</si>
  <si>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</si>
  <si>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</si>
  <si>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</si>
  <si>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</si>
  <si>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</si>
  <si>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</si>
  <si>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</si>
  <si>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</si>
  <si>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</si>
  <si>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G2-9.7-Politica General-Separacion de ambientes de desarrollo</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</si>
  <si>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</si>
  <si>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</si>
  <si>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</si>
  <si>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</si>
  <si>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</si>
  <si>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</si>
  <si>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</si>
  <si>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</si>
  <si>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</si>
  <si>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</si>
  <si>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PROCEDIMIENTO DE PROTECCION CONTRA CODIGOS MALICIOSOS</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</si>
  <si>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</si>
  <si>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</si>
  <si>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</si>
  <si>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</si>
  <si>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</si>
  <si>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</si>
  <si>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</si>
  <si>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</si>
  <si>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</si>
  <si>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PROCEDIMIENTO COPIAS DE RESPALDO Y RESTAURACION</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</si>
  <si>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</si>
  <si>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</si>
  <si>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</si>
  <si>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</si>
  <si>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</si>
  <si>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</si>
  <si>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</si>
  <si>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</si>
  <si>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FortiAnalyzer - sistema de logs para redes</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</si>
  <si>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</si>
  <si>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</si>
  <si>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</si>
  <si>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</si>
  <si>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</si>
  <si>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</si>
  <si>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</si>
  <si>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</si>
  <si>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</si>
  <si>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</si>
  <si>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</si>
  <si>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</si>
  <si>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</si>
  <si>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</si>
  <si>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Directorio Activo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</si>
  <si>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</si>
  <si>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</si>
  <si>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</si>
  <si>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</si>
  <si>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</si>
  <si>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</si>
  <si>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</si>
  <si>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</si>
  <si>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PROCEDIMIENTO DESARROLLO DE SOFTWARE</t>
  </si>
  <si>
    <t>DIRECTORIO ACTIVO</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</si>
  <si>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</si>
  <si>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</si>
  <si>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</si>
  <si>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</si>
  <si>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</si>
  <si>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</si>
  <si>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</si>
  <si>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</si>
  <si>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Nessus y Top OWAPS</t>
  </si>
  <si>
    <t>T.4.6.2</t>
  </si>
  <si>
    <t>Se debe establecer e implementar las reglas para la instalación de software por parte de los usuarios.</t>
  </si>
  <si>
    <t xml:space="preserve">A.12.6.2 </t>
  </si>
  <si>
    <t>Revisar las restricciones y las reglas para la instalación de software por parte de los usuarios.</t>
  </si>
  <si>
    <t>Directorio Activo, Enpoint Antivirus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</si>
  <si>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</si>
  <si>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</si>
  <si>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</si>
  <si>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</si>
  <si>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</si>
  <si>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</si>
  <si>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</si>
  <si>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</si>
  <si>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</si>
  <si>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</si>
  <si>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</si>
  <si>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</si>
  <si>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</si>
  <si>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</si>
  <si>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</si>
  <si>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</si>
  <si>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</si>
  <si>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ASEGURAMIENTO DE LOS SERVICIOS DE LA RED</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</si>
  <si>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</si>
  <si>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</si>
  <si>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</si>
  <si>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</si>
  <si>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</si>
  <si>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</si>
  <si>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</si>
  <si>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</si>
  <si>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</si>
  <si>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</si>
  <si>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</si>
  <si>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</si>
  <si>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</si>
  <si>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</si>
  <si>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</si>
  <si>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</si>
  <si>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</si>
  <si>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</si>
  <si>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</si>
  <si>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</si>
  <si>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</si>
  <si>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</si>
  <si>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</si>
  <si>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</si>
  <si>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</si>
  <si>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</si>
  <si>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</si>
  <si>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</si>
  <si>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</si>
  <si>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</si>
  <si>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</si>
  <si>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</si>
  <si>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</si>
  <si>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</si>
  <si>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</si>
  <si>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</si>
  <si>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</si>
  <si>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</si>
  <si>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</si>
  <si>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</si>
  <si>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</si>
  <si>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</si>
  <si>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</si>
  <si>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</si>
  <si>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</si>
  <si>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</si>
  <si>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</si>
  <si>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</si>
  <si>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</si>
  <si>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</si>
  <si>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</si>
  <si>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</si>
  <si>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</si>
  <si>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</si>
  <si>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</si>
  <si>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</si>
  <si>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</si>
  <si>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</si>
  <si>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</si>
  <si>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</si>
  <si>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</si>
  <si>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</si>
  <si>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</si>
  <si>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</si>
  <si>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</si>
  <si>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</si>
  <si>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</si>
  <si>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</si>
  <si>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</si>
  <si>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</si>
  <si>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</si>
  <si>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</si>
  <si>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</si>
  <si>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</si>
  <si>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</si>
  <si>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</si>
  <si>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</si>
  <si>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</si>
  <si>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</si>
  <si>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</si>
  <si>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</si>
  <si>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</si>
  <si>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</si>
  <si>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</si>
  <si>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</si>
  <si>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</si>
  <si>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</si>
  <si>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</si>
  <si>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</si>
  <si>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</si>
  <si>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</si>
  <si>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</si>
  <si>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</si>
  <si>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</si>
  <si>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</si>
  <si>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</si>
  <si>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</si>
  <si>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</si>
  <si>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</si>
  <si>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</si>
  <si>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</si>
  <si>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</si>
  <si>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</si>
  <si>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</si>
  <si>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</si>
  <si>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</si>
  <si>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</si>
  <si>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</si>
  <si>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</si>
  <si>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</si>
  <si>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</si>
  <si>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</si>
  <si>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</si>
  <si>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</si>
  <si>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</si>
  <si>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</si>
  <si>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</si>
  <si>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</si>
  <si>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</si>
  <si>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</si>
  <si>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</si>
  <si>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</si>
  <si>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</si>
  <si>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</si>
  <si>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</si>
  <si>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</si>
  <si>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</si>
  <si>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</si>
  <si>
    <t>T.7.1.2</t>
  </si>
  <si>
    <t>Reporte de eventos de seguridad de la información</t>
  </si>
  <si>
    <t>Los eventos de seguridad de la información se debe informar a través de los canales de gestión apropiados, tan pronto como sea posible.</t>
  </si>
  <si>
    <t xml:space="preserve">A.16.1.2 </t>
  </si>
  <si>
    <t>DE.DP-4</t>
  </si>
  <si>
    <r>
      <rPr>
        <sz val="11"/>
        <color rgb="FF000000"/>
        <rFont val="Calibri"/>
        <scheme val="minor"/>
      </rP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rgb="FF000000"/>
        <rFont val="Calibri"/>
        <scheme val="minor"/>
      </rPr>
      <t xml:space="preserve">Tenga en cuenta para la calificación:
</t>
    </r>
    <r>
      <rPr>
        <sz val="11"/>
        <color rgb="FF000000"/>
        <rFont val="Calibri"/>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</si>
  <si>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</si>
  <si>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</si>
  <si>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</si>
  <si>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</si>
  <si>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</si>
  <si>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</si>
  <si>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</si>
  <si>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</si>
  <si>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</si>
  <si>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</si>
  <si>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</si>
  <si>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</si>
  <si>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</si>
  <si>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</si>
  <si>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</si>
  <si>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</si>
  <si>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</si>
  <si>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</si>
  <si>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</si>
  <si>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</si>
  <si>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</si>
  <si>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</si>
  <si>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</si>
  <si>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</si>
  <si>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</si>
  <si>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</si>
  <si>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</si>
  <si>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</si>
  <si>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</si>
  <si>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</si>
  <si>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</si>
  <si>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Página: 7</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</si>
  <si>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</si>
  <si>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</si>
  <si>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</si>
  <si>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</si>
  <si>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</si>
  <si>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</si>
  <si>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</si>
  <si>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</si>
  <si>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</si>
  <si>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</si>
  <si>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</si>
  <si>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</si>
  <si>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</si>
  <si>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</si>
  <si>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</si>
  <si>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</si>
  <si>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</si>
  <si>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</si>
  <si>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</si>
  <si>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</si>
  <si>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</si>
  <si>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</si>
  <si>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</si>
  <si>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</si>
  <si>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</si>
  <si>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</si>
  <si>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</si>
  <si>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</si>
  <si>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</si>
  <si>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</si>
  <si>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</si>
  <si>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</si>
  <si>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</si>
  <si>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</si>
  <si>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</si>
  <si>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</si>
  <si>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</si>
  <si>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</si>
  <si>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</si>
  <si>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</si>
  <si>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</si>
  <si>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</si>
  <si>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</si>
  <si>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</si>
  <si>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</si>
  <si>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</si>
  <si>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</si>
  <si>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</si>
  <si>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</si>
  <si>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</si>
  <si>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</si>
  <si>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</si>
  <si>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</si>
  <si>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</si>
  <si>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</si>
  <si>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</si>
  <si>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</si>
  <si>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</si>
  <si>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Página: 8</t>
  </si>
  <si>
    <t>FUNCIÓN NIST</t>
  </si>
  <si>
    <t>SUBCATEGORIA NIST</t>
  </si>
  <si>
    <t>CONTROL ANEXO A ISO 27001</t>
  </si>
  <si>
    <t>REQUISITO</t>
  </si>
  <si>
    <t>HOJA</t>
  </si>
  <si>
    <t xml:space="preserve">CALIFICACIÓN </t>
  </si>
  <si>
    <t>FUNCION CSF</t>
  </si>
  <si>
    <t>DE.AE-1, DE.AE-3, DE.AE-4, DE.AE-5</t>
  </si>
  <si>
    <t>La detección de actividades anómalas se realiza oportunamente y se entiende el impacto potencial de los eventos:
1) Se establece y gestiona una linea base de las operaciones de red, los flujos de datos esperados para usuarios y sistemas.
2) Se agregan y correlacionan datos de eventso de multiples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</si>
  <si>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</si>
  <si>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</si>
  <si>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</si>
  <si>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</si>
  <si>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</si>
  <si>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segun sea apropiado, para incluir soporte externo de entidades o agencias estatales o legales.:
1) Los planes de respuesta a incidentes estan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</si>
  <si>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</si>
  <si>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provedores de servicios de Internet, los dueños de los sistemas atacados, las víctimas, otros CSIRT, y proveedores.:
1) Se gestionan las comunicaciones hacia el público.
2) Se procura la no afectación de la reputación o la reparación de la misma.
3) Las actividasdes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</si>
  <si>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</si>
  <si>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</si>
  <si>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</si>
  <si>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</si>
  <si>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</si>
  <si>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</si>
  <si>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</si>
  <si>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</si>
  <si>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</si>
  <si>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</si>
  <si>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</si>
  <si>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</si>
  <si>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busqueda de eventos como personal no autorizado, u otros eventos relacionados con  conecciones, dispositivos y software. </t>
  </si>
  <si>
    <t>Administrativas</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</si>
  <si>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</si>
  <si>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</si>
  <si>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</si>
  <si>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</si>
  <si>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</si>
  <si>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</si>
  <si>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</si>
  <si>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</si>
  <si>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</si>
  <si>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</si>
  <si>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</si>
  <si>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</si>
  <si>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</si>
  <si>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</si>
  <si>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</si>
  <si>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</si>
  <si>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</si>
  <si>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</si>
  <si>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</si>
  <si>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</si>
  <si>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</si>
  <si>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</si>
  <si>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</si>
  <si>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</si>
  <si>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</si>
  <si>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</si>
  <si>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</si>
  <si>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</si>
  <si>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</si>
  <si>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</si>
  <si>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</si>
  <si>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</si>
  <si>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</si>
  <si>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</si>
  <si>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</si>
  <si>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</si>
  <si>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</si>
  <si>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</si>
  <si>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</si>
  <si>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</si>
  <si>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</si>
  <si>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</si>
  <si>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</si>
  <si>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</si>
  <si>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Página: 9</t>
  </si>
  <si>
    <t>ID REQUISITO</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</si>
  <si>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</si>
  <si>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</si>
  <si>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</si>
  <si>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</si>
  <si>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</si>
  <si>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</si>
  <si>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</si>
  <si>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</si>
  <si>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</si>
  <si>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</si>
  <si>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</si>
  <si>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</si>
  <si>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NIVEL</t>
  </si>
  <si>
    <t>CUMPLE?</t>
  </si>
  <si>
    <t>R1</t>
  </si>
  <si>
    <t>1) Si Se identifican en forma general los activos de información de la Entidad, estan en 40.
2) Si se cuenta con un inventario de activos de información física y lógica de toda la entidad, documentado y firmado por la alta dirección, estan en 60.
3) Si se revisa y monitorean periódicamente los activos de información de la entidad, estan en 80.</t>
  </si>
  <si>
    <t>OPTIMIZADO</t>
  </si>
  <si>
    <t>R2</t>
  </si>
  <si>
    <t>Se clasifican los activos de información lógicos y físicos de la Entidad.</t>
  </si>
  <si>
    <t>GESTIONADO
CUANTITATIVAMENTE</t>
  </si>
  <si>
    <t>R3</t>
  </si>
  <si>
    <t>1. Si Los funcionarios de la Entidad no tienen conciencia de la seguridad y privacidad de la información y se han diseñado programas para los funcionarios de conciencia y comunicación, de las políticas de seguridad y privacidad de la información, estan en 20.
2. Si se observa en los funcionarios una conciencia de seguridad y privacidad de la información y los planes de toma de conciencia y comunicación, de las políticas de seguridad y privacidad de la información, estan aprobados y documentados, por la alta Dirección, estan en 40.
3. Si se han ejecutado los planes de toma de conciencia, comunicación y divulgación, de las políticas de seguridad y privacidad de la información, aprobados por la alta Dirección, , estan en 60.</t>
  </si>
  <si>
    <t xml:space="preserve"> DEFINIDO</t>
  </si>
  <si>
    <t>R4</t>
  </si>
  <si>
    <t>Existe la necesidad de implementar el Modelo de Seguridad y Privacidad de la Información, para definir políticas, procesos y procedimientos claros para dar una respuesta proactiva a las amenazas que se presenten en la Entidad.</t>
  </si>
  <si>
    <t>PHVA</t>
  </si>
  <si>
    <t>GESTIONADO</t>
  </si>
  <si>
    <t>INICIAL</t>
  </si>
  <si>
    <t>R5</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</si>
  <si>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</si>
  <si>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</si>
  <si>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Nivel de madurez alcanzado</t>
  </si>
  <si>
    <t>R6</t>
  </si>
  <si>
    <t>1. Si se empiezan a definir las políticas de seguridad y privacidad de la información basada en el Modelo de Seguridad y Privacidad de la Información, estan en 20.
2. Si se revisan y se aprueban las políticas de seguridad y privacidad de la información, , estan en 40.
3. Si se divulgan las políticas de seguridad y privacidad de la información,  estan en 60.</t>
  </si>
  <si>
    <t>R7</t>
  </si>
  <si>
    <t>Establecer y documentar el alcance, limites, política, procedimientos, roles y responsabilidades y del Modelo de Seguridad y Privacidad de la Información.</t>
  </si>
  <si>
    <t>R8</t>
  </si>
  <si>
    <t>Determinar el impacto que generan los eventos que atenten contra la integridad, disponibilidad y confidencialidad de la información de la Entidad.</t>
  </si>
  <si>
    <t>Tecnicas</t>
  </si>
  <si>
    <t>LIMITE DE MADUREZ INICIAL</t>
  </si>
  <si>
    <t>R9</t>
  </si>
  <si>
    <t>R10</t>
  </si>
  <si>
    <t xml:space="preserve">Aprobación de la alta dirección, documentada y firmada, para la Implementación del Modelo de Seguridad y Privacidad de la Información. </t>
  </si>
  <si>
    <t>R11</t>
  </si>
  <si>
    <t>Identificar los riesgos asociados con la información, físicos, lógicos, identificando sus vulnerabilidades y amenazas.</t>
  </si>
  <si>
    <t>R12</t>
  </si>
  <si>
    <t>1) Si se elaboran  informes de TODOS los incidentes de seguridad y privacidad de la información, TODOS estan documentados e incluidos en el plan de mejoramiento continuo.Se definen los controles y medidas necesarias para disminuir los incidentes y prevenir su ocurrencia en el futuro, estan en 40.
2) Si los controles y medidas identificados para disminuir los incidentes fueron implementados, estan en 60.</t>
  </si>
  <si>
    <t>R13</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</si>
  <si>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estan en 40.
2. Si se han divulgado e implementado los controles físicos y lógicos que wse han definido en la entidad, con los cuales se busca preservar la seguridad y privacidad de la información, estan en 60.</t>
  </si>
  <si>
    <t>R14</t>
  </si>
  <si>
    <t xml:space="preserve">Si existen planes de continuidad del negocio que contemplen los procesos críticos de la Entidad que garanticen la continuidad de los mismos. Se documentantan y protegen adecuadamente los planes de continuidad del negocio de la Entidad, este de estar documentado y firmado, por la alta Dirección, estan en 40.
Si se reconoce la importancia de ampliar los planes de continuidade del negocio a otros procesos, pero aun no se pueden incluir ni trabajar con ellos, estan en 60.
</t>
  </si>
  <si>
    <t>R15</t>
  </si>
  <si>
    <t>Los roles de seguridad y privacidad de la información están bien definidos y se lleva un registro de las actividades de cada uno.</t>
  </si>
  <si>
    <t>R16</t>
  </si>
  <si>
    <t>Dispositivos para movilidad y teletrabajo</t>
  </si>
  <si>
    <t>R17</t>
  </si>
  <si>
    <t>Protección contra código malicioso</t>
  </si>
  <si>
    <t>R18</t>
  </si>
  <si>
    <t>Copias de seguridad</t>
  </si>
  <si>
    <t>R19</t>
  </si>
  <si>
    <t>Gestión de la vulnerabilidad técnica</t>
  </si>
  <si>
    <t>LIMITE DE MADUREZ GESTIONADO</t>
  </si>
  <si>
    <t>R20</t>
  </si>
  <si>
    <t>Seguridad ligada a los recursos humanos, antes de la contratación</t>
  </si>
  <si>
    <t>R21</t>
  </si>
  <si>
    <t>Seguridad ligada a los recursos humanos, durante la contratación</t>
  </si>
  <si>
    <t>R22</t>
  </si>
  <si>
    <t>Seguridad ligada a los recursos humanos, al cese o cambio de puesto de trabajo</t>
  </si>
  <si>
    <t>R23</t>
  </si>
  <si>
    <t>Requisitos de negocio para el control de accesos.</t>
  </si>
  <si>
    <t>R24</t>
  </si>
  <si>
    <t>Responsabilidades del usuario frente al control de accesos</t>
  </si>
  <si>
    <t>R25</t>
  </si>
  <si>
    <t>Seguridad física y ambiental en áreas seguras</t>
  </si>
  <si>
    <t>R26</t>
  </si>
  <si>
    <t>Seguridad física y ambiental de los equipos</t>
  </si>
  <si>
    <t>R27</t>
  </si>
  <si>
    <t>Responsabilidades y procedimientos de operación</t>
  </si>
  <si>
    <t>R28</t>
  </si>
  <si>
    <t>Seguridad en la operativa, control del software en explotación</t>
  </si>
  <si>
    <t>R29</t>
  </si>
  <si>
    <t>Gestión de la seguridad en las redes.</t>
  </si>
  <si>
    <t>R30</t>
  </si>
  <si>
    <t>Intercambio de información con partes externas</t>
  </si>
  <si>
    <t>R31</t>
  </si>
  <si>
    <t>Adquisición, desarrollo y mantenimiento de los sistemas de información, requisitos de seguridad de los sistemas de información.</t>
  </si>
  <si>
    <t>R32</t>
  </si>
  <si>
    <t>Adquisición, desarrollo y mantenimiento de los sistemas de información, seguridad en los procesos de desarrollo y soporte.</t>
  </si>
  <si>
    <t>R33</t>
  </si>
  <si>
    <t>Adquisición, desarrollo y mantenimiento de los sistemas de información, datos de prueba.</t>
  </si>
  <si>
    <t>R34</t>
  </si>
  <si>
    <t>Gestión de incidentes en la seguridad de la información, notificación de los eventos de seguridad de la información.</t>
  </si>
  <si>
    <t>R35</t>
  </si>
  <si>
    <t>Gestión de incidentes en la seguridad de la información, notificación de puntos débiles de la seguridad.</t>
  </si>
  <si>
    <t>R36</t>
  </si>
  <si>
    <t>Gestión de incidentes en la seguridad de la información, recopilación de evidencias.</t>
  </si>
  <si>
    <t>R37</t>
  </si>
  <si>
    <t>Implantación de la continuidad de la seguridad de la información.</t>
  </si>
  <si>
    <t>R38</t>
  </si>
  <si>
    <t>Seguridad de la información en las relaciones con suministradores.</t>
  </si>
  <si>
    <t>R39</t>
  </si>
  <si>
    <t>Gestión de la prestación del servicio por suministradores.</t>
  </si>
  <si>
    <t>R40</t>
  </si>
  <si>
    <t>Se implementa el plan de tratamiento de riesgos y las medidas necesarias para mitigar la materialización de las amenazas.</t>
  </si>
  <si>
    <t>LIMITE DE MADUREZ DEFINIDO</t>
  </si>
  <si>
    <t>R41</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</si>
  <si>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</si>
  <si>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R42</t>
  </si>
  <si>
    <t>Se realizan pruebas de manera sistemática a los controles, para determinar si están funcionando de manera adecuada. Se deben generar informes del desempeño de la operación del MSPI, con la revisión y verificación continua de los controles implementados. Tambien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</si>
  <si>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R43</t>
  </si>
  <si>
    <t>1) Se realizan pruebas y ventanas de mantenimiento (simulacro), para determinar la efectividad de los planes de respuesta de incidentes, es 60.
2) Si La Entidad aprende continuamente sobre los incidentes de seguridad presentados, es 80.</t>
  </si>
  <si>
    <t>R44</t>
  </si>
  <si>
    <t>Se realizan pruebas a las aplicaciones o software desarrollado “in house” para determinar que umplen con los requisitos de seguridad y privacidad de la información</t>
  </si>
  <si>
    <t>R45</t>
  </si>
  <si>
    <t>Registro de actividades en seguridad (bitácora operativa).</t>
  </si>
  <si>
    <t>R46</t>
  </si>
  <si>
    <t>1) Elaboración de planes de mejora es 60
2) Se implementan las acciones correctivas y planes de mejora es 80</t>
  </si>
  <si>
    <t>R47</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</si>
  <si>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</si>
  <si>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R48</t>
  </si>
  <si>
    <t>Gestión de acceso de usuario.</t>
  </si>
  <si>
    <t xml:space="preserve">T.1.2 </t>
  </si>
  <si>
    <t>R49</t>
  </si>
  <si>
    <t>Control de acceso a sistemas y aplicaciones</t>
  </si>
  <si>
    <t>R50</t>
  </si>
  <si>
    <t>Controles Criptográficos</t>
  </si>
  <si>
    <t>R51</t>
  </si>
  <si>
    <t>Consideraciones de las auditorías de los sistemas de información.</t>
  </si>
  <si>
    <t>R52</t>
  </si>
  <si>
    <r>
      <t>Seguridad en la operativa,</t>
    </r>
    <r>
      <rPr>
        <b/>
        <sz val="11"/>
        <color theme="1"/>
        <rFont val="Calibri"/>
        <family val="2"/>
        <scheme val="minor"/>
      </rPr>
      <t xml:space="preserve"> </t>
    </r>
    <r>
      <rPr>
        <sz val="11"/>
        <color theme="1"/>
        <rFont val="Calibri"/>
        <family val="2"/>
        <scheme val="minor"/>
      </rPr>
      <t>registro de actividad y supervisión.</t>
    </r>
  </si>
  <si>
    <t>R53</t>
  </si>
  <si>
    <t>Cumplimiento de los requisitos legales y contractuales.</t>
  </si>
  <si>
    <t>LIMITE DE MADUREZ GESTIONADO CUANTITATIVAMENTE</t>
  </si>
  <si>
    <t>R55</t>
  </si>
  <si>
    <t>LIMITE DE MADUREZ OPTIMIZADO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</si>
</sst>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
      <sz val="11"/>
      <color rgb="FF000000"/>
      <name val="Calibri"/>
      <family val="2"/>
    </font>
    <font>
      <b/>
      <sz val="16"/>
      <color theme="9"/>
      <name val="Calibri"/>
      <family val="2"/>
      <scheme val="minor"/>
    </font>
    <font>
      <b/>
      <sz val="12"/>
      <name val="Arial"/>
      <family val="2"/>
    </font>
    <font>
      <sz val="12"/>
      <name val="Arial"/>
      <family val="2"/>
    </font>
    <font>
      <sz val="12"/>
      <color rgb="FF000000"/>
      <name val="Arial"/>
      <family val="2"/>
    </font>
    <font>
      <b/>
      <sz val="11"/>
      <name val="Arial"/>
      <family val="2"/>
    </font>
    <font>
      <b/>
      <sz val="11"/>
      <color rgb="FF000000"/>
      <name val="Calibri"/>
      <family val="2"/>
    </font>
    <font>
      <b/>
      <sz val="16"/>
      <color rgb="FF000000"/>
      <name val="Calibri"/>
      <family val="2"/>
    </font>
    <font>
      <b/>
      <sz val="16"/>
      <color rgb="FF444444"/>
      <name val="Calibri"/>
      <family val="2"/>
      <charset val="1"/>
    </font>
    <font>
      <b/>
      <sz val="16"/>
      <name val="Arial"/>
      <family val="2"/>
    </font>
    <font>
      <sz val="11"/>
      <color rgb="FFFFFFFF"/>
      <name val="Calibri"/>
      <family val="2"/>
    </font>
    <font>
      <sz val="16"/>
      <color rgb="FFFFFFFF"/>
      <name val="Calibri"/>
      <family val="2"/>
    </font>
    <font>
      <sz val="11"/>
      <color rgb="FF000000"/>
      <name val="Calibri"/>
      <scheme val="minor"/>
    </font>
    <font>
      <b/>
      <sz val="11"/>
      <color rgb="FF000000"/>
      <name val="Calibri"/>
      <scheme val="minor"/>
    </font>
    <font>
      <sz val="9"/>
      <color rgb="FF000000"/>
      <name val="Calibri"/>
      <scheme val="minor"/>
    </font>
    <font>
      <b/>
      <sz val="9"/>
      <color rgb="FF000000"/>
      <name val="Calibri"/>
      <scheme val="minor"/>
    </font>
    <font>
      <sz val="10"/>
      <color rgb="FF000000"/>
      <name val="Calibri"/>
      <scheme val="minor"/>
    </font>
    <font>
      <b/>
      <sz val="10"/>
      <color rgb="FF000000"/>
      <name val="Calibri"/>
      <scheme val="minor"/>
    </font>
    <font>
      <u/>
      <sz val="10"/>
      <color theme="10"/>
      <name val="Calibri"/>
      <family val="2"/>
      <scheme val="minor"/>
    </font>
  </fonts>
  <fills count="34">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CC66FF"/>
        <bgColor indexed="64"/>
      </patternFill>
    </fill>
    <fill>
      <patternFill patternType="solid">
        <fgColor theme="0" tint="-0.249977111117893"/>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rgb="FFFFFFFF"/>
        <bgColor rgb="FF000000"/>
      </patternFill>
    </fill>
    <fill>
      <patternFill patternType="solid">
        <fgColor theme="9" tint="-0.249977111117893"/>
        <bgColor indexed="64"/>
      </patternFill>
    </fill>
    <fill>
      <patternFill patternType="solid">
        <fgColor rgb="FFC6E0B4"/>
        <bgColor indexed="64"/>
      </patternFill>
    </fill>
    <fill>
      <patternFill patternType="solid">
        <fgColor rgb="FF548235"/>
        <bgColor indexed="64"/>
      </patternFill>
    </fill>
  </fills>
  <borders count="6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style="medium">
        <color auto="1"/>
      </left>
      <right style="thin">
        <color indexed="64"/>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0" fontId="27" fillId="0" borderId="0"/>
    <xf numFmtId="0" fontId="31" fillId="0" borderId="0" applyNumberFormat="0" applyFill="0" applyBorder="0" applyAlignment="0" applyProtection="0"/>
    <xf numFmtId="0" fontId="37" fillId="0" borderId="0"/>
    <xf numFmtId="0" fontId="27" fillId="0" borderId="0"/>
    <xf numFmtId="0" fontId="31" fillId="0" borderId="0" applyNumberFormat="0" applyFill="0" applyBorder="0" applyAlignment="0" applyProtection="0"/>
  </cellStyleXfs>
  <cellXfs count="542">
    <xf numFmtId="0" fontId="0" fillId="0" borderId="0" xfId="0"/>
    <xf numFmtId="0" fontId="11" fillId="3" borderId="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8" fillId="0" borderId="5" xfId="0" applyFont="1" applyBorder="1" applyAlignment="1">
      <alignment horizontal="center" vertical="center"/>
    </xf>
    <xf numFmtId="0" fontId="13" fillId="4" borderId="6" xfId="0" applyFont="1" applyFill="1" applyBorder="1" applyAlignment="1">
      <alignment horizontal="center" vertical="center"/>
    </xf>
    <xf numFmtId="0" fontId="8" fillId="0" borderId="17" xfId="0" applyFont="1" applyBorder="1" applyAlignment="1">
      <alignment horizontal="center" vertical="center"/>
    </xf>
    <xf numFmtId="0" fontId="14" fillId="0" borderId="6" xfId="0" applyFont="1" applyBorder="1" applyAlignment="1">
      <alignment horizontal="center" vertical="center"/>
    </xf>
    <xf numFmtId="1" fontId="13" fillId="4" borderId="6" xfId="0" applyNumberFormat="1" applyFont="1" applyFill="1" applyBorder="1" applyAlignment="1">
      <alignment horizontal="center" vertical="center"/>
    </xf>
    <xf numFmtId="0" fontId="0" fillId="4" borderId="0" xfId="0" applyFill="1"/>
    <xf numFmtId="9" fontId="19" fillId="4" borderId="0" xfId="0" applyNumberFormat="1" applyFont="1" applyFill="1" applyAlignment="1">
      <alignment vertical="center" wrapText="1"/>
    </xf>
    <xf numFmtId="0" fontId="20" fillId="3" borderId="6" xfId="0" applyFont="1" applyFill="1" applyBorder="1" applyAlignment="1">
      <alignment horizontal="center" vertical="center" wrapText="1"/>
    </xf>
    <xf numFmtId="0" fontId="21" fillId="0" borderId="25" xfId="0" applyFont="1" applyBorder="1" applyAlignment="1">
      <alignment horizontal="center"/>
    </xf>
    <xf numFmtId="0" fontId="21" fillId="0" borderId="5" xfId="0" applyFont="1" applyBorder="1" applyAlignment="1">
      <alignment horizontal="center"/>
    </xf>
    <xf numFmtId="9" fontId="20" fillId="3" borderId="10" xfId="0" applyNumberFormat="1" applyFont="1" applyFill="1" applyBorder="1" applyAlignment="1">
      <alignment horizontal="center" vertical="center" wrapText="1"/>
    </xf>
    <xf numFmtId="0" fontId="9" fillId="0" borderId="0" xfId="0" applyFont="1" applyAlignment="1">
      <alignment horizontal="center"/>
    </xf>
    <xf numFmtId="0" fontId="22" fillId="0" borderId="0" xfId="0" applyFont="1" applyAlignment="1">
      <alignment horizontal="center"/>
    </xf>
    <xf numFmtId="0" fontId="21" fillId="0" borderId="6" xfId="0" applyFont="1" applyBorder="1" applyAlignment="1">
      <alignment horizontal="center"/>
    </xf>
    <xf numFmtId="9" fontId="21" fillId="0" borderId="6" xfId="0" applyNumberFormat="1" applyFont="1" applyBorder="1" applyAlignment="1">
      <alignment horizontal="center"/>
    </xf>
    <xf numFmtId="0" fontId="2" fillId="0" borderId="0" xfId="0" applyFont="1"/>
    <xf numFmtId="0" fontId="0" fillId="0" borderId="6" xfId="0" applyBorder="1" applyAlignment="1">
      <alignment horizontal="center" vertical="center"/>
    </xf>
    <xf numFmtId="0" fontId="0" fillId="0" borderId="0" xfId="0" pivotButton="1"/>
    <xf numFmtId="0" fontId="27" fillId="0" borderId="0" xfId="2"/>
    <xf numFmtId="0" fontId="13" fillId="0" borderId="13"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11" xfId="2" applyFont="1" applyBorder="1" applyAlignment="1">
      <alignment horizontal="justify" vertical="center" wrapText="1"/>
    </xf>
    <xf numFmtId="1" fontId="13" fillId="0" borderId="37" xfId="2" applyNumberFormat="1" applyFont="1" applyBorder="1" applyAlignment="1">
      <alignment horizontal="center" vertical="center" wrapText="1"/>
    </xf>
    <xf numFmtId="0" fontId="13" fillId="0" borderId="2" xfId="2" applyFont="1" applyBorder="1" applyAlignment="1">
      <alignment horizontal="center" vertical="center" wrapText="1"/>
    </xf>
    <xf numFmtId="1" fontId="13" fillId="0" borderId="38"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6" xfId="0" applyFont="1" applyBorder="1" applyAlignment="1">
      <alignment vertical="center" wrapText="1"/>
    </xf>
    <xf numFmtId="0" fontId="12" fillId="0" borderId="6" xfId="0" applyFont="1" applyBorder="1" applyAlignment="1">
      <alignment vertical="center" wrapText="1"/>
    </xf>
    <xf numFmtId="0" fontId="12" fillId="4" borderId="6" xfId="0" applyFont="1" applyFill="1" applyBorder="1" applyAlignment="1">
      <alignment vertical="center" wrapText="1"/>
    </xf>
    <xf numFmtId="0" fontId="0" fillId="0" borderId="6" xfId="0" applyBorder="1" applyAlignment="1">
      <alignment horizontal="center" vertical="center" wrapText="1"/>
    </xf>
    <xf numFmtId="0" fontId="4" fillId="13" borderId="6" xfId="0" applyFont="1" applyFill="1" applyBorder="1" applyAlignment="1">
      <alignment horizontal="center" vertical="center" wrapText="1"/>
    </xf>
    <xf numFmtId="0" fontId="0" fillId="0" borderId="0" xfId="0" applyAlignment="1">
      <alignment wrapText="1"/>
    </xf>
    <xf numFmtId="0" fontId="35" fillId="0" borderId="0" xfId="0" applyFont="1" applyAlignment="1">
      <alignment vertical="center"/>
    </xf>
    <xf numFmtId="0" fontId="35" fillId="0" borderId="9" xfId="0" applyFont="1" applyBorder="1" applyAlignment="1">
      <alignment horizontal="center" vertical="center" wrapText="1"/>
    </xf>
    <xf numFmtId="0" fontId="21" fillId="0" borderId="44" xfId="0" applyFont="1" applyBorder="1" applyAlignment="1">
      <alignment horizontal="center" vertical="center"/>
    </xf>
    <xf numFmtId="18" fontId="35" fillId="0" borderId="45" xfId="0" applyNumberFormat="1" applyFont="1" applyBorder="1" applyAlignment="1">
      <alignment horizontal="center" vertical="center" wrapText="1"/>
    </xf>
    <xf numFmtId="0" fontId="35" fillId="0" borderId="32"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6" xfId="0" applyFont="1" applyBorder="1" applyAlignment="1">
      <alignment horizontal="center" vertical="center"/>
    </xf>
    <xf numFmtId="0" fontId="35" fillId="0" borderId="39"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3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6" xfId="0" applyFont="1" applyBorder="1" applyAlignment="1">
      <alignment horizontal="center" vertical="center" wrapText="1"/>
    </xf>
    <xf numFmtId="0" fontId="36" fillId="0" borderId="6" xfId="0" applyFont="1" applyBorder="1" applyAlignment="1">
      <alignment horizontal="center" vertical="center" wrapText="1"/>
    </xf>
    <xf numFmtId="0" fontId="35" fillId="0" borderId="45" xfId="0" applyFont="1" applyBorder="1" applyAlignment="1">
      <alignment horizontal="center" vertical="center" wrapText="1"/>
    </xf>
    <xf numFmtId="0" fontId="21" fillId="0" borderId="0" xfId="0" applyFont="1"/>
    <xf numFmtId="0" fontId="4" fillId="0" borderId="0" xfId="0" applyFont="1"/>
    <xf numFmtId="0" fontId="4" fillId="13" borderId="32" xfId="0" applyFont="1" applyFill="1" applyBorder="1" applyAlignment="1">
      <alignment horizontal="center" vertical="center" wrapText="1"/>
    </xf>
    <xf numFmtId="0" fontId="4" fillId="13" borderId="32" xfId="0" applyFont="1" applyFill="1" applyBorder="1" applyAlignment="1">
      <alignment vertical="center" wrapText="1"/>
    </xf>
    <xf numFmtId="0" fontId="26" fillId="13" borderId="0" xfId="0" applyFont="1" applyFill="1" applyAlignment="1">
      <alignment vertical="center" wrapText="1"/>
    </xf>
    <xf numFmtId="0" fontId="41" fillId="13" borderId="6" xfId="0" applyFont="1" applyFill="1" applyBorder="1" applyAlignment="1">
      <alignment horizontal="center" vertical="center" wrapText="1"/>
    </xf>
    <xf numFmtId="0" fontId="4" fillId="13" borderId="32" xfId="0" applyFont="1" applyFill="1" applyBorder="1"/>
    <xf numFmtId="0" fontId="0" fillId="0" borderId="6" xfId="0" applyBorder="1" applyAlignment="1">
      <alignment vertical="center" wrapText="1"/>
    </xf>
    <xf numFmtId="0" fontId="42" fillId="0" borderId="6" xfId="0" applyFont="1" applyBorder="1"/>
    <xf numFmtId="0" fontId="26" fillId="13" borderId="32" xfId="0" applyFont="1" applyFill="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1" fillId="0" borderId="6" xfId="0" applyFont="1" applyBorder="1" applyAlignment="1">
      <alignment horizontal="center" vertical="center" wrapText="1"/>
    </xf>
    <xf numFmtId="0" fontId="4" fillId="0" borderId="6" xfId="0" applyFont="1" applyBorder="1" applyAlignment="1">
      <alignment horizontal="left" vertical="center" wrapText="1"/>
    </xf>
    <xf numFmtId="0" fontId="43" fillId="0" borderId="6" xfId="5" applyFont="1" applyBorder="1" applyAlignment="1">
      <alignment horizontal="center" vertical="center" wrapText="1"/>
    </xf>
    <xf numFmtId="0" fontId="35" fillId="14" borderId="6" xfId="0" applyFont="1" applyFill="1" applyBorder="1" applyAlignment="1">
      <alignment vertical="center" wrapText="1"/>
    </xf>
    <xf numFmtId="0" fontId="35" fillId="14" borderId="6" xfId="0" applyFont="1" applyFill="1" applyBorder="1" applyAlignment="1">
      <alignment horizontal="center" vertical="center" wrapText="1"/>
    </xf>
    <xf numFmtId="0" fontId="43" fillId="0" borderId="6" xfId="5" applyFont="1" applyBorder="1" applyAlignment="1">
      <alignment vertical="center" wrapText="1"/>
    </xf>
    <xf numFmtId="0" fontId="0" fillId="13" borderId="32" xfId="0" applyFill="1" applyBorder="1" applyAlignment="1">
      <alignment horizontal="center" vertical="center" wrapText="1"/>
    </xf>
    <xf numFmtId="0" fontId="12" fillId="13" borderId="32" xfId="0" applyFont="1" applyFill="1" applyBorder="1" applyAlignment="1">
      <alignment vertical="center" wrapText="1"/>
    </xf>
    <xf numFmtId="0" fontId="0" fillId="13" borderId="32" xfId="0" applyFill="1" applyBorder="1" applyAlignment="1">
      <alignment vertical="center" wrapText="1"/>
    </xf>
    <xf numFmtId="0" fontId="41" fillId="13" borderId="32" xfId="0" applyFont="1" applyFill="1" applyBorder="1" applyAlignment="1">
      <alignment horizontal="center" vertical="center" wrapText="1"/>
    </xf>
    <xf numFmtId="0" fontId="0" fillId="0" borderId="32" xfId="0" applyBorder="1" applyAlignment="1">
      <alignment vertical="center" wrapText="1"/>
    </xf>
    <xf numFmtId="2" fontId="0" fillId="0" borderId="6" xfId="0" applyNumberFormat="1" applyBorder="1" applyAlignment="1">
      <alignment vertical="center" wrapText="1"/>
    </xf>
    <xf numFmtId="0" fontId="30" fillId="0" borderId="6" xfId="5" applyFont="1" applyBorder="1" applyAlignment="1">
      <alignment vertical="center" wrapText="1"/>
    </xf>
    <xf numFmtId="0" fontId="13" fillId="0" borderId="6" xfId="5" applyFont="1" applyBorder="1" applyAlignment="1">
      <alignment vertical="center" wrapText="1"/>
    </xf>
    <xf numFmtId="0" fontId="0" fillId="4" borderId="6" xfId="0" applyFill="1" applyBorder="1" applyAlignment="1">
      <alignment horizontal="center" vertical="center" wrapText="1"/>
    </xf>
    <xf numFmtId="0" fontId="0" fillId="4" borderId="6" xfId="0" applyFill="1" applyBorder="1" applyAlignment="1">
      <alignment vertical="center" wrapText="1"/>
    </xf>
    <xf numFmtId="0" fontId="13" fillId="4" borderId="6" xfId="5" applyFont="1" applyFill="1" applyBorder="1" applyAlignment="1">
      <alignment vertical="center" wrapText="1"/>
    </xf>
    <xf numFmtId="0" fontId="44" fillId="0" borderId="0" xfId="5" applyFont="1" applyAlignment="1">
      <alignment vertical="center" wrapText="1"/>
    </xf>
    <xf numFmtId="0" fontId="0" fillId="0" borderId="0" xfId="0" applyAlignment="1">
      <alignment vertical="center" wrapText="1"/>
    </xf>
    <xf numFmtId="0" fontId="4" fillId="13" borderId="32" xfId="0" applyFont="1" applyFill="1" applyBorder="1" applyAlignment="1">
      <alignment horizontal="center" vertical="center"/>
    </xf>
    <xf numFmtId="0" fontId="4" fillId="13" borderId="32" xfId="0" applyFont="1" applyFill="1" applyBorder="1" applyAlignment="1">
      <alignment horizontal="left" vertical="center" wrapText="1"/>
    </xf>
    <xf numFmtId="0" fontId="4" fillId="13" borderId="32" xfId="0" applyFont="1" applyFill="1" applyBorder="1" applyAlignment="1">
      <alignment horizontal="left" vertical="center"/>
    </xf>
    <xf numFmtId="0" fontId="0" fillId="13" borderId="6" xfId="0" applyFill="1" applyBorder="1" applyAlignment="1">
      <alignment horizontal="left" vertical="center"/>
    </xf>
    <xf numFmtId="0" fontId="41" fillId="13" borderId="32" xfId="0" applyFont="1" applyFill="1" applyBorder="1" applyAlignment="1">
      <alignment horizontal="center" vertical="center"/>
    </xf>
    <xf numFmtId="0" fontId="0" fillId="0" borderId="6" xfId="0" applyBorder="1" applyAlignment="1">
      <alignment horizontal="left" vertical="center" wrapText="1"/>
    </xf>
    <xf numFmtId="0" fontId="4" fillId="0" borderId="6" xfId="0" applyFont="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41" fillId="0" borderId="6" xfId="0" applyFont="1" applyBorder="1" applyAlignment="1">
      <alignment horizontal="center" vertical="center"/>
    </xf>
    <xf numFmtId="0" fontId="0" fillId="0" borderId="6" xfId="0" applyBorder="1" applyAlignment="1">
      <alignment horizontal="justify" vertical="center" wrapText="1"/>
    </xf>
    <xf numFmtId="0" fontId="4" fillId="0" borderId="6" xfId="0" applyFont="1" applyBorder="1" applyAlignment="1">
      <alignment horizontal="justify" vertical="center" wrapText="1"/>
    </xf>
    <xf numFmtId="0" fontId="4" fillId="13" borderId="32" xfId="0" applyFont="1" applyFill="1" applyBorder="1" applyAlignment="1">
      <alignment horizontal="justify" vertical="center" wrapText="1"/>
    </xf>
    <xf numFmtId="0" fontId="0" fillId="0" borderId="32" xfId="0" applyBorder="1" applyAlignment="1">
      <alignment horizontal="justify" vertical="center" wrapText="1"/>
    </xf>
    <xf numFmtId="0" fontId="0" fillId="13" borderId="32" xfId="0" applyFill="1" applyBorder="1" applyAlignment="1">
      <alignment horizontal="left" vertical="center" wrapText="1"/>
    </xf>
    <xf numFmtId="0" fontId="0" fillId="13" borderId="32" xfId="0" applyFill="1" applyBorder="1" applyAlignment="1">
      <alignment horizontal="left" vertical="center"/>
    </xf>
    <xf numFmtId="0" fontId="0" fillId="13" borderId="32" xfId="0" applyFill="1" applyBorder="1" applyAlignment="1">
      <alignment horizontal="justify" vertical="center" wrapText="1"/>
    </xf>
    <xf numFmtId="0" fontId="3" fillId="13" borderId="32" xfId="0" applyFont="1"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6" xfId="0" applyBorder="1"/>
    <xf numFmtId="0" fontId="4" fillId="4" borderId="6" xfId="0" applyFont="1" applyFill="1" applyBorder="1" applyAlignment="1">
      <alignment horizontal="left" vertical="center"/>
    </xf>
    <xf numFmtId="0" fontId="4" fillId="0" borderId="32" xfId="0" applyFont="1" applyBorder="1" applyAlignment="1">
      <alignment horizontal="center" vertical="center"/>
    </xf>
    <xf numFmtId="0" fontId="4" fillId="0" borderId="6" xfId="0" applyFont="1" applyBorder="1" applyAlignment="1">
      <alignment horizontal="justify" vertical="center"/>
    </xf>
    <xf numFmtId="0" fontId="4" fillId="0" borderId="32" xfId="0" applyFont="1" applyBorder="1" applyAlignment="1">
      <alignment horizontal="center" vertical="center" wrapText="1"/>
    </xf>
    <xf numFmtId="0" fontId="0" fillId="13" borderId="32" xfId="0" applyFill="1" applyBorder="1" applyAlignment="1">
      <alignment horizontal="center" vertical="center"/>
    </xf>
    <xf numFmtId="0" fontId="0" fillId="15" borderId="33" xfId="0" applyFill="1" applyBorder="1" applyAlignment="1">
      <alignment horizontal="center" vertical="center"/>
    </xf>
    <xf numFmtId="0" fontId="0" fillId="15" borderId="6" xfId="0" applyFill="1" applyBorder="1" applyAlignment="1">
      <alignment vertical="center"/>
    </xf>
    <xf numFmtId="0" fontId="0" fillId="15" borderId="6" xfId="0" applyFill="1" applyBorder="1" applyAlignment="1">
      <alignment vertical="center" wrapText="1"/>
    </xf>
    <xf numFmtId="0" fontId="0" fillId="15" borderId="6" xfId="0" applyFill="1" applyBorder="1" applyAlignment="1">
      <alignment horizontal="center" vertical="center" wrapText="1"/>
    </xf>
    <xf numFmtId="0" fontId="0" fillId="15" borderId="6" xfId="0" applyFill="1" applyBorder="1" applyAlignment="1">
      <alignment horizontal="center" vertical="center"/>
    </xf>
    <xf numFmtId="0" fontId="3" fillId="0" borderId="6" xfId="0" applyFont="1" applyBorder="1" applyAlignment="1">
      <alignment horizontal="center" vertical="center"/>
    </xf>
    <xf numFmtId="0" fontId="0" fillId="15" borderId="32" xfId="0" applyFill="1" applyBorder="1" applyAlignment="1">
      <alignment vertical="center"/>
    </xf>
    <xf numFmtId="0" fontId="0" fillId="0" borderId="6" xfId="0" applyBorder="1" applyAlignment="1">
      <alignment vertical="center"/>
    </xf>
    <xf numFmtId="0" fontId="0" fillId="4" borderId="6" xfId="0" applyFill="1" applyBorder="1" applyAlignment="1">
      <alignment vertical="center"/>
    </xf>
    <xf numFmtId="0" fontId="24" fillId="17" borderId="15" xfId="0" applyFont="1" applyFill="1" applyBorder="1" applyAlignment="1">
      <alignment horizontal="center" vertical="center" wrapText="1"/>
    </xf>
    <xf numFmtId="0" fontId="24" fillId="18" borderId="15" xfId="0" applyFont="1" applyFill="1" applyBorder="1" applyAlignment="1">
      <alignment horizontal="center" vertical="center" wrapText="1"/>
    </xf>
    <xf numFmtId="0" fontId="24" fillId="19" borderId="15" xfId="0" applyFont="1" applyFill="1" applyBorder="1" applyAlignment="1">
      <alignment horizontal="center" vertical="center" wrapText="1"/>
    </xf>
    <xf numFmtId="0" fontId="24" fillId="20" borderId="15"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4" fillId="11" borderId="15" xfId="0" applyFont="1" applyFill="1" applyBorder="1" applyAlignment="1">
      <alignment horizontal="center" vertical="center" wrapText="1"/>
    </xf>
    <xf numFmtId="0" fontId="51" fillId="0" borderId="6" xfId="0" applyFont="1" applyBorder="1" applyAlignment="1">
      <alignment vertical="center" wrapText="1"/>
    </xf>
    <xf numFmtId="0" fontId="51" fillId="0" borderId="6" xfId="0" applyFont="1" applyBorder="1" applyAlignment="1">
      <alignment vertical="center"/>
    </xf>
    <xf numFmtId="0" fontId="3" fillId="13" borderId="6" xfId="0" applyFont="1" applyFill="1" applyBorder="1" applyAlignment="1">
      <alignment horizontal="center" vertical="center"/>
    </xf>
    <xf numFmtId="0" fontId="46" fillId="17" borderId="6" xfId="0" applyFont="1" applyFill="1" applyBorder="1" applyAlignment="1">
      <alignment horizontal="center" vertical="center"/>
    </xf>
    <xf numFmtId="0" fontId="5" fillId="18" borderId="6" xfId="0" applyFont="1" applyFill="1" applyBorder="1" applyAlignment="1">
      <alignment horizontal="center" vertical="center"/>
    </xf>
    <xf numFmtId="0" fontId="46" fillId="19" borderId="6" xfId="0" applyFont="1" applyFill="1" applyBorder="1" applyAlignment="1">
      <alignment horizontal="center" vertical="center"/>
    </xf>
    <xf numFmtId="0" fontId="5" fillId="19" borderId="6" xfId="0" applyFont="1" applyFill="1" applyBorder="1" applyAlignment="1">
      <alignment horizontal="center" vertical="center"/>
    </xf>
    <xf numFmtId="0" fontId="5" fillId="20" borderId="6" xfId="0" applyFont="1" applyFill="1" applyBorder="1" applyAlignment="1">
      <alignment horizontal="center" vertical="center"/>
    </xf>
    <xf numFmtId="0" fontId="5" fillId="11" borderId="7" xfId="0" applyFont="1" applyFill="1" applyBorder="1" applyAlignment="1">
      <alignment horizontal="center" vertical="center"/>
    </xf>
    <xf numFmtId="0" fontId="5" fillId="11" borderId="6" xfId="0" applyFont="1" applyFill="1" applyBorder="1" applyAlignment="1">
      <alignment horizontal="center" vertical="center"/>
    </xf>
    <xf numFmtId="0" fontId="0" fillId="17" borderId="6" xfId="0" applyFill="1" applyBorder="1" applyAlignment="1">
      <alignment horizontal="center" vertical="center"/>
    </xf>
    <xf numFmtId="0" fontId="0" fillId="19" borderId="6" xfId="0" applyFill="1" applyBorder="1" applyAlignment="1">
      <alignment horizontal="center" vertical="center"/>
    </xf>
    <xf numFmtId="0" fontId="51" fillId="21" borderId="6" xfId="0" applyFont="1" applyFill="1" applyBorder="1" applyAlignment="1">
      <alignment vertical="center" wrapText="1"/>
    </xf>
    <xf numFmtId="0" fontId="0" fillId="22" borderId="6" xfId="0" applyFill="1" applyBorder="1" applyAlignment="1">
      <alignment horizontal="center" vertical="center"/>
    </xf>
    <xf numFmtId="0" fontId="0" fillId="23" borderId="6" xfId="0" applyFill="1" applyBorder="1" applyAlignment="1">
      <alignment horizontal="center" vertical="center"/>
    </xf>
    <xf numFmtId="0" fontId="46" fillId="23" borderId="6" xfId="0" applyFont="1" applyFill="1" applyBorder="1" applyAlignment="1">
      <alignment horizontal="center" vertical="center"/>
    </xf>
    <xf numFmtId="0" fontId="5" fillId="24" borderId="6" xfId="0" applyFont="1" applyFill="1" applyBorder="1" applyAlignment="1">
      <alignment horizontal="center" vertical="center"/>
    </xf>
    <xf numFmtId="0" fontId="0" fillId="25" borderId="6" xfId="0" applyFill="1" applyBorder="1" applyAlignment="1">
      <alignment horizontal="center" vertical="center"/>
    </xf>
    <xf numFmtId="0" fontId="5" fillId="26" borderId="6" xfId="0" applyFont="1" applyFill="1" applyBorder="1" applyAlignment="1">
      <alignment horizontal="center" vertical="center"/>
    </xf>
    <xf numFmtId="0" fontId="5" fillId="27" borderId="6" xfId="0" applyFont="1" applyFill="1" applyBorder="1" applyAlignment="1">
      <alignment horizontal="center" vertical="center"/>
    </xf>
    <xf numFmtId="0" fontId="46" fillId="0" borderId="6" xfId="0" applyFont="1" applyBorder="1" applyAlignment="1">
      <alignment vertical="center" wrapText="1"/>
    </xf>
    <xf numFmtId="0" fontId="51" fillId="12" borderId="6" xfId="0" applyFont="1" applyFill="1" applyBorder="1" applyAlignment="1">
      <alignment vertical="center" wrapText="1"/>
    </xf>
    <xf numFmtId="0" fontId="3" fillId="12" borderId="6" xfId="0" applyFont="1" applyFill="1" applyBorder="1" applyAlignment="1">
      <alignment horizontal="center" vertical="center"/>
    </xf>
    <xf numFmtId="0" fontId="51" fillId="12" borderId="6" xfId="0" applyFont="1" applyFill="1" applyBorder="1" applyAlignment="1">
      <alignment horizontal="center" vertical="center"/>
    </xf>
    <xf numFmtId="0" fontId="0" fillId="12" borderId="6" xfId="0" applyFill="1" applyBorder="1" applyAlignment="1">
      <alignment horizontal="center" vertical="center"/>
    </xf>
    <xf numFmtId="0" fontId="5" fillId="25" borderId="6" xfId="0" applyFont="1" applyFill="1" applyBorder="1" applyAlignment="1">
      <alignment horizontal="center" vertical="center"/>
    </xf>
    <xf numFmtId="0" fontId="5" fillId="27" borderId="7" xfId="0" applyFont="1" applyFill="1" applyBorder="1" applyAlignment="1">
      <alignment horizontal="center" vertical="center"/>
    </xf>
    <xf numFmtId="0" fontId="46" fillId="0" borderId="6" xfId="0" applyFont="1" applyBorder="1" applyAlignment="1">
      <alignment vertical="center"/>
    </xf>
    <xf numFmtId="0" fontId="51" fillId="12" borderId="6" xfId="0" applyFont="1" applyFill="1" applyBorder="1" applyAlignment="1">
      <alignment vertical="center"/>
    </xf>
    <xf numFmtId="0" fontId="52" fillId="12" borderId="6" xfId="0" applyFont="1" applyFill="1" applyBorder="1" applyAlignment="1">
      <alignment horizontal="center" vertical="center"/>
    </xf>
    <xf numFmtId="0" fontId="5" fillId="28" borderId="6" xfId="0" applyFont="1" applyFill="1" applyBorder="1" applyAlignment="1">
      <alignment horizontal="center" vertical="center"/>
    </xf>
    <xf numFmtId="0" fontId="0" fillId="12" borderId="6" xfId="0" applyFill="1" applyBorder="1" applyAlignment="1">
      <alignment vertical="center"/>
    </xf>
    <xf numFmtId="0" fontId="0" fillId="0" borderId="9" xfId="0" applyBorder="1" applyAlignment="1">
      <alignment vertical="center"/>
    </xf>
    <xf numFmtId="0" fontId="51" fillId="0" borderId="9" xfId="0" applyFont="1" applyBorder="1" applyAlignment="1">
      <alignment vertical="center" wrapText="1"/>
    </xf>
    <xf numFmtId="0" fontId="5" fillId="11" borderId="10" xfId="0" applyFont="1" applyFill="1" applyBorder="1" applyAlignment="1">
      <alignment horizontal="center" vertical="center"/>
    </xf>
    <xf numFmtId="0" fontId="0" fillId="15" borderId="5" xfId="0" applyFill="1" applyBorder="1" applyAlignment="1">
      <alignment horizontal="center" vertical="center"/>
    </xf>
    <xf numFmtId="0" fontId="0" fillId="15" borderId="7" xfId="0" applyFill="1" applyBorder="1" applyAlignment="1">
      <alignment horizontal="center" vertical="center"/>
    </xf>
    <xf numFmtId="0" fontId="0" fillId="0" borderId="5" xfId="0" applyBorder="1" applyAlignment="1">
      <alignment horizontal="center"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1" fillId="0" borderId="6" xfId="0" applyFont="1" applyBorder="1" applyAlignment="1">
      <alignment horizontal="left" vertical="center" wrapText="1"/>
    </xf>
    <xf numFmtId="0" fontId="0" fillId="21" borderId="5" xfId="0" applyFill="1" applyBorder="1" applyAlignment="1">
      <alignment horizontal="center" vertical="center"/>
    </xf>
    <xf numFmtId="0" fontId="0" fillId="21" borderId="6" xfId="0" applyFill="1" applyBorder="1" applyAlignment="1">
      <alignment horizontal="center" vertical="center"/>
    </xf>
    <xf numFmtId="0" fontId="5" fillId="12" borderId="5" xfId="0" applyFont="1" applyFill="1" applyBorder="1" applyAlignment="1">
      <alignment horizontal="center" vertical="center"/>
    </xf>
    <xf numFmtId="0" fontId="5" fillId="12" borderId="5" xfId="0" applyFont="1" applyFill="1" applyBorder="1" applyAlignment="1">
      <alignment horizontal="left" vertical="center"/>
    </xf>
    <xf numFmtId="0" fontId="51" fillId="0" borderId="6" xfId="0" applyFont="1" applyBorder="1" applyAlignment="1">
      <alignment horizontal="left" vertical="center"/>
    </xf>
    <xf numFmtId="0" fontId="51" fillId="21" borderId="6" xfId="0" applyFont="1" applyFill="1" applyBorder="1" applyAlignment="1">
      <alignment horizontal="left" vertical="center" wrapText="1"/>
    </xf>
    <xf numFmtId="0" fontId="51" fillId="12" borderId="6" xfId="0" applyFont="1" applyFill="1" applyBorder="1" applyAlignment="1">
      <alignment horizontal="left" vertical="center" wrapText="1"/>
    </xf>
    <xf numFmtId="0" fontId="0" fillId="12" borderId="6" xfId="0" applyFill="1" applyBorder="1" applyAlignment="1">
      <alignment horizontal="left" vertical="center"/>
    </xf>
    <xf numFmtId="0" fontId="0" fillId="0" borderId="9" xfId="0"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left" wrapText="1"/>
    </xf>
    <xf numFmtId="0" fontId="38" fillId="29" borderId="33" xfId="0" applyFont="1" applyFill="1" applyBorder="1" applyAlignment="1">
      <alignment horizontal="center" vertical="center" wrapText="1"/>
    </xf>
    <xf numFmtId="0" fontId="6" fillId="29" borderId="3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27" fillId="0" borderId="0" xfId="2" applyAlignment="1">
      <alignment vertical="center"/>
    </xf>
    <xf numFmtId="0" fontId="47" fillId="29" borderId="6" xfId="0" applyFont="1" applyFill="1" applyBorder="1" applyAlignment="1">
      <alignment horizontal="center" vertical="center" wrapText="1"/>
    </xf>
    <xf numFmtId="0" fontId="8" fillId="0" borderId="47" xfId="0" applyFont="1" applyBorder="1" applyAlignment="1">
      <alignment horizontal="center" vertical="center"/>
    </xf>
    <xf numFmtId="0" fontId="13" fillId="4" borderId="33" xfId="0" applyFont="1" applyFill="1" applyBorder="1" applyAlignment="1">
      <alignment horizontal="center" vertical="center"/>
    </xf>
    <xf numFmtId="3" fontId="16" fillId="5" borderId="45" xfId="0" applyNumberFormat="1" applyFont="1" applyFill="1" applyBorder="1" applyAlignment="1">
      <alignment horizontal="center" vertical="center"/>
    </xf>
    <xf numFmtId="0" fontId="16" fillId="5" borderId="51" xfId="0" applyFont="1" applyFill="1" applyBorder="1" applyAlignment="1">
      <alignment horizontal="center" vertical="center"/>
    </xf>
    <xf numFmtId="9" fontId="0" fillId="0" borderId="4" xfId="0" applyNumberFormat="1" applyBorder="1"/>
    <xf numFmtId="3" fontId="3" fillId="0" borderId="6" xfId="0" applyNumberFormat="1" applyFont="1" applyBorder="1" applyAlignment="1">
      <alignment horizontal="center" vertical="center"/>
    </xf>
    <xf numFmtId="0" fontId="5" fillId="12" borderId="6" xfId="0" applyFont="1" applyFill="1" applyBorder="1" applyAlignment="1">
      <alignment horizontal="center" vertical="center"/>
    </xf>
    <xf numFmtId="0" fontId="5" fillId="20" borderId="6" xfId="0" applyFont="1" applyFill="1" applyBorder="1" applyAlignment="1">
      <alignment horizontal="center" vertical="center" wrapText="1"/>
    </xf>
    <xf numFmtId="0" fontId="5" fillId="17" borderId="6" xfId="0" applyFont="1" applyFill="1" applyBorder="1" applyAlignment="1">
      <alignment horizontal="center" vertical="center"/>
    </xf>
    <xf numFmtId="0" fontId="4" fillId="0" borderId="52" xfId="0" applyFont="1" applyBorder="1" applyAlignment="1">
      <alignment horizontal="center" vertical="center"/>
    </xf>
    <xf numFmtId="9" fontId="21" fillId="0" borderId="19" xfId="1" applyFont="1" applyBorder="1" applyAlignment="1">
      <alignment horizontal="center"/>
    </xf>
    <xf numFmtId="0" fontId="0" fillId="4" borderId="0" xfId="0" applyFill="1" applyAlignment="1">
      <alignment horizontal="center" vertical="center"/>
    </xf>
    <xf numFmtId="0" fontId="2" fillId="9" borderId="44"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2" fillId="9" borderId="45" xfId="0" applyFont="1" applyFill="1" applyBorder="1" applyAlignment="1">
      <alignment horizontal="center" vertical="center"/>
    </xf>
    <xf numFmtId="0" fontId="6" fillId="9" borderId="33" xfId="0" applyFont="1" applyFill="1" applyBorder="1" applyAlignment="1">
      <alignment horizontal="center" vertical="center" wrapText="1"/>
    </xf>
    <xf numFmtId="0" fontId="6" fillId="9" borderId="33" xfId="0" applyFont="1" applyFill="1" applyBorder="1" applyAlignment="1">
      <alignment vertical="center" wrapText="1"/>
    </xf>
    <xf numFmtId="0" fontId="6" fillId="9" borderId="33" xfId="0" applyFont="1" applyFill="1" applyBorder="1" applyAlignment="1">
      <alignment horizontal="center" vertical="center"/>
    </xf>
    <xf numFmtId="0" fontId="38" fillId="9" borderId="33" xfId="0" applyFont="1" applyFill="1" applyBorder="1" applyAlignment="1">
      <alignment horizontal="center" vertical="center"/>
    </xf>
    <xf numFmtId="0" fontId="38" fillId="9" borderId="33" xfId="0" applyFont="1" applyFill="1" applyBorder="1" applyAlignment="1">
      <alignment horizontal="center" vertical="center" wrapText="1"/>
    </xf>
    <xf numFmtId="0" fontId="38" fillId="31" borderId="18" xfId="4" applyFont="1" applyFill="1" applyBorder="1" applyAlignment="1">
      <alignment horizontal="left" vertical="center"/>
    </xf>
    <xf numFmtId="0" fontId="24" fillId="31" borderId="18" xfId="4" applyFont="1" applyFill="1" applyBorder="1" applyAlignment="1">
      <alignment vertical="center" wrapText="1"/>
    </xf>
    <xf numFmtId="0" fontId="24" fillId="31" borderId="18" xfId="4" applyFont="1" applyFill="1" applyBorder="1" applyAlignment="1">
      <alignment horizontal="center" vertical="center" wrapText="1"/>
    </xf>
    <xf numFmtId="0" fontId="39" fillId="31" borderId="18" xfId="4" applyFont="1" applyFill="1" applyBorder="1" applyAlignment="1">
      <alignment vertical="center" wrapText="1"/>
    </xf>
    <xf numFmtId="0" fontId="40" fillId="31" borderId="18" xfId="4" applyFont="1" applyFill="1" applyBorder="1" applyAlignment="1">
      <alignment vertical="top" wrapText="1"/>
    </xf>
    <xf numFmtId="0" fontId="40" fillId="31" borderId="18" xfId="4" applyFont="1" applyFill="1" applyBorder="1" applyAlignment="1">
      <alignment vertical="center" wrapText="1"/>
    </xf>
    <xf numFmtId="0" fontId="2" fillId="31" borderId="18" xfId="4" applyFont="1" applyFill="1" applyBorder="1" applyAlignment="1">
      <alignment horizontal="left" vertical="center"/>
    </xf>
    <xf numFmtId="0" fontId="2" fillId="31" borderId="18" xfId="4" applyFont="1" applyFill="1" applyBorder="1" applyAlignment="1">
      <alignment vertical="top" wrapText="1"/>
    </xf>
    <xf numFmtId="0" fontId="2" fillId="31" borderId="18" xfId="4" applyFont="1" applyFill="1" applyBorder="1" applyAlignment="1">
      <alignment vertical="center" wrapText="1"/>
    </xf>
    <xf numFmtId="0" fontId="2" fillId="31" borderId="18" xfId="4" applyFont="1" applyFill="1" applyBorder="1" applyAlignment="1">
      <alignment horizontal="center" vertical="center" wrapText="1"/>
    </xf>
    <xf numFmtId="0" fontId="2" fillId="31" borderId="18" xfId="4" applyFont="1" applyFill="1" applyBorder="1" applyAlignment="1">
      <alignment horizontal="center" vertical="top" wrapText="1"/>
    </xf>
    <xf numFmtId="0" fontId="2" fillId="31" borderId="18" xfId="4" applyFont="1" applyFill="1" applyBorder="1" applyAlignment="1">
      <alignment horizontal="left" vertical="center" wrapText="1"/>
    </xf>
    <xf numFmtId="0" fontId="2" fillId="31" borderId="18" xfId="4" applyFont="1" applyFill="1" applyBorder="1" applyAlignment="1">
      <alignment horizontal="justify" vertical="center" wrapText="1"/>
    </xf>
    <xf numFmtId="0" fontId="5" fillId="31" borderId="18" xfId="4" applyFont="1" applyFill="1" applyBorder="1" applyAlignment="1">
      <alignment horizontal="left" vertical="center" wrapText="1"/>
    </xf>
    <xf numFmtId="0" fontId="2" fillId="31" borderId="18" xfId="4" applyFont="1" applyFill="1" applyBorder="1" applyAlignment="1">
      <alignment horizontal="center" vertical="center"/>
    </xf>
    <xf numFmtId="0" fontId="2" fillId="31" borderId="18" xfId="4" applyFont="1" applyFill="1" applyBorder="1" applyAlignment="1">
      <alignment horizontal="justify" vertical="center"/>
    </xf>
    <xf numFmtId="0" fontId="47" fillId="9" borderId="6" xfId="0" applyFont="1" applyFill="1" applyBorder="1" applyAlignment="1">
      <alignment horizontal="center" vertical="center"/>
    </xf>
    <xf numFmtId="0" fontId="47" fillId="9" borderId="6" xfId="0" applyFont="1" applyFill="1" applyBorder="1" applyAlignment="1">
      <alignment horizontal="center" vertical="center" wrapText="1"/>
    </xf>
    <xf numFmtId="0" fontId="48" fillId="31" borderId="17" xfId="0" applyFont="1" applyFill="1" applyBorder="1" applyAlignment="1">
      <alignment vertical="center"/>
    </xf>
    <xf numFmtId="0" fontId="48" fillId="31" borderId="18" xfId="0" applyFont="1" applyFill="1" applyBorder="1" applyAlignment="1">
      <alignment vertical="center"/>
    </xf>
    <xf numFmtId="0" fontId="48" fillId="31" borderId="18" xfId="0" applyFont="1" applyFill="1" applyBorder="1" applyAlignment="1">
      <alignment vertical="center" wrapText="1"/>
    </xf>
    <xf numFmtId="0" fontId="48" fillId="31" borderId="18" xfId="0" applyFont="1" applyFill="1" applyBorder="1" applyAlignment="1">
      <alignment horizontal="center" vertical="center"/>
    </xf>
    <xf numFmtId="0" fontId="48" fillId="31" borderId="19" xfId="0" applyFont="1" applyFill="1" applyBorder="1" applyAlignment="1">
      <alignment horizontal="center" vertical="center"/>
    </xf>
    <xf numFmtId="0" fontId="2" fillId="31" borderId="6" xfId="1" applyNumberFormat="1" applyFont="1" applyFill="1" applyBorder="1" applyAlignment="1">
      <alignment vertical="center"/>
    </xf>
    <xf numFmtId="0" fontId="24" fillId="9" borderId="14" xfId="0" applyFont="1" applyFill="1" applyBorder="1" applyAlignment="1">
      <alignment horizontal="center" vertical="center"/>
    </xf>
    <xf numFmtId="0" fontId="24" fillId="9" borderId="15" xfId="0" applyFont="1" applyFill="1" applyBorder="1" applyAlignment="1">
      <alignment horizontal="center" vertical="center"/>
    </xf>
    <xf numFmtId="0" fontId="24" fillId="9" borderId="15" xfId="0" applyFont="1" applyFill="1" applyBorder="1" applyAlignment="1">
      <alignment horizontal="center" vertical="center" wrapText="1"/>
    </xf>
    <xf numFmtId="0" fontId="53" fillId="9" borderId="14" xfId="0" applyFont="1" applyFill="1" applyBorder="1" applyAlignment="1">
      <alignment horizontal="center" vertical="center" wrapText="1"/>
    </xf>
    <xf numFmtId="0" fontId="53" fillId="9" borderId="15" xfId="0" applyFont="1" applyFill="1" applyBorder="1" applyAlignment="1">
      <alignment horizontal="center" vertical="center" wrapText="1"/>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53" fillId="9" borderId="14" xfId="0" applyFont="1" applyFill="1" applyBorder="1" applyAlignment="1">
      <alignment horizontal="center" vertical="center"/>
    </xf>
    <xf numFmtId="0" fontId="31" fillId="0" borderId="6" xfId="6" applyBorder="1" applyAlignment="1">
      <alignment horizontal="justify"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13" fillId="32" borderId="34" xfId="2" applyFont="1" applyFill="1" applyBorder="1" applyAlignment="1">
      <alignment horizontal="center" vertical="center"/>
    </xf>
    <xf numFmtId="0" fontId="13" fillId="32" borderId="35" xfId="2" applyFont="1" applyFill="1" applyBorder="1" applyAlignment="1">
      <alignment horizontal="center" vertical="center"/>
    </xf>
    <xf numFmtId="0" fontId="13" fillId="32" borderId="36" xfId="2" applyFont="1" applyFill="1" applyBorder="1" applyAlignment="1">
      <alignment horizontal="center" vertical="center"/>
    </xf>
    <xf numFmtId="0" fontId="0" fillId="14" borderId="0" xfId="0" applyFill="1"/>
    <xf numFmtId="0" fontId="9" fillId="14" borderId="0" xfId="0" applyFont="1" applyFill="1" applyAlignment="1">
      <alignment horizontal="center"/>
    </xf>
    <xf numFmtId="0" fontId="22" fillId="14" borderId="0" xfId="0" applyFont="1" applyFill="1" applyAlignment="1">
      <alignment horizontal="center"/>
    </xf>
    <xf numFmtId="0" fontId="21" fillId="14" borderId="0" xfId="0" applyFont="1" applyFill="1" applyAlignment="1">
      <alignment horizontal="center" vertical="center" wrapText="1"/>
    </xf>
    <xf numFmtId="0" fontId="2" fillId="14" borderId="37" xfId="0" applyFont="1" applyFill="1" applyBorder="1" applyAlignment="1">
      <alignment horizontal="center"/>
    </xf>
    <xf numFmtId="0" fontId="2" fillId="14" borderId="14" xfId="0" applyFont="1" applyFill="1" applyBorder="1" applyAlignment="1">
      <alignment horizontal="center"/>
    </xf>
    <xf numFmtId="0" fontId="0" fillId="14" borderId="38" xfId="0" applyFill="1" applyBorder="1" applyAlignment="1">
      <alignment horizontal="left"/>
    </xf>
    <xf numFmtId="0" fontId="0" fillId="14" borderId="7" xfId="0" applyFill="1" applyBorder="1"/>
    <xf numFmtId="0" fontId="0" fillId="14" borderId="50" xfId="0" applyFill="1" applyBorder="1" applyAlignment="1">
      <alignment horizontal="left"/>
    </xf>
    <xf numFmtId="0" fontId="0" fillId="14" borderId="35" xfId="0" applyFill="1" applyBorder="1" applyAlignment="1">
      <alignment horizontal="left"/>
    </xf>
    <xf numFmtId="0" fontId="2" fillId="14" borderId="37" xfId="0" applyFont="1" applyFill="1" applyBorder="1" applyAlignment="1">
      <alignment horizontal="left"/>
    </xf>
    <xf numFmtId="0" fontId="0" fillId="14" borderId="10" xfId="0" applyFill="1" applyBorder="1"/>
    <xf numFmtId="0" fontId="2" fillId="14" borderId="0" xfId="0" applyFont="1" applyFill="1" applyAlignment="1">
      <alignment horizontal="left"/>
    </xf>
    <xf numFmtId="4" fontId="2" fillId="14" borderId="0" xfId="0" applyNumberFormat="1" applyFont="1" applyFill="1"/>
    <xf numFmtId="0" fontId="2" fillId="14" borderId="0" xfId="0" applyFont="1" applyFill="1"/>
    <xf numFmtId="0" fontId="0" fillId="14" borderId="0" xfId="0" applyFill="1" applyAlignment="1">
      <alignment horizontal="left"/>
    </xf>
    <xf numFmtId="1" fontId="0" fillId="14" borderId="0" xfId="0" applyNumberFormat="1" applyFill="1"/>
    <xf numFmtId="0" fontId="12" fillId="14" borderId="33" xfId="0" applyFont="1" applyFill="1" applyBorder="1" applyAlignment="1">
      <alignment horizontal="center" vertical="center" wrapText="1"/>
    </xf>
    <xf numFmtId="0" fontId="4" fillId="14" borderId="6" xfId="0" applyFont="1" applyFill="1" applyBorder="1"/>
    <xf numFmtId="0" fontId="0" fillId="14" borderId="6" xfId="0" applyFill="1" applyBorder="1" applyAlignment="1">
      <alignment horizontal="center" vertical="center"/>
    </xf>
    <xf numFmtId="1" fontId="0" fillId="14" borderId="6" xfId="0" applyNumberFormat="1" applyFill="1" applyBorder="1" applyAlignment="1">
      <alignment horizontal="center" vertical="center"/>
    </xf>
    <xf numFmtId="0" fontId="0" fillId="14" borderId="0" xfId="0" applyFill="1" applyAlignment="1">
      <alignment horizontal="center" vertical="center"/>
    </xf>
    <xf numFmtId="0" fontId="57" fillId="14" borderId="0" xfId="0" applyFont="1" applyFill="1" applyAlignment="1">
      <alignment horizontal="center" vertical="center"/>
    </xf>
    <xf numFmtId="0" fontId="54" fillId="14" borderId="0" xfId="0" applyFont="1" applyFill="1" applyAlignment="1">
      <alignment horizontal="center" vertical="center"/>
    </xf>
    <xf numFmtId="0" fontId="57" fillId="0" borderId="55" xfId="0" applyFont="1" applyBorder="1" applyAlignment="1">
      <alignment horizontal="center" vertical="center"/>
    </xf>
    <xf numFmtId="0" fontId="58" fillId="0" borderId="55" xfId="0" applyFont="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5" fillId="14" borderId="0" xfId="0" applyFont="1" applyFill="1"/>
    <xf numFmtId="0" fontId="0" fillId="14" borderId="0" xfId="0" applyFill="1" applyAlignment="1">
      <alignment horizontal="center" wrapText="1"/>
    </xf>
    <xf numFmtId="0" fontId="0" fillId="14" borderId="0" xfId="0" applyFill="1" applyAlignment="1">
      <alignment horizontal="center"/>
    </xf>
    <xf numFmtId="9" fontId="0" fillId="0" borderId="6" xfId="1" applyFont="1" applyBorder="1" applyAlignment="1">
      <alignment horizontal="center" vertical="center" wrapText="1"/>
    </xf>
    <xf numFmtId="0" fontId="0" fillId="0" borderId="55" xfId="0" applyBorder="1"/>
    <xf numFmtId="0" fontId="56" fillId="19" borderId="55" xfId="0" applyFont="1" applyFill="1" applyBorder="1" applyAlignment="1">
      <alignment horizontal="center" vertical="center"/>
    </xf>
    <xf numFmtId="0" fontId="56" fillId="19" borderId="6" xfId="0" applyFont="1" applyFill="1" applyBorder="1" applyAlignment="1">
      <alignment horizontal="center" vertical="center"/>
    </xf>
    <xf numFmtId="0" fontId="56" fillId="19" borderId="32" xfId="0" applyFont="1" applyFill="1" applyBorder="1" applyAlignment="1">
      <alignment horizontal="center" vertical="center"/>
    </xf>
    <xf numFmtId="0" fontId="56" fillId="19" borderId="55" xfId="0" applyFont="1" applyFill="1" applyBorder="1" applyAlignment="1">
      <alignment vertical="center"/>
    </xf>
    <xf numFmtId="0" fontId="45" fillId="0" borderId="55" xfId="0" applyFont="1" applyBorder="1" applyAlignment="1">
      <alignment horizontal="center" vertical="center"/>
    </xf>
    <xf numFmtId="0" fontId="61" fillId="30" borderId="55" xfId="0" applyFont="1" applyFill="1" applyBorder="1" applyAlignment="1">
      <alignment vertical="center" wrapText="1"/>
    </xf>
    <xf numFmtId="0" fontId="3" fillId="14" borderId="0" xfId="0" applyFont="1" applyFill="1"/>
    <xf numFmtId="0" fontId="54" fillId="0" borderId="6" xfId="0" applyFont="1" applyBorder="1" applyAlignment="1">
      <alignment vertical="center" wrapText="1"/>
    </xf>
    <xf numFmtId="0" fontId="54" fillId="0" borderId="32" xfId="0" applyFont="1" applyBorder="1" applyAlignment="1">
      <alignment vertical="center" wrapText="1"/>
    </xf>
    <xf numFmtId="0" fontId="54" fillId="30" borderId="32" xfId="0" applyFont="1" applyFill="1" applyBorder="1" applyAlignment="1">
      <alignment vertical="center" wrapText="1"/>
    </xf>
    <xf numFmtId="0" fontId="63" fillId="0" borderId="55" xfId="0" applyFont="1" applyBorder="1" applyAlignment="1">
      <alignment horizontal="center" vertical="center"/>
    </xf>
    <xf numFmtId="0" fontId="61" fillId="0" borderId="55" xfId="0" applyFont="1" applyBorder="1" applyAlignment="1">
      <alignment horizontal="center" vertical="center"/>
    </xf>
    <xf numFmtId="0" fontId="62" fillId="0" borderId="55" xfId="0" applyFont="1" applyBorder="1" applyAlignment="1">
      <alignment horizontal="center" vertical="center"/>
    </xf>
    <xf numFmtId="0" fontId="57" fillId="0" borderId="65" xfId="0" applyFont="1" applyBorder="1" applyAlignment="1">
      <alignment horizontal="center" vertical="center"/>
    </xf>
    <xf numFmtId="0" fontId="56" fillId="19" borderId="65" xfId="0" applyFont="1" applyFill="1" applyBorder="1" applyAlignment="1">
      <alignment vertical="center"/>
    </xf>
    <xf numFmtId="0" fontId="56" fillId="19" borderId="66" xfId="0" applyFont="1" applyFill="1" applyBorder="1" applyAlignment="1">
      <alignment horizontal="center" vertical="center"/>
    </xf>
    <xf numFmtId="0" fontId="56" fillId="19" borderId="60" xfId="0" applyFont="1" applyFill="1" applyBorder="1" applyAlignment="1">
      <alignment horizontal="center" vertical="center"/>
    </xf>
    <xf numFmtId="0" fontId="0" fillId="14" borderId="0" xfId="0" applyFill="1" applyAlignment="1">
      <alignment vertical="center"/>
    </xf>
    <xf numFmtId="0" fontId="0" fillId="14" borderId="0" xfId="0" applyFill="1" applyAlignment="1">
      <alignment vertical="center" wrapText="1"/>
    </xf>
    <xf numFmtId="0" fontId="38" fillId="33" borderId="18" xfId="4" applyFont="1" applyFill="1" applyBorder="1" applyAlignment="1">
      <alignment horizontal="left" vertical="center"/>
    </xf>
    <xf numFmtId="0" fontId="24" fillId="33" borderId="18" xfId="4" applyFont="1" applyFill="1" applyBorder="1" applyAlignment="1">
      <alignment vertical="center" wrapText="1"/>
    </xf>
    <xf numFmtId="0" fontId="24" fillId="33" borderId="18" xfId="4" applyFont="1" applyFill="1" applyBorder="1" applyAlignment="1">
      <alignment horizontal="center" vertical="center" wrapText="1"/>
    </xf>
    <xf numFmtId="0" fontId="39" fillId="33" borderId="18" xfId="4" applyFont="1" applyFill="1" applyBorder="1" applyAlignment="1">
      <alignment vertical="center" wrapText="1"/>
    </xf>
    <xf numFmtId="0" fontId="40" fillId="33" borderId="18" xfId="4" applyFont="1" applyFill="1" applyBorder="1" applyAlignment="1">
      <alignment vertical="center" wrapText="1"/>
    </xf>
    <xf numFmtId="0" fontId="3" fillId="14" borderId="0" xfId="0" applyFont="1" applyFill="1" applyAlignment="1">
      <alignment horizontal="center" vertical="center"/>
    </xf>
    <xf numFmtId="0" fontId="0" fillId="14" borderId="0" xfId="0" applyFill="1" applyAlignment="1">
      <alignment wrapText="1"/>
    </xf>
    <xf numFmtId="0" fontId="2" fillId="33" borderId="18" xfId="4" applyFont="1" applyFill="1" applyBorder="1" applyAlignment="1">
      <alignment horizontal="left" vertical="center"/>
    </xf>
    <xf numFmtId="0" fontId="2" fillId="33" borderId="18" xfId="4" applyFont="1" applyFill="1" applyBorder="1" applyAlignment="1">
      <alignment horizontal="left" vertical="center" wrapText="1"/>
    </xf>
    <xf numFmtId="0" fontId="2" fillId="33" borderId="18" xfId="4" applyFont="1" applyFill="1" applyBorder="1" applyAlignment="1">
      <alignment horizontal="center" vertical="center" wrapText="1"/>
    </xf>
    <xf numFmtId="0" fontId="2" fillId="33" borderId="18" xfId="4" applyFont="1" applyFill="1" applyBorder="1" applyAlignment="1">
      <alignment horizontal="justify" vertical="center" wrapText="1"/>
    </xf>
    <xf numFmtId="0" fontId="5" fillId="33" borderId="18" xfId="4" applyFont="1" applyFill="1" applyBorder="1" applyAlignment="1">
      <alignment horizontal="justify" vertical="center" wrapText="1"/>
    </xf>
    <xf numFmtId="0" fontId="5" fillId="33" borderId="18" xfId="4" applyFont="1" applyFill="1" applyBorder="1" applyAlignment="1">
      <alignment horizontal="left" vertical="center" wrapText="1"/>
    </xf>
    <xf numFmtId="0" fontId="61" fillId="30" borderId="55" xfId="0" applyFont="1" applyFill="1" applyBorder="1" applyAlignment="1">
      <alignment horizontal="center" vertical="center"/>
    </xf>
    <xf numFmtId="0" fontId="64" fillId="14" borderId="3" xfId="0" applyFont="1" applyFill="1" applyBorder="1"/>
    <xf numFmtId="0" fontId="64" fillId="14" borderId="0" xfId="0" applyFont="1" applyFill="1"/>
    <xf numFmtId="0" fontId="60" fillId="14" borderId="62" xfId="0" applyFont="1" applyFill="1" applyBorder="1" applyAlignment="1">
      <alignment wrapText="1"/>
    </xf>
    <xf numFmtId="0" fontId="60" fillId="14" borderId="0" xfId="0" applyFont="1" applyFill="1" applyAlignment="1">
      <alignment wrapText="1"/>
    </xf>
    <xf numFmtId="0" fontId="60" fillId="14" borderId="0" xfId="0" applyFont="1" applyFill="1"/>
    <xf numFmtId="0" fontId="5" fillId="14" borderId="0" xfId="0" applyFont="1" applyFill="1" applyAlignment="1">
      <alignment vertical="center"/>
    </xf>
    <xf numFmtId="0" fontId="61" fillId="0" borderId="66" xfId="0" applyFont="1" applyBorder="1" applyAlignment="1">
      <alignment horizontal="center" vertical="center"/>
    </xf>
    <xf numFmtId="0" fontId="48" fillId="33" borderId="17" xfId="0" applyFont="1" applyFill="1" applyBorder="1" applyAlignment="1">
      <alignment vertical="center"/>
    </xf>
    <xf numFmtId="0" fontId="48" fillId="33" borderId="18" xfId="0" applyFont="1" applyFill="1" applyBorder="1" applyAlignment="1">
      <alignment vertical="center"/>
    </xf>
    <xf numFmtId="0" fontId="48" fillId="33" borderId="18" xfId="0" applyFont="1" applyFill="1" applyBorder="1" applyAlignment="1">
      <alignment vertical="center" wrapText="1"/>
    </xf>
    <xf numFmtId="0" fontId="48" fillId="33" borderId="18" xfId="0" applyFont="1" applyFill="1" applyBorder="1" applyAlignment="1">
      <alignment horizontal="center" vertical="center"/>
    </xf>
    <xf numFmtId="1" fontId="48" fillId="33" borderId="19" xfId="0" applyNumberFormat="1" applyFont="1" applyFill="1" applyBorder="1" applyAlignment="1">
      <alignment horizontal="center" vertical="center"/>
    </xf>
    <xf numFmtId="0" fontId="2" fillId="33" borderId="6" xfId="1" applyNumberFormat="1" applyFont="1" applyFill="1" applyBorder="1" applyAlignment="1">
      <alignment vertical="center"/>
    </xf>
    <xf numFmtId="0" fontId="61" fillId="0" borderId="55" xfId="0" applyFont="1" applyBorder="1" applyAlignment="1">
      <alignment vertical="center" wrapText="1"/>
    </xf>
    <xf numFmtId="0" fontId="32" fillId="19" borderId="55" xfId="0" applyFont="1" applyFill="1" applyBorder="1"/>
    <xf numFmtId="0" fontId="56" fillId="19" borderId="63" xfId="0" applyFont="1" applyFill="1" applyBorder="1" applyAlignment="1">
      <alignment vertical="center"/>
    </xf>
    <xf numFmtId="0" fontId="56" fillId="19" borderId="59" xfId="0" applyFont="1" applyFill="1" applyBorder="1" applyAlignment="1">
      <alignment vertical="center"/>
    </xf>
    <xf numFmtId="0" fontId="0" fillId="14" borderId="0" xfId="0" applyFill="1" applyAlignment="1">
      <alignment horizontal="left" vertical="center"/>
    </xf>
    <xf numFmtId="0" fontId="31" fillId="0" borderId="32" xfId="6" applyBorder="1" applyAlignment="1">
      <alignment vertical="center" wrapText="1"/>
    </xf>
    <xf numFmtId="0" fontId="31" fillId="0" borderId="0" xfId="6" applyAlignment="1">
      <alignment horizontal="center" vertical="center"/>
    </xf>
    <xf numFmtId="0" fontId="31" fillId="0" borderId="0" xfId="6" applyAlignment="1">
      <alignment vertical="center" wrapText="1"/>
    </xf>
    <xf numFmtId="0" fontId="31" fillId="0" borderId="32" xfId="6" applyBorder="1" applyAlignment="1">
      <alignment vertical="center"/>
    </xf>
    <xf numFmtId="0" fontId="66" fillId="0" borderId="6" xfId="0" applyFont="1" applyBorder="1" applyAlignment="1">
      <alignment horizontal="justify" vertical="center" wrapText="1"/>
    </xf>
    <xf numFmtId="0" fontId="8" fillId="0" borderId="6" xfId="0" applyFont="1" applyBorder="1" applyAlignment="1">
      <alignment vertical="center" wrapText="1"/>
    </xf>
    <xf numFmtId="0" fontId="0" fillId="0" borderId="6" xfId="6" applyFont="1" applyBorder="1" applyAlignment="1">
      <alignment horizontal="left" vertical="center" wrapText="1"/>
    </xf>
    <xf numFmtId="1" fontId="48" fillId="31" borderId="19" xfId="0" applyNumberFormat="1" applyFont="1" applyFill="1" applyBorder="1" applyAlignment="1">
      <alignment horizontal="center" vertical="center"/>
    </xf>
    <xf numFmtId="0" fontId="31" fillId="0" borderId="32" xfId="3" applyBorder="1" applyAlignment="1">
      <alignment vertical="center" wrapText="1"/>
    </xf>
    <xf numFmtId="0" fontId="31" fillId="0" borderId="32" xfId="3" applyBorder="1" applyAlignment="1">
      <alignment horizontal="left" vertical="center" wrapText="1"/>
    </xf>
    <xf numFmtId="0" fontId="70" fillId="0" borderId="6" xfId="0" applyFont="1" applyBorder="1" applyAlignment="1">
      <alignment vertical="center" wrapText="1"/>
    </xf>
    <xf numFmtId="0" fontId="0" fillId="0" borderId="33" xfId="0" applyBorder="1" applyAlignment="1">
      <alignment horizontal="left" vertical="center" wrapText="1"/>
    </xf>
    <xf numFmtId="0" fontId="54" fillId="0" borderId="0" xfId="0" applyFont="1"/>
    <xf numFmtId="0" fontId="0" fillId="0" borderId="17" xfId="0" applyBorder="1" applyAlignment="1">
      <alignment horizontal="justify" vertical="center" wrapText="1"/>
    </xf>
    <xf numFmtId="0" fontId="0" fillId="0" borderId="19" xfId="0" applyBorder="1" applyAlignment="1">
      <alignment horizontal="left" vertical="center" wrapText="1"/>
    </xf>
    <xf numFmtId="0" fontId="0" fillId="0" borderId="31" xfId="0" applyBorder="1" applyAlignment="1">
      <alignment horizontal="justify" vertical="center" wrapText="1"/>
    </xf>
    <xf numFmtId="0" fontId="31" fillId="0" borderId="0" xfId="3" applyAlignment="1">
      <alignment vertical="center" wrapText="1"/>
    </xf>
    <xf numFmtId="0" fontId="72" fillId="0" borderId="6" xfId="3" applyFont="1" applyBorder="1" applyAlignment="1">
      <alignment vertical="center" wrapText="1"/>
    </xf>
    <xf numFmtId="0" fontId="31" fillId="0" borderId="6" xfId="3" applyBorder="1" applyAlignment="1">
      <alignment vertical="center" wrapText="1"/>
    </xf>
    <xf numFmtId="0" fontId="31" fillId="0" borderId="7" xfId="3" applyBorder="1" applyAlignment="1">
      <alignment vertical="center" wrapText="1"/>
    </xf>
    <xf numFmtId="0" fontId="0" fillId="0" borderId="55" xfId="0" applyBorder="1" applyAlignment="1">
      <alignment vertical="center" wrapText="1"/>
    </xf>
    <xf numFmtId="0" fontId="0" fillId="0" borderId="33" xfId="0" applyBorder="1" applyAlignment="1">
      <alignment horizontal="justify" vertical="center" wrapText="1"/>
    </xf>
    <xf numFmtId="0" fontId="68" fillId="0" borderId="6" xfId="0" applyFont="1" applyBorder="1" applyAlignment="1">
      <alignment vertical="center" wrapText="1"/>
    </xf>
    <xf numFmtId="0" fontId="56" fillId="19" borderId="55" xfId="0" applyFont="1" applyFill="1" applyBorder="1" applyAlignment="1">
      <alignment horizontal="center" vertical="center"/>
    </xf>
    <xf numFmtId="0" fontId="57" fillId="0" borderId="28" xfId="0" applyFont="1" applyBorder="1" applyAlignment="1">
      <alignment horizontal="center" vertical="center"/>
    </xf>
    <xf numFmtId="0" fontId="57" fillId="0" borderId="55" xfId="0" applyFont="1" applyBorder="1" applyAlignment="1">
      <alignment horizontal="center" vertical="center"/>
    </xf>
    <xf numFmtId="0" fontId="57" fillId="0" borderId="18" xfId="0" applyFont="1" applyBorder="1" applyAlignment="1">
      <alignment horizontal="center" vertical="center"/>
    </xf>
    <xf numFmtId="0" fontId="20" fillId="3" borderId="17" xfId="0" applyFont="1" applyFill="1" applyBorder="1" applyAlignment="1">
      <alignment horizontal="center" vertical="center" wrapText="1"/>
    </xf>
    <xf numFmtId="0" fontId="20" fillId="3" borderId="53" xfId="0" applyFont="1" applyFill="1" applyBorder="1" applyAlignment="1">
      <alignment horizontal="center" vertical="center" wrapText="1"/>
    </xf>
    <xf numFmtId="9" fontId="21" fillId="0" borderId="17" xfId="1" applyFont="1" applyBorder="1" applyAlignment="1">
      <alignment horizontal="center"/>
    </xf>
    <xf numFmtId="9" fontId="21" fillId="0" borderId="53" xfId="1" applyFont="1" applyBorder="1" applyAlignment="1">
      <alignment horizontal="center"/>
    </xf>
    <xf numFmtId="0" fontId="6" fillId="9" borderId="55" xfId="0" applyFont="1" applyFill="1" applyBorder="1" applyAlignment="1">
      <alignment horizontal="center" vertical="center"/>
    </xf>
    <xf numFmtId="0" fontId="8" fillId="0" borderId="55" xfId="0" applyFont="1" applyBorder="1" applyAlignment="1">
      <alignment horizontal="center" vertical="center"/>
    </xf>
    <xf numFmtId="0" fontId="55" fillId="0" borderId="11" xfId="0" applyFont="1" applyBorder="1" applyAlignment="1">
      <alignment horizontal="center"/>
    </xf>
    <xf numFmtId="0" fontId="55" fillId="0" borderId="12" xfId="0" applyFont="1" applyBorder="1" applyAlignment="1">
      <alignment horizontal="center"/>
    </xf>
    <xf numFmtId="0" fontId="55" fillId="0" borderId="13" xfId="0" applyFont="1" applyBorder="1" applyAlignment="1">
      <alignment horizontal="center"/>
    </xf>
    <xf numFmtId="0" fontId="2" fillId="9" borderId="14" xfId="0" applyFont="1" applyFill="1" applyBorder="1" applyAlignment="1">
      <alignment horizontal="center" vertical="center"/>
    </xf>
    <xf numFmtId="0" fontId="2" fillId="9" borderId="5" xfId="0" applyFont="1" applyFill="1" applyBorder="1" applyAlignment="1">
      <alignment horizontal="center" vertical="center"/>
    </xf>
    <xf numFmtId="9" fontId="10" fillId="9" borderId="15" xfId="0" applyNumberFormat="1" applyFont="1" applyFill="1" applyBorder="1" applyAlignment="1">
      <alignment horizontal="center" vertical="center" wrapText="1"/>
    </xf>
    <xf numFmtId="9" fontId="10" fillId="9" borderId="16" xfId="0"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0" borderId="6" xfId="0" applyFont="1" applyBorder="1" applyAlignment="1">
      <alignment horizontal="center" vertical="center"/>
    </xf>
    <xf numFmtId="0" fontId="7" fillId="0" borderId="55" xfId="0" applyFont="1" applyBorder="1" applyAlignment="1">
      <alignment horizontal="center" vertical="center"/>
    </xf>
    <xf numFmtId="14" fontId="0" fillId="0" borderId="55" xfId="0" applyNumberFormat="1" applyBorder="1" applyAlignment="1">
      <alignment horizontal="center" vertical="center"/>
    </xf>
    <xf numFmtId="0" fontId="0" fillId="0" borderId="55" xfId="0" applyBorder="1" applyAlignment="1">
      <alignment horizontal="center" vertical="center"/>
    </xf>
    <xf numFmtId="0" fontId="8" fillId="0" borderId="55" xfId="0"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2" fillId="0" borderId="6" xfId="0" applyFont="1" applyBorder="1" applyAlignment="1">
      <alignment horizontal="center" vertical="center" wrapText="1"/>
    </xf>
    <xf numFmtId="0" fontId="12" fillId="0" borderId="33" xfId="0" applyFont="1" applyBorder="1" applyAlignment="1">
      <alignment horizontal="center" vertical="center"/>
    </xf>
    <xf numFmtId="0" fontId="15" fillId="5" borderId="44" xfId="0" applyFont="1" applyFill="1" applyBorder="1" applyAlignment="1">
      <alignment horizontal="center" vertical="center"/>
    </xf>
    <xf numFmtId="0" fontId="15" fillId="5" borderId="45"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5" xfId="0" applyFont="1" applyFill="1" applyBorder="1" applyAlignment="1">
      <alignment horizontal="center" vertical="center"/>
    </xf>
    <xf numFmtId="9" fontId="18" fillId="2" borderId="20" xfId="0" applyNumberFormat="1" applyFont="1" applyFill="1" applyBorder="1" applyAlignment="1">
      <alignment horizontal="center" vertical="center" wrapText="1"/>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4" xfId="0" applyFont="1" applyFill="1" applyBorder="1" applyAlignment="1">
      <alignment horizontal="center" vertical="center" wrapText="1"/>
    </xf>
    <xf numFmtId="9" fontId="19" fillId="2" borderId="26" xfId="0" applyNumberFormat="1"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20" fillId="3" borderId="26" xfId="0" applyNumberFormat="1" applyFont="1" applyFill="1" applyBorder="1" applyAlignment="1">
      <alignment horizontal="center" vertical="center" wrapText="1"/>
    </xf>
    <xf numFmtId="9" fontId="20" fillId="3" borderId="54" xfId="0" applyNumberFormat="1" applyFont="1" applyFill="1" applyBorder="1" applyAlignment="1">
      <alignment horizontal="center" vertical="center" wrapText="1"/>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4" fillId="0" borderId="29" xfId="0" applyFont="1" applyBorder="1" applyAlignment="1">
      <alignment horizontal="center" vertical="center" textRotation="90" wrapText="1"/>
    </xf>
    <xf numFmtId="0" fontId="24" fillId="7" borderId="17" xfId="0" applyFont="1" applyFill="1" applyBorder="1" applyAlignment="1">
      <alignment horizontal="center" vertical="center" wrapText="1"/>
    </xf>
    <xf numFmtId="0" fontId="8" fillId="0" borderId="6" xfId="0" applyFont="1" applyBorder="1" applyAlignment="1">
      <alignment horizontal="center" vertical="center" wrapText="1"/>
    </xf>
    <xf numFmtId="0" fontId="24"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14" fillId="0" borderId="6" xfId="0" applyFont="1" applyBorder="1" applyAlignment="1">
      <alignment horizontal="center" vertical="center" wrapText="1"/>
    </xf>
    <xf numFmtId="0" fontId="25" fillId="14" borderId="30" xfId="0" applyFont="1" applyFill="1" applyBorder="1" applyAlignment="1">
      <alignment horizontal="center" vertical="center" wrapText="1"/>
    </xf>
    <xf numFmtId="0" fontId="25" fillId="14" borderId="0" xfId="0" applyFont="1" applyFill="1" applyAlignment="1">
      <alignment horizontal="center" vertical="center" wrapText="1"/>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28" xfId="0" applyFont="1" applyFill="1" applyBorder="1" applyAlignment="1">
      <alignment horizontal="center" vertical="center" wrapText="1"/>
    </xf>
    <xf numFmtId="0" fontId="23" fillId="14" borderId="0" xfId="0" applyFont="1" applyFill="1" applyAlignment="1">
      <alignment horizont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3" xfId="0" applyFont="1" applyFill="1" applyBorder="1" applyAlignment="1">
      <alignment horizontal="center" vertical="center"/>
    </xf>
    <xf numFmtId="0" fontId="2" fillId="14" borderId="0" xfId="0" applyFont="1" applyFill="1" applyAlignment="1">
      <alignment horizontal="center" vertical="center" wrapText="1"/>
    </xf>
    <xf numFmtId="0" fontId="56" fillId="19" borderId="18" xfId="0" applyFont="1" applyFill="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54" fillId="0" borderId="55" xfId="0" applyFont="1" applyBorder="1" applyAlignment="1">
      <alignment horizontal="center"/>
    </xf>
    <xf numFmtId="0" fontId="61" fillId="30" borderId="55" xfId="0" applyFont="1" applyFill="1" applyBorder="1" applyAlignment="1">
      <alignment horizontal="center" vertical="center" wrapText="1"/>
    </xf>
    <xf numFmtId="0" fontId="45" fillId="0" borderId="55" xfId="0" applyFont="1" applyBorder="1" applyAlignment="1">
      <alignment horizontal="center" vertical="center"/>
    </xf>
    <xf numFmtId="0" fontId="2" fillId="9" borderId="11" xfId="2" applyFont="1" applyFill="1" applyBorder="1" applyAlignment="1">
      <alignment horizontal="center" vertical="center" wrapText="1"/>
    </xf>
    <xf numFmtId="0" fontId="2" fillId="9" borderId="12" xfId="2" applyFont="1" applyFill="1" applyBorder="1" applyAlignment="1">
      <alignment horizontal="center" vertical="center"/>
    </xf>
    <xf numFmtId="0" fontId="2" fillId="9" borderId="13" xfId="2" applyFont="1" applyFill="1" applyBorder="1" applyAlignment="1">
      <alignment horizontal="center" vertical="center"/>
    </xf>
    <xf numFmtId="0" fontId="4" fillId="13" borderId="17" xfId="0" applyFont="1" applyFill="1" applyBorder="1" applyAlignment="1">
      <alignment horizontal="center" vertical="center"/>
    </xf>
    <xf numFmtId="0" fontId="4" fillId="13" borderId="19"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9" borderId="42" xfId="0" applyFont="1" applyFill="1" applyBorder="1" applyAlignment="1">
      <alignment horizontal="center"/>
    </xf>
    <xf numFmtId="0" fontId="2" fillId="9" borderId="28" xfId="0" applyFont="1" applyFill="1" applyBorder="1" applyAlignment="1">
      <alignment horizontal="center"/>
    </xf>
    <xf numFmtId="0" fontId="32" fillId="13" borderId="17" xfId="0" applyFont="1" applyFill="1" applyBorder="1" applyAlignment="1">
      <alignment horizontal="center" vertical="center" wrapText="1"/>
    </xf>
    <xf numFmtId="0" fontId="32" fillId="13" borderId="18" xfId="0" applyFont="1" applyFill="1" applyBorder="1" applyAlignment="1">
      <alignment horizontal="center" vertical="center" wrapText="1"/>
    </xf>
    <xf numFmtId="0" fontId="32" fillId="13" borderId="19" xfId="0" applyFont="1" applyFill="1" applyBorder="1" applyAlignment="1">
      <alignment horizontal="center" vertical="center" wrapText="1"/>
    </xf>
    <xf numFmtId="0" fontId="21" fillId="0" borderId="6"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1" fillId="0" borderId="17" xfId="3" applyBorder="1" applyAlignment="1">
      <alignment horizontal="center" vertical="center" wrapText="1"/>
    </xf>
    <xf numFmtId="0" fontId="31" fillId="0" borderId="17" xfId="3"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left" vertical="center" wrapText="1"/>
    </xf>
    <xf numFmtId="0" fontId="2" fillId="9" borderId="15" xfId="0" applyFont="1" applyFill="1" applyBorder="1" applyAlignment="1">
      <alignment horizontal="center" vertical="center"/>
    </xf>
    <xf numFmtId="0" fontId="2" fillId="9" borderId="1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16" xfId="0" applyFont="1" applyFill="1" applyBorder="1" applyAlignment="1">
      <alignment horizontal="center" vertical="center"/>
    </xf>
    <xf numFmtId="0" fontId="2" fillId="9" borderId="7" xfId="0" applyFont="1" applyFill="1" applyBorder="1" applyAlignment="1">
      <alignment horizontal="center" vertical="center"/>
    </xf>
    <xf numFmtId="0" fontId="4" fillId="13" borderId="6" xfId="0" applyFont="1" applyFill="1" applyBorder="1" applyAlignment="1">
      <alignment horizontal="center" vertical="center"/>
    </xf>
    <xf numFmtId="0" fontId="0" fillId="4" borderId="6" xfId="0" applyFill="1" applyBorder="1" applyAlignment="1">
      <alignment horizontal="left" vertical="center" wrapText="1"/>
    </xf>
    <xf numFmtId="0" fontId="4" fillId="13" borderId="6" xfId="0" applyFont="1" applyFill="1" applyBorder="1" applyAlignment="1">
      <alignment horizontal="left" vertical="center" wrapText="1"/>
    </xf>
    <xf numFmtId="0" fontId="4" fillId="13" borderId="19"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33"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3"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46" xfId="0" applyFont="1" applyBorder="1" applyAlignment="1">
      <alignment horizontal="center" vertical="center" wrapText="1"/>
    </xf>
    <xf numFmtId="18" fontId="35" fillId="0" borderId="48" xfId="0" applyNumberFormat="1" applyFont="1" applyBorder="1" applyAlignment="1">
      <alignment horizontal="center" vertical="center" wrapText="1"/>
    </xf>
    <xf numFmtId="18" fontId="35" fillId="0" borderId="46" xfId="0" applyNumberFormat="1" applyFont="1" applyBorder="1" applyAlignment="1">
      <alignment horizontal="center" vertical="center" wrapText="1"/>
    </xf>
    <xf numFmtId="18" fontId="35" fillId="0" borderId="32" xfId="0" applyNumberFormat="1" applyFont="1" applyBorder="1" applyAlignment="1">
      <alignment horizontal="center" vertical="center" wrapText="1"/>
    </xf>
    <xf numFmtId="0" fontId="7" fillId="0" borderId="4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63" fillId="0" borderId="64" xfId="0" applyFont="1" applyBorder="1" applyAlignment="1">
      <alignment horizontal="center" vertical="center"/>
    </xf>
    <xf numFmtId="0" fontId="63" fillId="0" borderId="67" xfId="0" applyFont="1" applyBorder="1" applyAlignment="1">
      <alignment horizontal="center" vertical="center"/>
    </xf>
    <xf numFmtId="0" fontId="61" fillId="0" borderId="64" xfId="0" applyFont="1" applyBorder="1" applyAlignment="1">
      <alignment horizontal="center" vertical="center"/>
    </xf>
    <xf numFmtId="0" fontId="61" fillId="0" borderId="67" xfId="0" applyFont="1" applyBorder="1" applyAlignment="1">
      <alignment horizontal="center" vertical="center"/>
    </xf>
    <xf numFmtId="0" fontId="68" fillId="0" borderId="33" xfId="0" applyFont="1" applyBorder="1" applyAlignment="1">
      <alignment vertical="center" wrapText="1"/>
    </xf>
    <xf numFmtId="0" fontId="12" fillId="0" borderId="32" xfId="0" applyFont="1" applyBorder="1" applyAlignment="1">
      <alignment vertical="center" wrapText="1"/>
    </xf>
    <xf numFmtId="0" fontId="31" fillId="0" borderId="33" xfId="3" applyBorder="1" applyAlignment="1">
      <alignment horizontal="center" vertical="center" wrapText="1"/>
    </xf>
    <xf numFmtId="0" fontId="31" fillId="0" borderId="32" xfId="3" applyBorder="1" applyAlignment="1">
      <alignment horizontal="center" vertical="center" wrapText="1"/>
    </xf>
    <xf numFmtId="0" fontId="61" fillId="30" borderId="64" xfId="0" applyFont="1" applyFill="1" applyBorder="1" applyAlignment="1">
      <alignment horizontal="center" vertical="center" wrapText="1"/>
    </xf>
    <xf numFmtId="0" fontId="61" fillId="30" borderId="65" xfId="0" applyFont="1" applyFill="1" applyBorder="1" applyAlignment="1">
      <alignment horizontal="center" vertical="center" wrapText="1"/>
    </xf>
    <xf numFmtId="0" fontId="61" fillId="30" borderId="67" xfId="0" applyFont="1" applyFill="1" applyBorder="1" applyAlignment="1">
      <alignment horizontal="center" vertical="center" wrapText="1"/>
    </xf>
    <xf numFmtId="0" fontId="45" fillId="0" borderId="64" xfId="0" applyFont="1" applyBorder="1" applyAlignment="1">
      <alignment horizontal="center" vertical="center" wrapText="1"/>
    </xf>
    <xf numFmtId="0" fontId="45" fillId="0" borderId="65"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64" xfId="0" applyFont="1" applyBorder="1" applyAlignment="1">
      <alignment horizontal="center" vertical="center"/>
    </xf>
    <xf numFmtId="0" fontId="45" fillId="0" borderId="65" xfId="0" applyFont="1" applyBorder="1" applyAlignment="1">
      <alignment horizontal="center" vertical="center"/>
    </xf>
    <xf numFmtId="0" fontId="45" fillId="0" borderId="67" xfId="0" applyFont="1" applyBorder="1" applyAlignment="1">
      <alignment horizontal="center" vertical="center"/>
    </xf>
    <xf numFmtId="0" fontId="56" fillId="19" borderId="64" xfId="0" applyFont="1" applyFill="1" applyBorder="1" applyAlignment="1">
      <alignment horizontal="center" vertical="center"/>
    </xf>
    <xf numFmtId="0" fontId="56" fillId="19" borderId="65" xfId="0" applyFont="1" applyFill="1" applyBorder="1" applyAlignment="1">
      <alignment horizontal="center" vertical="center"/>
    </xf>
    <xf numFmtId="0" fontId="56" fillId="19" borderId="67" xfId="0" applyFont="1" applyFill="1" applyBorder="1" applyAlignment="1">
      <alignment horizontal="center" vertical="center"/>
    </xf>
    <xf numFmtId="0" fontId="57" fillId="0" borderId="64" xfId="0" applyFont="1" applyBorder="1" applyAlignment="1">
      <alignment horizontal="center" vertical="center"/>
    </xf>
    <xf numFmtId="0" fontId="57" fillId="0" borderId="65" xfId="0" applyFont="1" applyBorder="1" applyAlignment="1">
      <alignment horizontal="center" vertical="center"/>
    </xf>
    <xf numFmtId="0" fontId="57" fillId="0" borderId="67" xfId="0" applyFont="1"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48" fillId="31" borderId="6" xfId="0" applyFont="1" applyFill="1" applyBorder="1" applyAlignment="1">
      <alignment horizontal="center" vertical="center" textRotation="90" wrapText="1"/>
    </xf>
    <xf numFmtId="0" fontId="49" fillId="16" borderId="33" xfId="0" applyFont="1" applyFill="1" applyBorder="1" applyAlignment="1">
      <alignment horizontal="center" vertical="center" textRotation="90" wrapText="1"/>
    </xf>
    <xf numFmtId="0" fontId="49" fillId="16" borderId="32" xfId="0" applyFont="1" applyFill="1" applyBorder="1" applyAlignment="1">
      <alignment horizontal="center" vertical="center" textRotation="90" wrapText="1"/>
    </xf>
    <xf numFmtId="0" fontId="48" fillId="31" borderId="6" xfId="0" applyFont="1" applyFill="1" applyBorder="1" applyAlignment="1">
      <alignment horizontal="center" vertical="center" textRotation="90"/>
    </xf>
    <xf numFmtId="0" fontId="48" fillId="31" borderId="17" xfId="0" applyFont="1" applyFill="1" applyBorder="1" applyAlignment="1">
      <alignment horizontal="center" vertical="center" textRotation="90"/>
    </xf>
    <xf numFmtId="0" fontId="0" fillId="0" borderId="31" xfId="0" applyBorder="1" applyAlignment="1">
      <alignment horizontal="center" vertical="center" wrapText="1"/>
    </xf>
    <xf numFmtId="0" fontId="49" fillId="16" borderId="6" xfId="0" applyFont="1" applyFill="1" applyBorder="1" applyAlignment="1">
      <alignment horizontal="center" vertical="center" textRotation="90"/>
    </xf>
    <xf numFmtId="0" fontId="50" fillId="16" borderId="6" xfId="0" applyFont="1" applyFill="1" applyBorder="1" applyAlignment="1">
      <alignment horizontal="center" vertical="center" textRotation="90"/>
    </xf>
    <xf numFmtId="0" fontId="61" fillId="0" borderId="55" xfId="0" applyFont="1" applyBorder="1" applyAlignment="1">
      <alignment horizontal="center" vertical="center" wrapText="1"/>
    </xf>
    <xf numFmtId="0" fontId="61" fillId="30" borderId="55" xfId="0" applyFont="1" applyFill="1" applyBorder="1" applyAlignment="1">
      <alignment horizontal="center" vertical="center"/>
    </xf>
    <xf numFmtId="0" fontId="61" fillId="0" borderId="66" xfId="0" applyFont="1" applyBorder="1" applyAlignment="1">
      <alignment horizontal="center" vertical="center"/>
    </xf>
    <xf numFmtId="0" fontId="61" fillId="0" borderId="55" xfId="0" applyFont="1" applyBorder="1" applyAlignment="1">
      <alignment horizontal="center" vertical="center"/>
    </xf>
    <xf numFmtId="0" fontId="65" fillId="0" borderId="55" xfId="0" applyFont="1" applyBorder="1" applyAlignment="1">
      <alignment horizontal="center"/>
    </xf>
    <xf numFmtId="0" fontId="65" fillId="0" borderId="64" xfId="0" applyFont="1" applyBorder="1" applyAlignment="1">
      <alignment horizont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32" fillId="19" borderId="55" xfId="0" applyFont="1" applyFill="1" applyBorder="1" applyAlignment="1">
      <alignment horizontal="center"/>
    </xf>
    <xf numFmtId="0" fontId="56" fillId="19" borderId="60" xfId="0" applyFont="1" applyFill="1" applyBorder="1" applyAlignment="1">
      <alignment horizontal="center" vertical="center"/>
    </xf>
    <xf numFmtId="0" fontId="56" fillId="19" borderId="63" xfId="0" applyFont="1" applyFill="1" applyBorder="1" applyAlignment="1">
      <alignment horizontal="center" vertical="center"/>
    </xf>
    <xf numFmtId="0" fontId="56" fillId="19" borderId="59" xfId="0" applyFont="1" applyFill="1" applyBorder="1" applyAlignment="1">
      <alignment horizontal="center" vertical="center"/>
    </xf>
    <xf numFmtId="0" fontId="56" fillId="19" borderId="57" xfId="0" applyFont="1" applyFill="1" applyBorder="1" applyAlignment="1">
      <alignment horizontal="center" vertical="center"/>
    </xf>
    <xf numFmtId="0" fontId="61" fillId="0" borderId="64" xfId="0" applyFont="1" applyBorder="1" applyAlignment="1">
      <alignment horizontal="center" vertical="center" wrapText="1"/>
    </xf>
    <xf numFmtId="0" fontId="61" fillId="0" borderId="65" xfId="0" applyFont="1" applyBorder="1" applyAlignment="1">
      <alignment horizontal="center" vertical="center" wrapText="1"/>
    </xf>
    <xf numFmtId="0" fontId="61" fillId="30" borderId="64" xfId="0" applyFont="1" applyFill="1" applyBorder="1" applyAlignment="1">
      <alignment horizontal="center" vertical="center"/>
    </xf>
    <xf numFmtId="0" fontId="61" fillId="30" borderId="65" xfId="0" applyFont="1" applyFill="1" applyBorder="1" applyAlignment="1">
      <alignment horizontal="center" vertical="center"/>
    </xf>
    <xf numFmtId="0" fontId="61" fillId="0" borderId="65" xfId="0" applyFont="1" applyBorder="1" applyAlignment="1">
      <alignment horizontal="center" vertical="center"/>
    </xf>
    <xf numFmtId="0" fontId="32" fillId="19" borderId="64" xfId="0" applyFont="1" applyFill="1" applyBorder="1" applyAlignment="1">
      <alignment horizontal="center"/>
    </xf>
    <xf numFmtId="0" fontId="32" fillId="19" borderId="65" xfId="0" applyFont="1" applyFill="1" applyBorder="1" applyAlignment="1">
      <alignment horizontal="center"/>
    </xf>
    <xf numFmtId="0" fontId="32" fillId="19" borderId="67" xfId="0" applyFont="1" applyFill="1" applyBorder="1" applyAlignment="1">
      <alignment horizontal="center"/>
    </xf>
    <xf numFmtId="0" fontId="56" fillId="19" borderId="61" xfId="0" applyFont="1" applyFill="1" applyBorder="1" applyAlignment="1">
      <alignment horizontal="center" vertical="center"/>
    </xf>
    <xf numFmtId="0" fontId="56" fillId="19" borderId="58" xfId="0" applyFont="1" applyFill="1" applyBorder="1" applyAlignment="1">
      <alignment horizontal="center" vertical="center"/>
    </xf>
    <xf numFmtId="0" fontId="56" fillId="19" borderId="56" xfId="0" applyFont="1" applyFill="1" applyBorder="1" applyAlignment="1">
      <alignment horizontal="center" vertical="center"/>
    </xf>
    <xf numFmtId="0" fontId="56" fillId="19" borderId="66" xfId="0" applyFont="1" applyFill="1" applyBorder="1" applyAlignment="1">
      <alignment horizontal="center" vertical="center"/>
    </xf>
    <xf numFmtId="0" fontId="0" fillId="0" borderId="5" xfId="0" applyBorder="1" applyAlignment="1">
      <alignment horizontal="center" vertical="center"/>
    </xf>
    <xf numFmtId="0" fontId="63" fillId="0" borderId="55" xfId="0" applyFont="1" applyBorder="1" applyAlignment="1">
      <alignment horizontal="center" vertical="center"/>
    </xf>
    <xf numFmtId="0" fontId="45" fillId="0" borderId="55" xfId="0" applyFont="1" applyBorder="1" applyAlignment="1">
      <alignment horizontal="center" vertical="center" wrapText="1"/>
    </xf>
    <xf numFmtId="0" fontId="56" fillId="19" borderId="62" xfId="0" applyFont="1" applyFill="1" applyBorder="1" applyAlignment="1">
      <alignment horizontal="center" vertical="center"/>
    </xf>
    <xf numFmtId="0" fontId="56" fillId="19" borderId="0" xfId="0" applyFont="1" applyFill="1" applyAlignment="1">
      <alignment horizontal="center" vertical="center"/>
    </xf>
    <xf numFmtId="0" fontId="0" fillId="0" borderId="6" xfId="0" applyBorder="1" applyAlignment="1">
      <alignment horizontal="center" vertical="center"/>
    </xf>
    <xf numFmtId="0" fontId="51" fillId="0" borderId="6" xfId="0" applyFont="1" applyBorder="1" applyAlignment="1">
      <alignment horizontal="left" vertical="center" wrapText="1"/>
    </xf>
  </cellXfs>
  <cellStyles count="7">
    <cellStyle name="Hipervínculo" xfId="3" builtinId="8"/>
    <cellStyle name="Hyperlink" xfId="6" xr:uid="{00000000-000B-0000-0000-000008000000}"/>
    <cellStyle name="Normal" xfId="0" builtinId="0"/>
    <cellStyle name="Normal 2" xfId="5" xr:uid="{00000000-0005-0000-0000-000002000000}"/>
    <cellStyle name="Normal 2 2" xfId="4" xr:uid="{00000000-0005-0000-0000-000003000000}"/>
    <cellStyle name="Normal 3" xfId="2" xr:uid="{00000000-0005-0000-0000-000004000000}"/>
    <cellStyle name="Porcentaje" xfId="1" builtinId="5"/>
  </cellStyles>
  <dxfs count="55">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rgb="FFC6E0B4"/>
        </patternFill>
      </fill>
      <alignment horizontal="center" vertical="center" textRotation="0" wrapText="0" indent="0" justifyLastLine="0" shrinkToFit="0" readingOrder="0"/>
      <border diagonalUp="0" diagonalDown="0">
        <left style="medium">
          <color indexed="64"/>
        </left>
        <right style="medium">
          <color indexed="64"/>
        </right>
        <top/>
        <bottom/>
      </border>
    </dxf>
    <dxf>
      <font>
        <b/>
      </font>
    </dxf>
    <dxf>
      <font>
        <b/>
      </font>
    </dxf>
    <dxf>
      <alignment horizontal="center" readingOrder="0"/>
    </dxf>
    <dxf>
      <alignment horizontal="center" readingOrder="0"/>
    </dxf>
    <dxf>
      <font>
        <color theme="0"/>
      </font>
    </dxf>
    <dxf>
      <font>
        <color theme="0"/>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b/>
      </font>
    </dxf>
    <dxf>
      <font>
        <b/>
      </font>
    </dxf>
    <dxf>
      <font>
        <color theme="0"/>
      </font>
    </dxf>
    <dxf>
      <font>
        <color theme="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indexed="64"/>
          <bgColor rgb="FFFFFFFF"/>
        </patternFill>
      </fill>
    </dxf>
    <dxf>
      <fill>
        <patternFill patternType="solid">
          <fgColor indexed="64"/>
          <bgColor rgb="FFFFFFFF"/>
        </patternFill>
      </fill>
    </dxf>
    <dxf>
      <fill>
        <patternFill patternType="solid">
          <fgColor indexed="64"/>
          <bgColor rgb="FFFFFFFF"/>
        </patternFill>
      </fill>
    </dxf>
    <dxf>
      <fill>
        <patternFill patternType="solid">
          <fgColor indexed="64"/>
          <bgColor rgb="FFFFFFFF"/>
        </patternFill>
      </fill>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font>
        <sz val="9"/>
      </font>
    </dxf>
    <dxf>
      <font>
        <sz val="9"/>
      </font>
    </dxf>
    <dxf>
      <alignment vertical="center" readingOrder="0"/>
    </dxf>
    <dxf>
      <alignment vertical="center" readingOrder="0"/>
    </dxf>
    <dxf>
      <alignment horizontal="center" readingOrder="0"/>
    </dxf>
    <dxf>
      <alignment horizontal="center" readingOrder="0"/>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8"/>
      </font>
    </dxf>
    <dxf>
      <fill>
        <patternFill patternType="solid">
          <fgColor indexed="64"/>
          <bgColor rgb="FFFFFFFF"/>
        </patternFill>
      </fill>
    </dxf>
    <dxf>
      <fill>
        <patternFill patternType="solid">
          <fgColor indexed="64"/>
          <bgColor rgb="FFFFFFFF"/>
        </patternFill>
      </fill>
    </dxf>
    <dxf>
      <fill>
        <patternFill patternType="solid">
          <fgColor indexed="64"/>
          <bgColor rgb="FFFFFFFF"/>
        </patternFill>
      </fill>
    </dxf>
    <dxf>
      <fill>
        <patternFill patternType="solid">
          <fgColor indexed="64"/>
          <bgColor rgb="FFFFFFFF"/>
        </patternFill>
      </fill>
    </dxf>
    <dxf>
      <fill>
        <patternFill patternType="solid">
          <fgColor indexed="64"/>
          <bgColor rgb="FFFFFFFF"/>
        </patternFill>
      </fill>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PORTADA!$F$14</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PORTADA!$F$15:$F$28</c:f>
              <c:numCache>
                <c:formatCode>General</c:formatCode>
                <c:ptCount val="14"/>
                <c:pt idx="0">
                  <c:v>100</c:v>
                </c:pt>
                <c:pt idx="1">
                  <c:v>38</c:v>
                </c:pt>
                <c:pt idx="2">
                  <c:v>58</c:v>
                </c:pt>
                <c:pt idx="3">
                  <c:v>35</c:v>
                </c:pt>
                <c:pt idx="4">
                  <c:v>90</c:v>
                </c:pt>
                <c:pt idx="5">
                  <c:v>60</c:v>
                </c:pt>
                <c:pt idx="6">
                  <c:v>44</c:v>
                </c:pt>
                <c:pt idx="7">
                  <c:v>76</c:v>
                </c:pt>
                <c:pt idx="8">
                  <c:v>73</c:v>
                </c:pt>
                <c:pt idx="9">
                  <c:v>55</c:v>
                </c:pt>
                <c:pt idx="10">
                  <c:v>0</c:v>
                </c:pt>
                <c:pt idx="11">
                  <c:v>60</c:v>
                </c:pt>
                <c:pt idx="12" formatCode="0">
                  <c:v>0</c:v>
                </c:pt>
                <c:pt idx="13">
                  <c:v>19</c:v>
                </c:pt>
              </c:numCache>
            </c:numRef>
          </c:val>
          <c:extLst>
            <c:ext xmlns:c16="http://schemas.microsoft.com/office/drawing/2014/chart" uri="{C3380CC4-5D6E-409C-BE32-E72D297353CC}">
              <c16:uniqueId val="{00000000-9ADE-478A-998E-FB6E7BA96DAB}"/>
            </c:ext>
          </c:extLst>
        </c:ser>
        <c:ser>
          <c:idx val="3"/>
          <c:order val="1"/>
          <c:tx>
            <c:strRef>
              <c:f>PORTADA!$G$14</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PORTADA!$G$15:$G$28</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PORTADA!$C$35</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PORTADA!$E$34:$G$34</c15:sqref>
                  </c15:fullRef>
                </c:ext>
              </c:extLst>
              <c:f>PORTADA!$E$34:$F$34</c:f>
              <c:strCache>
                <c:ptCount val="2"/>
                <c:pt idx="0">
                  <c:v>% de Avance Actual Entidad</c:v>
                </c:pt>
                <c:pt idx="1">
                  <c:v>% Avance Esperado</c:v>
                </c:pt>
              </c:strCache>
            </c:strRef>
          </c:cat>
          <c:val>
            <c:numRef>
              <c:extLst>
                <c:ext xmlns:c15="http://schemas.microsoft.com/office/drawing/2012/chart" uri="{02D57815-91ED-43cb-92C2-25804820EDAC}">
                  <c15:fullRef>
                    <c15:sqref>PORTADA!$E$35:$G$35</c15:sqref>
                  </c15:fullRef>
                </c:ext>
              </c:extLst>
              <c:f>PORTADA!$E$35:$F$35</c:f>
              <c:numCache>
                <c:formatCode>0%</c:formatCode>
                <c:ptCount val="2"/>
                <c:pt idx="0">
                  <c:v>0.4</c:v>
                </c:pt>
                <c:pt idx="1">
                  <c:v>0.4</c:v>
                </c:pt>
              </c:numCache>
            </c:numRef>
          </c:val>
          <c:extLst>
            <c:ext xmlns:c16="http://schemas.microsoft.com/office/drawing/2014/chart" uri="{C3380CC4-5D6E-409C-BE32-E72D297353CC}">
              <c16:uniqueId val="{00000000-A838-4AAA-A523-3F3BE74F9BD4}"/>
            </c:ext>
          </c:extLst>
        </c:ser>
        <c:ser>
          <c:idx val="1"/>
          <c:order val="1"/>
          <c:tx>
            <c:strRef>
              <c:f>PORTADA!$C$36</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PORTADA!$E$34:$G$34</c15:sqref>
                  </c15:fullRef>
                </c:ext>
              </c:extLst>
              <c:f>PORTADA!$E$34:$F$34</c:f>
              <c:strCache>
                <c:ptCount val="2"/>
                <c:pt idx="0">
                  <c:v>% de Avance Actual Entidad</c:v>
                </c:pt>
                <c:pt idx="1">
                  <c:v>% Avance Esperado</c:v>
                </c:pt>
              </c:strCache>
            </c:strRef>
          </c:cat>
          <c:val>
            <c:numRef>
              <c:extLst>
                <c:ext xmlns:c15="http://schemas.microsoft.com/office/drawing/2012/chart" uri="{02D57815-91ED-43cb-92C2-25804820EDAC}">
                  <c15:fullRef>
                    <c15:sqref>PORTADA!$E$36:$G$36</c15:sqref>
                  </c15:fullRef>
                </c:ext>
              </c:extLst>
              <c:f>PORTADA!$E$36:$F$36</c:f>
              <c:numCache>
                <c:formatCode>0%</c:formatCode>
                <c:ptCount val="2"/>
                <c:pt idx="0">
                  <c:v>0.12642857142857142</c:v>
                </c:pt>
                <c:pt idx="1">
                  <c:v>0.2</c:v>
                </c:pt>
              </c:numCache>
            </c:numRef>
          </c:val>
          <c:extLst>
            <c:ext xmlns:c16="http://schemas.microsoft.com/office/drawing/2014/chart" uri="{C3380CC4-5D6E-409C-BE32-E72D297353CC}">
              <c16:uniqueId val="{00000001-A838-4AAA-A523-3F3BE74F9BD4}"/>
            </c:ext>
          </c:extLst>
        </c:ser>
        <c:ser>
          <c:idx val="2"/>
          <c:order val="2"/>
          <c:tx>
            <c:strRef>
              <c:f>PORTADA!$C$37</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PORTADA!$E$34:$G$34</c15:sqref>
                  </c15:fullRef>
                </c:ext>
              </c:extLst>
              <c:f>PORTADA!$E$34:$F$34</c:f>
              <c:strCache>
                <c:ptCount val="2"/>
                <c:pt idx="0">
                  <c:v>% de Avance Actual Entidad</c:v>
                </c:pt>
                <c:pt idx="1">
                  <c:v>% Avance Esperado</c:v>
                </c:pt>
              </c:strCache>
            </c:strRef>
          </c:cat>
          <c:val>
            <c:numRef>
              <c:extLst>
                <c:ext xmlns:c15="http://schemas.microsoft.com/office/drawing/2012/chart" uri="{02D57815-91ED-43cb-92C2-25804820EDAC}">
                  <c15:fullRef>
                    <c15:sqref>PORTADA!$E$37:$G$37</c15:sqref>
                  </c15:fullRef>
                </c:ext>
              </c:extLst>
              <c:f>PORTADA!$E$37:$F$37</c:f>
              <c:numCache>
                <c:formatCode>0%</c:formatCode>
                <c:ptCount val="2"/>
                <c:pt idx="0">
                  <c:v>0</c:v>
                </c:pt>
                <c:pt idx="1">
                  <c:v>0.2</c:v>
                </c:pt>
              </c:numCache>
            </c:numRef>
          </c:val>
          <c:extLst>
            <c:ext xmlns:c16="http://schemas.microsoft.com/office/drawing/2014/chart" uri="{C3380CC4-5D6E-409C-BE32-E72D297353CC}">
              <c16:uniqueId val="{00000002-A838-4AAA-A523-3F3BE74F9BD4}"/>
            </c:ext>
          </c:extLst>
        </c:ser>
        <c:ser>
          <c:idx val="3"/>
          <c:order val="3"/>
          <c:tx>
            <c:strRef>
              <c:f>PORTADA!$C$38</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PORTADA!$E$34:$G$34</c15:sqref>
                  </c15:fullRef>
                </c:ext>
              </c:extLst>
              <c:f>PORTADA!$E$34:$F$34</c:f>
              <c:strCache>
                <c:ptCount val="2"/>
                <c:pt idx="0">
                  <c:v>% de Avance Actual Entidad</c:v>
                </c:pt>
                <c:pt idx="1">
                  <c:v>% Avance Esperado</c:v>
                </c:pt>
              </c:strCache>
            </c:strRef>
          </c:cat>
          <c:val>
            <c:numRef>
              <c:extLst>
                <c:ext xmlns:c15="http://schemas.microsoft.com/office/drawing/2012/chart" uri="{02D57815-91ED-43cb-92C2-25804820EDAC}">
                  <c15:fullRef>
                    <c15:sqref>PORTADA!$E$38:$G$38</c15:sqref>
                  </c15:fullRef>
                </c:ext>
              </c:extLst>
              <c:f>PORTADA!$E$38:$F$38</c:f>
              <c:numCache>
                <c:formatCode>0%</c:formatCode>
                <c:ptCount val="2"/>
                <c:pt idx="0">
                  <c:v>0</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n-US"/>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PORTADA!$B$91:$B$95</c:f>
              <c:strCache>
                <c:ptCount val="5"/>
                <c:pt idx="0">
                  <c:v>IDENTIFICAR</c:v>
                </c:pt>
                <c:pt idx="1">
                  <c:v>DETECTAR</c:v>
                </c:pt>
                <c:pt idx="2">
                  <c:v>RESPONDER</c:v>
                </c:pt>
                <c:pt idx="3">
                  <c:v>RECUPERAR</c:v>
                </c:pt>
                <c:pt idx="4">
                  <c:v>PROTEGER</c:v>
                </c:pt>
              </c:strCache>
            </c:strRef>
          </c:cat>
          <c:val>
            <c:numRef>
              <c:f>PORTADA!$C$91:$C$95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28F-4426-B2B1-4888A725054C}"/>
            </c:ext>
          </c:extLst>
        </c:ser>
        <c:ser>
          <c:idx val="1"/>
          <c:order val="1"/>
          <c:tx>
            <c:strRef>
              <c:f>PORTADA!$D$90</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PORTADA!$B$91:$B$95</c:f>
              <c:strCache>
                <c:ptCount val="5"/>
                <c:pt idx="0">
                  <c:v>IDENTIFICAR</c:v>
                </c:pt>
                <c:pt idx="1">
                  <c:v>DETECTAR</c:v>
                </c:pt>
                <c:pt idx="2">
                  <c:v>RESPONDER</c:v>
                </c:pt>
                <c:pt idx="3">
                  <c:v>RECUPERAR</c:v>
                </c:pt>
                <c:pt idx="4">
                  <c:v>PROTEGER</c:v>
                </c:pt>
              </c:strCache>
            </c:strRef>
          </c:cat>
          <c:val>
            <c:numRef>
              <c:f>PORTADA!$D$91:$D$95</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185" y="331040"/>
          <a:ext cx="1679882" cy="1679882"/>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28696" y="1670010"/>
          <a:ext cx="1679882" cy="1679882"/>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77898" y="1719212"/>
        <a:ext cx="1581478" cy="1581478"/>
      </dsp:txXfrm>
    </dsp:sp>
    <dsp:sp modelId="{BBFB2A25-0F4B-4BFE-B814-AB7316EAC8B7}">
      <dsp:nvSpPr>
        <dsp:cNvPr id="0" name=""/>
        <dsp:cNvSpPr/>
      </dsp:nvSpPr>
      <dsp:spPr>
        <a:xfrm>
          <a:off x="2010650" y="969155"/>
          <a:ext cx="323582" cy="40365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2010650" y="1049885"/>
        <a:ext cx="226507" cy="242192"/>
      </dsp:txXfrm>
    </dsp:sp>
    <dsp:sp modelId="{CC3C3F98-2E6A-4969-A79D-F74B7252E040}">
      <dsp:nvSpPr>
        <dsp:cNvPr id="0" name=""/>
        <dsp:cNvSpPr/>
      </dsp:nvSpPr>
      <dsp:spPr>
        <a:xfrm>
          <a:off x="2611589" y="331040"/>
          <a:ext cx="1679882" cy="1679882"/>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833099" y="1670010"/>
          <a:ext cx="1679882" cy="1679882"/>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882301" y="1719212"/>
        <a:ext cx="1581478" cy="1581478"/>
      </dsp:txXfrm>
    </dsp:sp>
    <dsp:sp modelId="{E8FD12FB-2AD3-4C77-B301-F385A7060FE1}">
      <dsp:nvSpPr>
        <dsp:cNvPr id="0" name=""/>
        <dsp:cNvSpPr/>
      </dsp:nvSpPr>
      <dsp:spPr>
        <a:xfrm>
          <a:off x="4615053" y="969155"/>
          <a:ext cx="323582" cy="40365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615053" y="1049885"/>
        <a:ext cx="226507" cy="242192"/>
      </dsp:txXfrm>
    </dsp:sp>
    <dsp:sp modelId="{259946B3-D25B-4A3C-9607-6E534306D61E}">
      <dsp:nvSpPr>
        <dsp:cNvPr id="0" name=""/>
        <dsp:cNvSpPr/>
      </dsp:nvSpPr>
      <dsp:spPr>
        <a:xfrm>
          <a:off x="5215992" y="331040"/>
          <a:ext cx="1679882" cy="1679882"/>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437502" y="1670010"/>
          <a:ext cx="1679882" cy="1679882"/>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486704" y="1719212"/>
        <a:ext cx="1581478" cy="1581478"/>
      </dsp:txXfrm>
    </dsp:sp>
    <dsp:sp modelId="{D3AD787B-03EF-4384-96FC-FBC6FA0E19ED}">
      <dsp:nvSpPr>
        <dsp:cNvPr id="0" name=""/>
        <dsp:cNvSpPr/>
      </dsp:nvSpPr>
      <dsp:spPr>
        <a:xfrm>
          <a:off x="7219456" y="969155"/>
          <a:ext cx="323582" cy="40365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7219456" y="1049885"/>
        <a:ext cx="226507" cy="242192"/>
      </dsp:txXfrm>
    </dsp:sp>
    <dsp:sp modelId="{99C03321-AD35-4BBC-BC02-B81DD25EF5FE}">
      <dsp:nvSpPr>
        <dsp:cNvPr id="0" name=""/>
        <dsp:cNvSpPr/>
      </dsp:nvSpPr>
      <dsp:spPr>
        <a:xfrm>
          <a:off x="7820395" y="331040"/>
          <a:ext cx="1679882" cy="1679882"/>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8041922" y="1670010"/>
          <a:ext cx="1679882" cy="1679882"/>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8091124" y="1719212"/>
        <a:ext cx="1581478" cy="1581478"/>
      </dsp:txXfrm>
    </dsp:sp>
    <dsp:sp modelId="{B1B3E56E-367D-46AF-96D3-C70FE7C693D5}">
      <dsp:nvSpPr>
        <dsp:cNvPr id="0" name=""/>
        <dsp:cNvSpPr/>
      </dsp:nvSpPr>
      <dsp:spPr>
        <a:xfrm>
          <a:off x="9823860" y="969155"/>
          <a:ext cx="323582" cy="40365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823860" y="1049885"/>
        <a:ext cx="226507" cy="242192"/>
      </dsp:txXfrm>
    </dsp:sp>
    <dsp:sp modelId="{EBF4C65E-5E49-4394-A97A-341AC7DFD438}">
      <dsp:nvSpPr>
        <dsp:cNvPr id="0" name=""/>
        <dsp:cNvSpPr/>
      </dsp:nvSpPr>
      <dsp:spPr>
        <a:xfrm>
          <a:off x="10424798" y="331040"/>
          <a:ext cx="1679882" cy="1679882"/>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646326" y="1670010"/>
          <a:ext cx="1679882" cy="1679882"/>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695528" y="1719212"/>
        <a:ext cx="1581478" cy="1581478"/>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diagramData" Target="../diagrams/data1.xml"/><Relationship Id="rId7" Type="http://schemas.microsoft.com/office/2007/relationships/diagramDrawing" Target="../diagrams/drawing1.xml"/><Relationship Id="rId12" Type="http://schemas.openxmlformats.org/officeDocument/2006/relationships/image" Target="../media/image2.png"/><Relationship Id="rId6" Type="http://schemas.openxmlformats.org/officeDocument/2006/relationships/diagramColors" Target="../diagrams/colors1.xml"/><Relationship Id="rId11" Type="http://schemas.openxmlformats.org/officeDocument/2006/relationships/image" Target="../media/image1.emf"/><Relationship Id="rId5" Type="http://schemas.openxmlformats.org/officeDocument/2006/relationships/diagramQuickStyle" Target="../diagrams/quickStyle1.xml"/><Relationship Id="rId10" Type="http://schemas.openxmlformats.org/officeDocument/2006/relationships/chart" Target="../charts/chart3.xml"/><Relationship Id="rId4" Type="http://schemas.openxmlformats.org/officeDocument/2006/relationships/diagramLayout" Target="../diagrams/layout1.xml"/><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542924</xdr:colOff>
      <xdr:row>12</xdr:row>
      <xdr:rowOff>9525</xdr:rowOff>
    </xdr:from>
    <xdr:to>
      <xdr:col>14</xdr:col>
      <xdr:colOff>996949</xdr:colOff>
      <xdr:row>28</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619125</xdr:colOff>
      <xdr:row>32</xdr:row>
      <xdr:rowOff>25854</xdr:rowOff>
    </xdr:from>
    <xdr:to>
      <xdr:col>14</xdr:col>
      <xdr:colOff>304800</xdr:colOff>
      <xdr:row>46</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193411</xdr:colOff>
      <xdr:row>61</xdr:row>
      <xdr:rowOff>256646</xdr:rowOff>
    </xdr:from>
    <xdr:to>
      <xdr:col>13</xdr:col>
      <xdr:colOff>634397</xdr:colOff>
      <xdr:row>85</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85</xdr:row>
      <xdr:rowOff>182165</xdr:rowOff>
    </xdr:from>
    <xdr:to>
      <xdr:col>13</xdr:col>
      <xdr:colOff>551656</xdr:colOff>
      <xdr:row>103</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642940</xdr:colOff>
      <xdr:row>49</xdr:row>
      <xdr:rowOff>69056</xdr:rowOff>
    </xdr:from>
    <xdr:to>
      <xdr:col>12</xdr:col>
      <xdr:colOff>862018</xdr:colOff>
      <xdr:row>62</xdr:row>
      <xdr:rowOff>264239</xdr:rowOff>
    </xdr:to>
    <xdr:pic>
      <xdr:nvPicPr>
        <xdr:cNvPr id="8" name="Imagen 7">
          <a:extLst>
            <a:ext uri="{FF2B5EF4-FFF2-40B4-BE49-F238E27FC236}">
              <a16:creationId xmlns:a16="http://schemas.microsoft.com/office/drawing/2014/main" id="{DC75EDD9-BB1F-4FAF-A364-72DB200A58F0}"/>
            </a:ext>
            <a:ext uri="{147F2762-F138-4A5C-976F-8EAC2B608ADB}">
              <a16:predDERef xmlns:a16="http://schemas.microsoft.com/office/drawing/2014/main" pred="{183C74EC-5008-4F97-81F3-05220673493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557965" y="12384881"/>
          <a:ext cx="5857878" cy="366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409575</xdr:colOff>
      <xdr:row>0</xdr:row>
      <xdr:rowOff>152400</xdr:rowOff>
    </xdr:from>
    <xdr:to>
      <xdr:col>2</xdr:col>
      <xdr:colOff>1133475</xdr:colOff>
      <xdr:row>3</xdr:row>
      <xdr:rowOff>276225</xdr:rowOff>
    </xdr:to>
    <xdr:pic>
      <xdr:nvPicPr>
        <xdr:cNvPr id="4" name="Imagen 8">
          <a:extLst>
            <a:ext uri="{FF2B5EF4-FFF2-40B4-BE49-F238E27FC236}">
              <a16:creationId xmlns:a16="http://schemas.microsoft.com/office/drawing/2014/main" id="{D2639CD0-89C8-42E8-A64F-D5DB41834C92}"/>
            </a:ext>
            <a:ext uri="{147F2762-F138-4A5C-976F-8EAC2B608ADB}">
              <a16:predDERef xmlns:a16="http://schemas.microsoft.com/office/drawing/2014/main" pred="{DC75EDD9-BB1F-4FAF-A364-72DB200A58F0}"/>
            </a:ext>
          </a:extLst>
        </xdr:cNvPr>
        <xdr:cNvPicPr>
          <a:picLocks noChangeAspect="1"/>
        </xdr:cNvPicPr>
      </xdr:nvPicPr>
      <xdr:blipFill>
        <a:blip xmlns:r="http://schemas.openxmlformats.org/officeDocument/2006/relationships" r:embed="rId12"/>
        <a:stretch>
          <a:fillRect/>
        </a:stretch>
      </xdr:blipFill>
      <xdr:spPr>
        <a:xfrm>
          <a:off x="1552575" y="152400"/>
          <a:ext cx="1857375" cy="1781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145256</xdr:colOff>
      <xdr:row>0</xdr:row>
      <xdr:rowOff>400050</xdr:rowOff>
    </xdr:from>
    <xdr:to>
      <xdr:col>2</xdr:col>
      <xdr:colOff>859631</xdr:colOff>
      <xdr:row>3</xdr:row>
      <xdr:rowOff>191293</xdr:rowOff>
    </xdr:to>
    <xdr:pic>
      <xdr:nvPicPr>
        <xdr:cNvPr id="4" name="Imagen 8">
          <a:extLst>
            <a:ext uri="{FF2B5EF4-FFF2-40B4-BE49-F238E27FC236}">
              <a16:creationId xmlns:a16="http://schemas.microsoft.com/office/drawing/2014/main" id="{46E59879-AF04-4513-805E-C3ABE9DB2197}"/>
            </a:ext>
            <a:ext uri="{147F2762-F138-4A5C-976F-8EAC2B608ADB}">
              <a16:predDERef xmlns:a16="http://schemas.microsoft.com/office/drawing/2014/main" pred="{D251FD43-8D54-4065-8090-987C3ABEEF71}"/>
            </a:ext>
          </a:extLst>
        </xdr:cNvPr>
        <xdr:cNvPicPr>
          <a:picLocks noChangeAspect="1"/>
        </xdr:cNvPicPr>
      </xdr:nvPicPr>
      <xdr:blipFill>
        <a:blip xmlns:r="http://schemas.openxmlformats.org/officeDocument/2006/relationships" r:embed="rId1"/>
        <a:stretch>
          <a:fillRect/>
        </a:stretch>
      </xdr:blipFill>
      <xdr:spPr>
        <a:xfrm>
          <a:off x="907256" y="400050"/>
          <a:ext cx="1476375" cy="1429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554831</xdr:colOff>
      <xdr:row>0</xdr:row>
      <xdr:rowOff>238125</xdr:rowOff>
    </xdr:from>
    <xdr:to>
      <xdr:col>1</xdr:col>
      <xdr:colOff>2031206</xdr:colOff>
      <xdr:row>3</xdr:row>
      <xdr:rowOff>153193</xdr:rowOff>
    </xdr:to>
    <xdr:pic>
      <xdr:nvPicPr>
        <xdr:cNvPr id="2" name="Imagen 8">
          <a:extLst>
            <a:ext uri="{FF2B5EF4-FFF2-40B4-BE49-F238E27FC236}">
              <a16:creationId xmlns:a16="http://schemas.microsoft.com/office/drawing/2014/main" id="{965C62AB-5301-4DE6-8889-CDE944B1A735}"/>
            </a:ext>
            <a:ext uri="{147F2762-F138-4A5C-976F-8EAC2B608ADB}">
              <a16:predDERef xmlns:a16="http://schemas.microsoft.com/office/drawing/2014/main" pred="{664DCFF8-FD63-40E4-B010-336772867351}"/>
            </a:ext>
          </a:extLst>
        </xdr:cNvPr>
        <xdr:cNvPicPr>
          <a:picLocks noChangeAspect="1"/>
        </xdr:cNvPicPr>
      </xdr:nvPicPr>
      <xdr:blipFill>
        <a:blip xmlns:r="http://schemas.openxmlformats.org/officeDocument/2006/relationships" r:embed="rId1"/>
        <a:stretch>
          <a:fillRect/>
        </a:stretch>
      </xdr:blipFill>
      <xdr:spPr>
        <a:xfrm>
          <a:off x="1316831" y="238125"/>
          <a:ext cx="1476375" cy="1429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133350</xdr:rowOff>
    </xdr:from>
    <xdr:to>
      <xdr:col>2</xdr:col>
      <xdr:colOff>1171575</xdr:colOff>
      <xdr:row>3</xdr:row>
      <xdr:rowOff>400050</xdr:rowOff>
    </xdr:to>
    <xdr:pic>
      <xdr:nvPicPr>
        <xdr:cNvPr id="2" name="Imagen 8">
          <a:extLst>
            <a:ext uri="{FF2B5EF4-FFF2-40B4-BE49-F238E27FC236}">
              <a16:creationId xmlns:a16="http://schemas.microsoft.com/office/drawing/2014/main" id="{40258AD5-8BFE-40D8-8A94-764EAD6C7485}"/>
            </a:ext>
            <a:ext uri="{147F2762-F138-4A5C-976F-8EAC2B608ADB}">
              <a16:predDERef xmlns:a16="http://schemas.microsoft.com/office/drawing/2014/main" pred="{E21C09BE-0633-497A-AF25-FB49FD9A1933}"/>
            </a:ext>
          </a:extLst>
        </xdr:cNvPr>
        <xdr:cNvPicPr>
          <a:picLocks noChangeAspect="1"/>
        </xdr:cNvPicPr>
      </xdr:nvPicPr>
      <xdr:blipFill>
        <a:blip xmlns:r="http://schemas.openxmlformats.org/officeDocument/2006/relationships" r:embed="rId1"/>
        <a:stretch>
          <a:fillRect/>
        </a:stretch>
      </xdr:blipFill>
      <xdr:spPr>
        <a:xfrm>
          <a:off x="914400" y="133350"/>
          <a:ext cx="1905000" cy="1838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85725</xdr:rowOff>
    </xdr:from>
    <xdr:to>
      <xdr:col>1</xdr:col>
      <xdr:colOff>1276350</xdr:colOff>
      <xdr:row>3</xdr:row>
      <xdr:rowOff>352425</xdr:rowOff>
    </xdr:to>
    <xdr:pic>
      <xdr:nvPicPr>
        <xdr:cNvPr id="2" name="Imagen 8">
          <a:extLst>
            <a:ext uri="{FF2B5EF4-FFF2-40B4-BE49-F238E27FC236}">
              <a16:creationId xmlns:a16="http://schemas.microsoft.com/office/drawing/2014/main" id="{81512FCD-07E7-4DB7-B038-26232ADA821B}"/>
            </a:ext>
            <a:ext uri="{147F2762-F138-4A5C-976F-8EAC2B608ADB}">
              <a16:predDERef xmlns:a16="http://schemas.microsoft.com/office/drawing/2014/main" pred="{83B92279-9A9A-432E-AB4E-21E059686093}"/>
            </a:ext>
          </a:extLst>
        </xdr:cNvPr>
        <xdr:cNvPicPr>
          <a:picLocks noChangeAspect="1"/>
        </xdr:cNvPicPr>
      </xdr:nvPicPr>
      <xdr:blipFill>
        <a:blip xmlns:r="http://schemas.openxmlformats.org/officeDocument/2006/relationships" r:embed="rId1"/>
        <a:stretch>
          <a:fillRect/>
        </a:stretch>
      </xdr:blipFill>
      <xdr:spPr>
        <a:xfrm>
          <a:off x="257175" y="85725"/>
          <a:ext cx="2009775" cy="1924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0</xdr:row>
      <xdr:rowOff>76200</xdr:rowOff>
    </xdr:from>
    <xdr:to>
      <xdr:col>2</xdr:col>
      <xdr:colOff>657225</xdr:colOff>
      <xdr:row>3</xdr:row>
      <xdr:rowOff>314325</xdr:rowOff>
    </xdr:to>
    <xdr:pic>
      <xdr:nvPicPr>
        <xdr:cNvPr id="3" name="Imagen 2">
          <a:extLst>
            <a:ext uri="{FF2B5EF4-FFF2-40B4-BE49-F238E27FC236}">
              <a16:creationId xmlns:a16="http://schemas.microsoft.com/office/drawing/2014/main" id="{67FC7C92-D669-42F3-880C-A7AA03C9EF93}"/>
            </a:ext>
            <a:ext uri="{147F2762-F138-4A5C-976F-8EAC2B608ADB}">
              <a16:predDERef xmlns:a16="http://schemas.microsoft.com/office/drawing/2014/main" pred="{E21C09BE-0633-497A-AF25-FB49FD9A1933}"/>
            </a:ext>
          </a:extLst>
        </xdr:cNvPr>
        <xdr:cNvPicPr>
          <a:picLocks noChangeAspect="1"/>
        </xdr:cNvPicPr>
      </xdr:nvPicPr>
      <xdr:blipFill>
        <a:blip xmlns:r="http://schemas.openxmlformats.org/officeDocument/2006/relationships" r:embed="rId1"/>
        <a:stretch>
          <a:fillRect/>
        </a:stretch>
      </xdr:blipFill>
      <xdr:spPr>
        <a:xfrm>
          <a:off x="1019175" y="76200"/>
          <a:ext cx="1905000" cy="1838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685800</xdr:colOff>
      <xdr:row>0</xdr:row>
      <xdr:rowOff>123825</xdr:rowOff>
    </xdr:from>
    <xdr:to>
      <xdr:col>2</xdr:col>
      <xdr:colOff>381000</xdr:colOff>
      <xdr:row>3</xdr:row>
      <xdr:rowOff>381000</xdr:rowOff>
    </xdr:to>
    <xdr:pic>
      <xdr:nvPicPr>
        <xdr:cNvPr id="2" name="Imagen 2">
          <a:extLst>
            <a:ext uri="{FF2B5EF4-FFF2-40B4-BE49-F238E27FC236}">
              <a16:creationId xmlns:a16="http://schemas.microsoft.com/office/drawing/2014/main" id="{F6F1784A-1FEF-4430-8652-16C9E3F035E5}"/>
            </a:ext>
            <a:ext uri="{147F2762-F138-4A5C-976F-8EAC2B608ADB}">
              <a16:predDERef xmlns:a16="http://schemas.microsoft.com/office/drawing/2014/main" pred="{5EBCC8D1-C849-4ABC-B9A7-02AD76DE143D}"/>
            </a:ext>
          </a:extLst>
        </xdr:cNvPr>
        <xdr:cNvPicPr>
          <a:picLocks noChangeAspect="1"/>
        </xdr:cNvPicPr>
      </xdr:nvPicPr>
      <xdr:blipFill>
        <a:blip xmlns:r="http://schemas.openxmlformats.org/officeDocument/2006/relationships" r:embed="rId1"/>
        <a:stretch>
          <a:fillRect/>
        </a:stretch>
      </xdr:blipFill>
      <xdr:spPr>
        <a:xfrm>
          <a:off x="685800" y="123825"/>
          <a:ext cx="1905000" cy="1838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114300</xdr:rowOff>
    </xdr:from>
    <xdr:to>
      <xdr:col>1</xdr:col>
      <xdr:colOff>847725</xdr:colOff>
      <xdr:row>3</xdr:row>
      <xdr:rowOff>342900</xdr:rowOff>
    </xdr:to>
    <xdr:pic>
      <xdr:nvPicPr>
        <xdr:cNvPr id="5" name="Imagen 8">
          <a:extLst>
            <a:ext uri="{FF2B5EF4-FFF2-40B4-BE49-F238E27FC236}">
              <a16:creationId xmlns:a16="http://schemas.microsoft.com/office/drawing/2014/main" id="{1D4856E3-ADA4-4A91-87A0-92BD6B239FFD}"/>
            </a:ext>
            <a:ext uri="{147F2762-F138-4A5C-976F-8EAC2B608ADB}">
              <a16:predDERef xmlns:a16="http://schemas.microsoft.com/office/drawing/2014/main" pred="{E21C09BE-0633-497A-AF25-FB49FD9A1933}"/>
            </a:ext>
          </a:extLst>
        </xdr:cNvPr>
        <xdr:cNvPicPr>
          <a:picLocks noChangeAspect="1"/>
        </xdr:cNvPicPr>
      </xdr:nvPicPr>
      <xdr:blipFill>
        <a:blip xmlns:r="http://schemas.openxmlformats.org/officeDocument/2006/relationships" r:embed="rId1"/>
        <a:stretch>
          <a:fillRect/>
        </a:stretch>
      </xdr:blipFill>
      <xdr:spPr>
        <a:xfrm>
          <a:off x="114300" y="114300"/>
          <a:ext cx="1905000" cy="18383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personal/gestorcalidad_cartagena_gov_co/Documents/DOCUMENTOS%20DEL%20PROCESO%20DE%20SEGURIDAD%20DE%20LA%20INFORMACION/Modelo%20de%20Seguridad%20y%20Privacidad%20de%20la%20Informaci&#243;n%20-%20SPI/Doc%20que%20soportan%20-%20MSPI/MSPI%20-%20Alcaldia%20de%20Cartagena%202023.xlsx?F35075B1" TargetMode="External"/><Relationship Id="rId2" Type="http://schemas.openxmlformats.org/officeDocument/2006/relationships/externalLinkPath" Target="file:///\\F35075B1\MSPI%20-%20Alcaldia%20de%20Cartagena%202023.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6435188" createdVersion="5" refreshedVersion="6" minRefreshableVersion="3" recordCount="189" xr:uid="{00000000-000A-0000-FFFF-FFFF00000000}">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7708335" createdVersion="6" refreshedVersion="6" minRefreshableVersion="3" recordCount="189" xr:uid="{00000000-000A-0000-FFFF-FFFF01000000}">
  <cacheSource type="worksheet">
    <worksheetSource ref="G7:H196" sheet="CIBER" r:id="rId2"/>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0534"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0:C95"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23">
    <format dxfId="32">
      <pivotArea outline="0" collapsedLevelsAreSubtotals="1" fieldPosition="0">
        <references count="1">
          <reference field="4294967294" count="1" selected="0">
            <x v="0"/>
          </reference>
        </references>
      </pivotArea>
    </format>
    <format dxfId="33">
      <pivotArea outline="0" collapsedLevelsAreSubtotals="1" fieldPosition="0"/>
    </format>
    <format dxfId="34">
      <pivotArea dataOnly="0" labelOnly="1" fieldPosition="0">
        <references count="1">
          <reference field="1" count="0"/>
        </references>
      </pivotArea>
    </format>
    <format dxfId="35">
      <pivotArea outline="0" collapsedLevelsAreSubtotals="1" fieldPosition="0"/>
    </format>
    <format dxfId="36">
      <pivotArea dataOnly="0" labelOnly="1" fieldPosition="0">
        <references count="1">
          <reference field="1" count="0"/>
        </references>
      </pivotArea>
    </format>
    <format dxfId="37">
      <pivotArea field="1" type="button" dataOnly="0" labelOnly="1" outline="0" axis="axisRow" fieldPosition="0"/>
    </format>
    <format dxfId="38">
      <pivotArea dataOnly="0" labelOnly="1" outline="0" fieldPosition="0">
        <references count="1">
          <reference field="4294967294" count="1">
            <x v="0"/>
          </reference>
        </references>
      </pivotArea>
    </format>
    <format dxfId="39">
      <pivotArea outline="0" collapsedLevelsAreSubtotals="1" fieldPosition="0"/>
    </format>
    <format dxfId="40">
      <pivotArea dataOnly="0" labelOnly="1" fieldPosition="0">
        <references count="1">
          <reference field="1" count="0"/>
        </references>
      </pivotArea>
    </format>
    <format dxfId="41">
      <pivotArea field="1" type="button" dataOnly="0" labelOnly="1" outline="0" axis="axisRow" fieldPosition="0"/>
    </format>
    <format dxfId="42">
      <pivotArea dataOnly="0" labelOnly="1" outline="0" fieldPosition="0">
        <references count="1">
          <reference field="4294967294" count="1">
            <x v="0"/>
          </reference>
        </references>
      </pivotArea>
    </format>
    <format dxfId="43">
      <pivotArea field="1" type="button" dataOnly="0" labelOnly="1" outline="0" axis="axisRow" fieldPosition="0"/>
    </format>
    <format dxfId="44">
      <pivotArea dataOnly="0" labelOnly="1" outline="0" fieldPosition="0">
        <references count="1">
          <reference field="4294967294" count="1">
            <x v="0"/>
          </reference>
        </references>
      </pivotArea>
    </format>
    <format dxfId="45">
      <pivotArea field="1" type="button" dataOnly="0" labelOnly="1" outline="0" axis="axisRow" fieldPosition="0"/>
    </format>
    <format dxfId="46">
      <pivotArea dataOnly="0" labelOnly="1" outline="0" fieldPosition="0">
        <references count="1">
          <reference field="4294967294" count="1">
            <x v="0"/>
          </reference>
        </references>
      </pivotArea>
    </format>
    <format dxfId="47">
      <pivotArea field="1" type="button" dataOnly="0" labelOnly="1" outline="0" axis="axisRow" fieldPosition="0"/>
    </format>
    <format dxfId="48">
      <pivotArea dataOnly="0" labelOnly="1" outline="0" fieldPosition="0">
        <references count="1">
          <reference field="4294967294" count="1">
            <x v="0"/>
          </reference>
        </references>
      </pivotArea>
    </format>
    <format dxfId="49">
      <pivotArea dataOnly="0" labelOnly="1" outline="0" fieldPosition="0">
        <references count="1">
          <reference field="4294967294" count="1">
            <x v="0"/>
          </reference>
        </references>
      </pivotArea>
    </format>
    <format dxfId="50">
      <pivotArea type="all" dataOnly="0" outline="0" fieldPosition="0"/>
    </format>
    <format dxfId="51">
      <pivotArea outline="0" collapsedLevelsAreSubtotals="1" fieldPosition="0"/>
    </format>
    <format dxfId="52">
      <pivotArea field="1" type="button" dataOnly="0" labelOnly="1" outline="0" axis="axisRow" fieldPosition="0"/>
    </format>
    <format dxfId="53">
      <pivotArea dataOnly="0" labelOnly="1" fieldPosition="0">
        <references count="1">
          <reference field="1" count="0"/>
        </references>
      </pivotArea>
    </format>
    <format dxfId="54">
      <pivotArea dataOnly="0" labelOnly="1" outline="0" axis="axisValues" fieldPosition="0"/>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0533"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67:B73"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4">
    <format dxfId="8">
      <pivotArea field="0" type="button" dataOnly="0" labelOnly="1" outline="0" axis="axisRow" fieldPosition="0"/>
    </format>
    <format dxfId="9">
      <pivotArea dataOnly="0" labelOnly="1" outline="0" axis="axisValues" fieldPosition="0"/>
    </format>
    <format dxfId="10">
      <pivotArea field="0" type="button" dataOnly="0" labelOnly="1" outline="0" axis="axisRow" fieldPosition="0"/>
    </format>
    <format dxfId="11">
      <pivotArea dataOnly="0" labelOnly="1" outline="0" axis="axisValues" fieldPosition="0"/>
    </format>
    <format dxfId="12">
      <pivotArea field="0" type="button" dataOnly="0" labelOnly="1" outline="0" axis="axisRow" fieldPosition="0"/>
    </format>
    <format dxfId="13">
      <pivotArea dataOnly="0" labelOnly="1" outline="0" axis="axisValues" fieldPosition="0"/>
    </format>
    <format dxfId="14">
      <pivotArea field="0" type="button" dataOnly="0" labelOnly="1" outline="0" axis="axisRow" fieldPosition="0"/>
    </format>
    <format dxfId="15">
      <pivotArea dataOnly="0" labelOnly="1" outline="0" axis="axisValues" fieldPosition="0"/>
    </format>
    <format dxfId="16">
      <pivotArea grandRow="1" outline="0" collapsedLevelsAreSubtotals="1" fieldPosition="0"/>
    </format>
    <format dxfId="17">
      <pivotArea dataOnly="0" labelOnly="1" grandRow="1" outline="0" fieldPosition="0"/>
    </format>
    <format dxfId="18">
      <pivotArea grandRow="1" outline="0" collapsedLevelsAreSubtotals="1" fieldPosition="0"/>
    </format>
    <format dxfId="19">
      <pivotArea dataOnly="0" labelOnly="1" grandRow="1" outline="0" fieldPosition="0"/>
    </format>
    <format dxfId="20">
      <pivotArea grandRow="1" outline="0" collapsedLevelsAreSubtotals="1" fieldPosition="0"/>
    </format>
    <format dxfId="21">
      <pivotArea dataOnly="0" labelOnly="1" grandRow="1" outline="0" fieldPosition="0"/>
    </format>
    <format dxfId="22">
      <pivotArea type="all" dataOnly="0" outline="0" fieldPosition="0"/>
    </format>
    <format dxfId="23">
      <pivotArea outline="0" collapsedLevelsAreSubtotals="1" fieldPosition="0"/>
    </format>
    <format dxfId="24">
      <pivotArea field="0" type="button" dataOnly="0" labelOnly="1" outline="0" axis="axisRow" fieldPosition="0"/>
    </format>
    <format dxfId="25">
      <pivotArea dataOnly="0" labelOnly="1" outline="0" axis="axisValues" fieldPosition="0"/>
    </format>
    <format dxfId="26">
      <pivotArea dataOnly="0" labelOnly="1" fieldPosition="0">
        <references count="1">
          <reference field="0" count="0"/>
        </references>
      </pivotArea>
    </format>
    <format dxfId="27">
      <pivotArea dataOnly="0" labelOnly="1" grandRow="1" outline="0" fieldPosition="0"/>
    </format>
    <format dxfId="28">
      <pivotArea type="all" dataOnly="0" outline="0" fieldPosition="0"/>
    </format>
    <format dxfId="29">
      <pivotArea field="0" type="button" dataOnly="0" labelOnly="1" outline="0" axis="axisRow" fieldPosition="0"/>
    </format>
    <format dxfId="30">
      <pivotArea dataOnly="0" labelOnly="1" fieldPosition="0">
        <references count="1">
          <reference field="0" count="0"/>
        </references>
      </pivotArea>
    </format>
    <format dxfId="3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B3:D10" totalsRowShown="0" headerRowDxfId="7" dataDxfId="6" headerRowBorderDxfId="4" tableBorderDxfId="5" totalsRowBorderDxfId="3">
  <autoFilter ref="B3:D10" xr:uid="{00000000-0009-0000-0100-000001000000}"/>
  <tableColumns count="3">
    <tableColumn id="1" xr3:uid="{00000000-0010-0000-0000-000001000000}" name="Descripción" dataDxfId="2"/>
    <tableColumn id="2" xr3:uid="{00000000-0010-0000-0000-000002000000}" name="Calificación" dataDxfId="1"/>
    <tableColumn id="3" xr3:uid="{00000000-0010-0000-0000-000003000000}" name="Criterio"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mipg.cartagena.gov.co/procesos-y-procedimientos" TargetMode="External"/><Relationship Id="rId13" Type="http://schemas.openxmlformats.org/officeDocument/2006/relationships/vmlDrawing" Target="../drawings/vmlDrawing1.vml"/><Relationship Id="rId3" Type="http://schemas.openxmlformats.org/officeDocument/2006/relationships/hyperlink" Target="https://www.cartagena.gov.co/sites/default/files/transparencia/documentos/2023-01/Anexo%20%239%20PLANES%20INSTITUCIONALES%20TRATAMIENTO%20DE%20RIESGOS%20SEGURIDAD%20Y%20PRIVACIDAD%20DE%20LA%20INFORMACION%202023.pdf" TargetMode="External"/><Relationship Id="rId7" Type="http://schemas.openxmlformats.org/officeDocument/2006/relationships/hyperlink" Target="../../../../../../../:b:/g/personal/gestorcalidad_cartagena_gov_co/EaRM7Fx2ZohFlkdJUVRfQYkBP2kvVLO1geYwAYdWkH3GqA?e=51bTOH" TargetMode="External"/><Relationship Id="rId12" Type="http://schemas.openxmlformats.org/officeDocument/2006/relationships/drawing" Target="../drawings/drawing2.xml"/><Relationship Id="rId2" Type="http://schemas.openxmlformats.org/officeDocument/2006/relationships/hyperlink" Target="https://www.cartagena.gov.co/sites/default/files/transparencia/documentos/2023-01/Anexo%20%239%20PLANES%20INSTITUCIONALES%20TRATAMIENTO%20DE%20RIESGOS%20SEGURIDAD%20Y%20PRIVACIDAD%20DE%20LA%20INFORMACION%202023.pdf" TargetMode="External"/><Relationship Id="rId1" Type="http://schemas.openxmlformats.org/officeDocument/2006/relationships/hyperlink" Target="https://www.cartagena.gov.co/Transparencia/informacion-entidad/mision-vision-funciones-y-deberes" TargetMode="External"/><Relationship Id="rId6" Type="http://schemas.openxmlformats.org/officeDocument/2006/relationships/hyperlink" Target="https://alcart.sharepoint.com/:w:/r/sites/Principal/Calidad/Informatica/_layouts/15/Doc.aspx?sourcedoc=%7BA994EF1E-77F4-4F71-ABE0-9588F7E040B8%7D&amp;file=GTIGPS02-F003%20FORMATO%20DE%20AUTORIZACION%20PARA%20EL%20TRATAMIENTO%20Y%20PROTECCION%20DE%20DATOS%20PERSONALES.docx&amp;action=default&amp;mobileredirect=true" TargetMode="External"/><Relationship Id="rId11" Type="http://schemas.openxmlformats.org/officeDocument/2006/relationships/printerSettings" Target="../printerSettings/printerSettings1.bin"/><Relationship Id="rId5" Type="http://schemas.openxmlformats.org/officeDocument/2006/relationships/hyperlink" Target="https://www.cartagena.gov.co/Documentos/2020/Transparencia/TyALaIP/PlanesdeAccion/PCPETI.pdf" TargetMode="External"/><Relationship Id="rId10" Type="http://schemas.openxmlformats.org/officeDocument/2006/relationships/hyperlink" Target="https://www.cartagena.gov.co/Documentos/2020/Transparencia/TyALaIP/Planeacion/Plym/PAAC/Mod270820/PlanAACMod.docx" TargetMode="External"/><Relationship Id="rId4" Type="http://schemas.openxmlformats.org/officeDocument/2006/relationships/hyperlink" Target="https://www.mintic.gov.co/portal/inicio/Atencion-y-Servicio-a-la-Ciudadania/Preguntas-frecuentes/15430:Politica-de-Seguridad-Digital" TargetMode="External"/><Relationship Id="rId9" Type="http://schemas.openxmlformats.org/officeDocument/2006/relationships/hyperlink" Target="../../../../../_layouts/15/onedrive.aspx?ct=1689972363465&amp;or=OWA%2DNT&amp;cid=d9076975%2D0fe2%2D0cf4%2D84d8%2D98cd74319023&amp;ga=1&amp;id=%2Fpersonal%2Fgestorcalidad%5Fcartagena%5Fgov%5Fco%2FDocuments%2FDOCUMENTOS%20DEL%20PROCESO%20DE%20SEGURIDAD%20DE%20LA%20INFORMACION%2FModelo%20de%20Seguridad%20y%20Privacidad%20de%20la%20Informaci%C3%B3n%20%2D%20SPI%2FDoc%20que%20soportan%20%2D%20MSPI%2FDocumentos%20normalizados%2FModelo%5Fde%5Fseguridad%5Fy%5Fprivacidad%5Fde%5Fla%5Finformacion%5FV2%2Epdf&amp;parent=%2Fpersonal%2Fgestorcalidad%5Fcartagena%5Fgov%5Fco%2FDocuments%2FDOCUMENTOS%20DEL%20PROCESO%20DE%20SEGURIDAD%20DE%20LA%20INFORMACION%2FModelo%20de%20Seguridad%20y%20Privacidad%20de%20la%20Informaci%C3%B3n%20%2D%20SPI%2FDoc%20que%20soportan%20%2D%20MSPI%2FDocumentos%20normalizados"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alcart.sharepoint.com/:w:/r/sites/Principal/Calidad/Informatica/GestionTecnologiaInformatica/GTIGPS02-P002%20Procedimiento%20de%20gesti%C3%B3n%20de%20incidentes%20de%20seguridad%20de%20la%20informaci%C3%B3n.docx?d=wa46602cae9b2448bbad45b7458df2712&amp;csf=1&amp;web=1&amp;e=9esghb" TargetMode="External"/><Relationship Id="rId13" Type="http://schemas.openxmlformats.org/officeDocument/2006/relationships/comments" Target="../comments2.xml"/><Relationship Id="rId3" Type="http://schemas.openxmlformats.org/officeDocument/2006/relationships/hyperlink" Target="../../../../../../../:w:/g/personal/gestorcalidad_cartagena_gov_co/EUaJH1GelRlMu3Tpee-MpmMBGT-HEQgzqOQebVoypB9bLA?e=i7UO0A" TargetMode="External"/><Relationship Id="rId7" Type="http://schemas.openxmlformats.org/officeDocument/2006/relationships/hyperlink" Target="https://alcart.sharepoint.com/:w:/r/sites/Principal/Calidad/Informatica/GestionTecnologiaInformatica/GTIGPS01-I002%20Instructivo%20para%20roles%20y%20responsabilidades.docx?d=w52d029ebc72447c68b2d06a1b19198ba&amp;csf=1&amp;web=1&amp;e=JQv3V9" TargetMode="External"/><Relationship Id="rId12" Type="http://schemas.openxmlformats.org/officeDocument/2006/relationships/vmlDrawing" Target="../drawings/vmlDrawing2.vml"/><Relationship Id="rId2" Type="http://schemas.openxmlformats.org/officeDocument/2006/relationships/hyperlink" Target="../../../../../../../:w:/g/personal/gestorcalidad_cartagena_gov_co/EUaJH1GelRlMu3Tpee-MpmMBGT-HEQgzqOQebVoypB9bLA?e=i7UO0A" TargetMode="External"/><Relationship Id="rId1" Type="http://schemas.openxmlformats.org/officeDocument/2006/relationships/hyperlink" Target="../../../../../../../:w:/g/personal/gestorcalidad_cartagena_gov_co/EUU8QAPvPaZJvwulJtG34bcBYy5jOjORIVl99dzqWmOaSg?e=ZnC5ky" TargetMode="External"/><Relationship Id="rId6" Type="http://schemas.openxmlformats.org/officeDocument/2006/relationships/hyperlink" Target="https://alcart.sharepoint.com/:w:/r/sites/Principal/Calidad/Informatica/GestionTecnologiaInformatica/GTIGPS01-I002%20Instructivo%20para%20roles%20y%20responsabilidades.docx?d=w52d029ebc72447c68b2d06a1b19198ba&amp;csf=1&amp;web=1&amp;e=JQv3V9" TargetMode="External"/><Relationship Id="rId11" Type="http://schemas.openxmlformats.org/officeDocument/2006/relationships/drawing" Target="../drawings/drawing4.xml"/><Relationship Id="rId5" Type="http://schemas.openxmlformats.org/officeDocument/2006/relationships/hyperlink" Target="https://mipg.cartagena.gov.co/gestion-valores-resultados/seguridaddigital" TargetMode="External"/><Relationship Id="rId10" Type="http://schemas.openxmlformats.org/officeDocument/2006/relationships/printerSettings" Target="../printerSettings/printerSettings2.bin"/><Relationship Id="rId4" Type="http://schemas.openxmlformats.org/officeDocument/2006/relationships/hyperlink" Target="https://alcart.sharepoint.com/:w:/r/sites/Principal/Calidad/Informatica/GestionTecnologiaInformatica/GTIGI03-P001%20Procedimiento%20Copias%20de%20Repaldo%20y%20Restauracion.docx?d=w014cb44a951541eeb622a006b524d245&amp;csf=1&amp;web=1&amp;e=PgPx5j" TargetMode="External"/><Relationship Id="rId9" Type="http://schemas.openxmlformats.org/officeDocument/2006/relationships/hyperlink" Target="../../../../../../../:w:/g/personal/gestorcalidad_cartagena_gov_co/EUaJH1GelRlMu3Tpee-MpmMBGT-HEQgzqOQebVoypB9bLA?e=TweJfI"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w:/g/personal/gestorcalidad_cartagena_gov_co/EYOCTh2cRiJPuC5TxHi86qYB9ZbgEPanLdoKZs6mdrxIvQ?e=mOlH1K" TargetMode="External"/><Relationship Id="rId13" Type="http://schemas.openxmlformats.org/officeDocument/2006/relationships/hyperlink" Target="../../../../../../../:w:/g/personal/gestorcalidad_cartagena_gov_co/EXLv8smu6TBFolFwXMNEKwABEyp4A3bdBpj9MM4D3YAF2w?e=PTj3sK" TargetMode="External"/><Relationship Id="rId18" Type="http://schemas.openxmlformats.org/officeDocument/2006/relationships/hyperlink" Target="../../../../../../../:w:/g/personal/gestorcalidad_cartagena_gov_co/EYOCTh2cRiJPuC5TxHi86qYB9ZbgEPanLdoKZs6mdrxIvQ?e=mOlH1K" TargetMode="External"/><Relationship Id="rId3" Type="http://schemas.openxmlformats.org/officeDocument/2006/relationships/hyperlink" Target="../../../../../../../:w:/g/personal/gestorcalidad_cartagena_gov_co/EcXtLEsZfLdBoFWES8lLi_MB5CkM_1kvt2TNv74hxZJUGw?e=jmBkXk" TargetMode="External"/><Relationship Id="rId21" Type="http://schemas.openxmlformats.org/officeDocument/2006/relationships/hyperlink" Target="https://mipg.cartagena.gov.co/gestion-tecnologia-informatica" TargetMode="External"/><Relationship Id="rId7" Type="http://schemas.openxmlformats.org/officeDocument/2006/relationships/hyperlink" Target="../../../../../../../:w:/g/personal/gestorcalidad_cartagena_gov_co/EQ7IyqTdXPBJqRoN_kN46CYBOSdK8lu-nhTqhMMtFiOACQ?e=zVzXzP" TargetMode="External"/><Relationship Id="rId12" Type="http://schemas.openxmlformats.org/officeDocument/2006/relationships/hyperlink" Target="../../../../../../../:w:/g/personal/gestorcalidad_cartagena_gov_co/EQfC_u7jGU5AhDhRCaaxCVgBU1qRhssMpIQPWTiKu1bLyQ?e=a3nNPW" TargetMode="External"/><Relationship Id="rId17" Type="http://schemas.openxmlformats.org/officeDocument/2006/relationships/hyperlink" Target="../../../../../../../:w:/g/personal/gestorcalidad_cartagena_gov_co/EYOCTh2cRiJPuC5TxHi86qYB9ZbgEPanLdoKZs6mdrxIvQ?e=mOlH1K" TargetMode="External"/><Relationship Id="rId2" Type="http://schemas.openxmlformats.org/officeDocument/2006/relationships/hyperlink" Target="../../../../../../../:w:/g/personal/gestorcalidad_cartagena_gov_co/EcXtLEsZfLdBoFWES8lLi_MB5CkM_1kvt2TNv74hxZJUGw?e=jmBkXk" TargetMode="External"/><Relationship Id="rId16" Type="http://schemas.openxmlformats.org/officeDocument/2006/relationships/hyperlink" Target="../../../../../../../:w:/g/personal/gestorcalidad_cartagena_gov_co/EYOCTh2cRiJPuC5TxHi86qYB9ZbgEPanLdoKZs6mdrxIvQ?e=mOlH1K" TargetMode="External"/><Relationship Id="rId20" Type="http://schemas.openxmlformats.org/officeDocument/2006/relationships/hyperlink" Target="../../../../../../../:w:/g/personal/gestorcalidad_cartagena_gov_co/EYOCTh2cRiJPuC5TxHi86qYB9ZbgEPanLdoKZs6mdrxIvQ?e=mOlH1K" TargetMode="External"/><Relationship Id="rId1" Type="http://schemas.openxmlformats.org/officeDocument/2006/relationships/hyperlink" Target="../../../../../../:w:/g/personal/gestorcalidad_cartagena_gov_co/ERcA_wE1jgpIqvOQyk4akVsBkKwv321oEo6BeAx1zCZ6NA?e=0V8D9R" TargetMode="External"/><Relationship Id="rId6" Type="http://schemas.openxmlformats.org/officeDocument/2006/relationships/hyperlink" Target="https://alcart.sharepoint.com/:w:/r/sites/Principal/Calidad/Informatica/_layouts/15/Doc.aspx?sourcedoc=%7B6F11F7A7-B206-48C8-9770-1AC5ECF16581%7D&amp;file=GTIGS01-P001%20PROCEDIMIENTO%20DESARROLLO%20DE%20SOFTWARE.docx&amp;action=default&amp;mobileredirect=true" TargetMode="External"/><Relationship Id="rId11" Type="http://schemas.openxmlformats.org/officeDocument/2006/relationships/hyperlink" Target="../../../../../../../:w:/g/personal/gestorcalidad_cartagena_gov_co/EXLv8smu6TBFolFwXMNEKwABEyp4A3bdBpj9MM4D3YAF2w?e=aRnuB1" TargetMode="External"/><Relationship Id="rId24" Type="http://schemas.openxmlformats.org/officeDocument/2006/relationships/comments" Target="../comments3.xml"/><Relationship Id="rId5" Type="http://schemas.openxmlformats.org/officeDocument/2006/relationships/hyperlink" Target="https://alcart.sharepoint.com/:w:/r/sites/Principal/Calidad/Informatica/_layouts/15/Doc.aspx?sourcedoc=%7B014CB44A-9515-41EE-B622-A006B524D245%7D&amp;file=GTIGI03-P001%20Procedimiento%20Copias%20de%20Repaldo%20y%20Restauracion.docx&amp;action=default&amp;mobileredirect=true" TargetMode="External"/><Relationship Id="rId15" Type="http://schemas.openxmlformats.org/officeDocument/2006/relationships/hyperlink" Target="../../../../../../../:w:/g/personal/gestorcalidad_cartagena_gov_co/EYOCTh2cRiJPuC5TxHi86qYB9ZbgEPanLdoKZs6mdrxIvQ?e=mOlH1K" TargetMode="External"/><Relationship Id="rId23" Type="http://schemas.openxmlformats.org/officeDocument/2006/relationships/vmlDrawing" Target="../drawings/vmlDrawing3.vml"/><Relationship Id="rId10" Type="http://schemas.openxmlformats.org/officeDocument/2006/relationships/hyperlink" Target="../../../../../../../:w:/g/personal/gestorcalidad_cartagena_gov_co/EXLv8smu6TBFolFwXMNEKwABEyp4A3bdBpj9MM4D3YAF2w?e=aRnuB1" TargetMode="External"/><Relationship Id="rId19" Type="http://schemas.openxmlformats.org/officeDocument/2006/relationships/hyperlink" Target="../../../../../../../:w:/g/personal/gestorcalidad_cartagena_gov_co/EYOCTh2cRiJPuC5TxHi86qYB9ZbgEPanLdoKZs6mdrxIvQ?e=mOlH1K" TargetMode="External"/><Relationship Id="rId4" Type="http://schemas.openxmlformats.org/officeDocument/2006/relationships/hyperlink" Target="https://alcart.sharepoint.com/:w:/r/sites/Principal/Calidad/Informatica/_layouts/15/Doc.aspx?sourcedoc=%7B87CA53B9-2872-4040-9D69-6195BB702A11%7D&amp;file=GTIGPS02-P002%20Procedimiento%20de%20Protecci%C3%B3n%20Contra%20C%C3%B3digo%20Malicioso.docx&amp;action=default&amp;mobileredirect=true" TargetMode="External"/><Relationship Id="rId9" Type="http://schemas.openxmlformats.org/officeDocument/2006/relationships/hyperlink" Target="../../../../../../../:w:/g/personal/gestorcalidad_cartagena_gov_co/EQ7IyqTdXPBJqRoN_kN46CYBOSdK8lu-nhTqhMMtFiOACQ?e=6vdR3K" TargetMode="External"/><Relationship Id="rId14" Type="http://schemas.openxmlformats.org/officeDocument/2006/relationships/hyperlink" Target="../../../../../../../:w:/g/personal/gestorcalidad_cartagena_gov_co/EYOCTh2cRiJPuC5TxHi86qYB9ZbgEPanLdoKZs6mdrxIvQ?e=mOlH1K" TargetMode="External"/><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8"/>
  <sheetViews>
    <sheetView topLeftCell="C7" zoomScaleNormal="100" workbookViewId="0">
      <selection activeCell="F29" sqref="F29"/>
    </sheetView>
  </sheetViews>
  <sheetFormatPr defaultColWidth="11.42578125" defaultRowHeight="15"/>
  <cols>
    <col min="1" max="1" width="17.140625" customWidth="1"/>
    <col min="2" max="2" width="17" customWidth="1"/>
    <col min="3" max="3" width="22" customWidth="1"/>
    <col min="4" max="4" width="15.7109375" customWidth="1"/>
    <col min="5" max="5" width="16.7109375" customWidth="1"/>
    <col min="6" max="6" width="13.42578125" bestFit="1" customWidth="1"/>
    <col min="8" max="8" width="16.42578125" customWidth="1"/>
    <col min="12" max="12" width="8.7109375" customWidth="1"/>
    <col min="13" max="13" width="23.42578125" customWidth="1"/>
    <col min="14" max="14" width="18" customWidth="1"/>
    <col min="15" max="15" width="16.7109375" customWidth="1"/>
  </cols>
  <sheetData>
    <row r="1" spans="2:15" ht="45" customHeight="1">
      <c r="B1" s="420" t="s">
        <v>0</v>
      </c>
      <c r="C1" s="420"/>
      <c r="D1" s="421" t="s">
        <v>1</v>
      </c>
      <c r="E1" s="421"/>
      <c r="F1" s="421"/>
      <c r="G1" s="421"/>
      <c r="H1" s="421"/>
      <c r="I1" s="421"/>
      <c r="J1" s="421"/>
      <c r="K1" s="421"/>
      <c r="L1" s="421"/>
      <c r="M1" s="421"/>
      <c r="N1" s="418" t="s">
        <v>2</v>
      </c>
      <c r="O1" s="418"/>
    </row>
    <row r="2" spans="2:15" ht="42" customHeight="1">
      <c r="B2" s="420"/>
      <c r="C2" s="420"/>
      <c r="D2" s="422" t="s">
        <v>3</v>
      </c>
      <c r="E2" s="422"/>
      <c r="F2" s="422"/>
      <c r="G2" s="422"/>
      <c r="H2" s="422"/>
      <c r="I2" s="422"/>
      <c r="J2" s="422"/>
      <c r="K2" s="422"/>
      <c r="L2" s="422"/>
      <c r="M2" s="422"/>
      <c r="N2" s="418" t="s">
        <v>4</v>
      </c>
      <c r="O2" s="418"/>
    </row>
    <row r="3" spans="2:15" ht="43.5" customHeight="1">
      <c r="B3" s="420"/>
      <c r="C3" s="420"/>
      <c r="D3" s="422" t="s">
        <v>5</v>
      </c>
      <c r="E3" s="422"/>
      <c r="F3" s="422"/>
      <c r="G3" s="422"/>
      <c r="H3" s="422"/>
      <c r="I3" s="422"/>
      <c r="J3" s="422"/>
      <c r="K3" s="422"/>
      <c r="L3" s="422"/>
      <c r="M3" s="422"/>
      <c r="N3" s="419" t="s">
        <v>6</v>
      </c>
      <c r="O3" s="419"/>
    </row>
    <row r="4" spans="2:15" ht="39" customHeight="1">
      <c r="B4" s="420"/>
      <c r="C4" s="420"/>
      <c r="D4" s="422" t="s">
        <v>7</v>
      </c>
      <c r="E4" s="422"/>
      <c r="F4" s="422"/>
      <c r="G4" s="422"/>
      <c r="H4" s="422"/>
      <c r="I4" s="422"/>
      <c r="J4" s="422"/>
      <c r="K4" s="422"/>
      <c r="L4" s="422"/>
      <c r="M4" s="422"/>
      <c r="N4" s="419" t="s">
        <v>8</v>
      </c>
      <c r="O4" s="419"/>
    </row>
    <row r="5" spans="2:15">
      <c r="B5" s="243"/>
      <c r="C5" s="282"/>
      <c r="D5" s="243"/>
      <c r="E5" s="243"/>
      <c r="F5" s="243"/>
      <c r="G5" s="243"/>
      <c r="H5" s="243"/>
      <c r="I5" s="243"/>
      <c r="J5" s="243"/>
      <c r="K5" s="243"/>
      <c r="L5" s="243"/>
      <c r="M5" s="243"/>
      <c r="N5" s="243"/>
      <c r="O5" s="243"/>
    </row>
    <row r="6" spans="2:15" ht="18.75">
      <c r="B6" s="358" t="s">
        <v>9</v>
      </c>
      <c r="C6" s="358"/>
      <c r="D6" s="369" t="s">
        <v>1</v>
      </c>
      <c r="E6" s="369"/>
      <c r="F6" s="369"/>
      <c r="G6" s="369"/>
      <c r="H6" s="369"/>
      <c r="I6" s="369"/>
      <c r="J6" s="369"/>
      <c r="K6" s="369"/>
      <c r="L6" s="369"/>
      <c r="M6" s="369"/>
      <c r="N6" s="369"/>
      <c r="O6" s="369"/>
    </row>
    <row r="7" spans="2:15" ht="18.75">
      <c r="B7" s="358" t="s">
        <v>10</v>
      </c>
      <c r="C7" s="358"/>
      <c r="D7" s="370">
        <v>45042</v>
      </c>
      <c r="E7" s="371"/>
      <c r="F7" s="371"/>
      <c r="G7" s="371"/>
      <c r="H7" s="371"/>
      <c r="I7" s="371"/>
      <c r="J7" s="371"/>
      <c r="K7" s="371"/>
      <c r="L7" s="371"/>
      <c r="M7" s="371"/>
      <c r="N7" s="371"/>
      <c r="O7" s="371"/>
    </row>
    <row r="8" spans="2:15" ht="18.75">
      <c r="B8" s="358" t="s">
        <v>11</v>
      </c>
      <c r="C8" s="358"/>
      <c r="D8" s="372" t="s">
        <v>12</v>
      </c>
      <c r="E8" s="372"/>
      <c r="F8" s="372"/>
      <c r="G8" s="372"/>
      <c r="H8" s="372"/>
      <c r="I8" s="372"/>
      <c r="J8" s="372"/>
      <c r="K8" s="372"/>
      <c r="L8" s="372"/>
      <c r="M8" s="372"/>
      <c r="N8" s="372"/>
      <c r="O8" s="372"/>
    </row>
    <row r="9" spans="2:15" ht="18.75">
      <c r="B9" s="358" t="s">
        <v>13</v>
      </c>
      <c r="C9" s="358"/>
      <c r="D9" s="359" t="s">
        <v>14</v>
      </c>
      <c r="E9" s="359"/>
      <c r="F9" s="359"/>
      <c r="G9" s="359"/>
      <c r="H9" s="359"/>
      <c r="I9" s="359"/>
      <c r="J9" s="359"/>
      <c r="K9" s="359"/>
      <c r="L9" s="359"/>
      <c r="M9" s="359"/>
      <c r="N9" s="359"/>
      <c r="O9" s="359"/>
    </row>
    <row r="10" spans="2:15">
      <c r="B10" s="243"/>
      <c r="C10" s="243"/>
      <c r="D10" s="243"/>
      <c r="E10" s="243"/>
      <c r="F10" s="243"/>
      <c r="G10" s="243"/>
      <c r="H10" s="243"/>
      <c r="I10" s="243"/>
      <c r="J10" s="243"/>
      <c r="K10" s="243"/>
      <c r="L10" s="243"/>
      <c r="M10" s="243"/>
      <c r="N10" s="243"/>
      <c r="O10" s="243"/>
    </row>
    <row r="11" spans="2:15" ht="21.75" thickBot="1">
      <c r="B11" s="360" t="s">
        <v>15</v>
      </c>
      <c r="C11" s="361"/>
      <c r="D11" s="361"/>
      <c r="E11" s="361"/>
      <c r="F11" s="361"/>
      <c r="G11" s="361"/>
      <c r="H11" s="361"/>
      <c r="I11" s="361"/>
      <c r="J11" s="361"/>
      <c r="K11" s="361"/>
      <c r="L11" s="361"/>
      <c r="M11" s="361"/>
      <c r="N11" s="361"/>
      <c r="O11" s="362"/>
    </row>
    <row r="12" spans="2:15" ht="15.75" thickBot="1">
      <c r="B12" s="243"/>
      <c r="C12" s="243"/>
      <c r="D12" s="243"/>
      <c r="E12" s="243"/>
      <c r="F12" s="243"/>
      <c r="G12" s="243"/>
      <c r="H12" s="243"/>
      <c r="I12" s="243"/>
      <c r="J12" s="243"/>
      <c r="K12" s="243"/>
      <c r="L12" s="243"/>
      <c r="M12" s="243"/>
      <c r="N12" s="243"/>
      <c r="O12" s="243"/>
    </row>
    <row r="13" spans="2:15" ht="15.75">
      <c r="B13" s="363" t="s">
        <v>16</v>
      </c>
      <c r="C13" s="365" t="s">
        <v>17</v>
      </c>
      <c r="D13" s="365"/>
      <c r="E13" s="365"/>
      <c r="F13" s="365"/>
      <c r="G13" s="366"/>
      <c r="I13" s="243"/>
    </row>
    <row r="14" spans="2:15" ht="38.25">
      <c r="B14" s="364"/>
      <c r="C14" s="367" t="s">
        <v>18</v>
      </c>
      <c r="D14" s="367"/>
      <c r="E14" s="367"/>
      <c r="F14" s="1" t="s">
        <v>19</v>
      </c>
      <c r="G14" s="2" t="s">
        <v>20</v>
      </c>
      <c r="H14" s="1" t="s">
        <v>21</v>
      </c>
      <c r="I14" s="243"/>
    </row>
    <row r="15" spans="2:15">
      <c r="B15" s="3" t="s">
        <v>22</v>
      </c>
      <c r="C15" s="368" t="str">
        <f>ADMINISTRATIVAS!D10</f>
        <v>POLITICAS DE SEGURIDAD DE LA INFORMACIÓN</v>
      </c>
      <c r="D15" s="368"/>
      <c r="E15" s="368"/>
      <c r="F15" s="4">
        <f>VLOOKUP(B15,ADMINISTRATIVAS!$F$9:$M$73,7,FALSE)</f>
        <v>100</v>
      </c>
      <c r="G15" s="5">
        <v>100</v>
      </c>
      <c r="H15" s="6" t="str">
        <f>IF(F15&lt;=1,"INEXISTENTE",IF(F15&lt;=20,"INICIAL",IF(F15&lt;=40,"REPETIBLE",IF(F15&lt;=60,"EFECTIVO",IF(F15&lt;=80,"GESTIONADO","OPTIMIZADO")))))</f>
        <v>OPTIMIZADO</v>
      </c>
      <c r="I15" s="243"/>
    </row>
    <row r="16" spans="2:15">
      <c r="B16" s="3" t="s">
        <v>23</v>
      </c>
      <c r="C16" s="368" t="str">
        <f>ADMINISTRATIVAS!D14</f>
        <v>ORGANIZACIÓN DE LA SEGURIDAD DE LA INFORMACIÓN</v>
      </c>
      <c r="D16" s="368"/>
      <c r="E16" s="368"/>
      <c r="F16" s="4">
        <f>VLOOKUP(B16,ADMINISTRATIVAS!$F$9:$M$73,7,FALSE)</f>
        <v>38</v>
      </c>
      <c r="G16" s="5">
        <v>100</v>
      </c>
      <c r="H16" s="6" t="str">
        <f t="shared" ref="H16:H29" si="0">IF(F16&lt;=1,"INEXISTENTE",IF(F16&lt;=20,"INICIAL",IF(F16&lt;=40,"REPETIBLE",IF(F16&lt;=60,"EFECTIVO",IF(F16&lt;=80,"GESTIONADO","OPTIMIZADO")))))</f>
        <v>REPETIBLE</v>
      </c>
      <c r="I16" s="243"/>
    </row>
    <row r="17" spans="2:15">
      <c r="B17" s="3" t="s">
        <v>24</v>
      </c>
      <c r="C17" s="368" t="str">
        <f>ADMINISTRATIVAS!D25</f>
        <v>SEGURIDAD DE LOS RECURSOS HUMANOS</v>
      </c>
      <c r="D17" s="368"/>
      <c r="E17" s="368"/>
      <c r="F17" s="4">
        <f>VLOOKUP(B17,ADMINISTRATIVAS!$F$9:$M$73,7,FALSE)</f>
        <v>58</v>
      </c>
      <c r="G17" s="5">
        <v>100</v>
      </c>
      <c r="H17" s="6" t="str">
        <f t="shared" si="0"/>
        <v>EFECTIVO</v>
      </c>
    </row>
    <row r="18" spans="2:15">
      <c r="B18" s="3" t="s">
        <v>25</v>
      </c>
      <c r="C18" s="368" t="str">
        <f>ADMINISTRATIVAS!D36</f>
        <v>GESTIÓN DE ACTIVOS</v>
      </c>
      <c r="D18" s="368"/>
      <c r="E18" s="368"/>
      <c r="F18" s="4">
        <f>VLOOKUP(B18,ADMINISTRATIVAS!$F$9:$M$73,7,FALSE)</f>
        <v>35</v>
      </c>
      <c r="G18" s="5">
        <v>100</v>
      </c>
      <c r="H18" s="6" t="str">
        <f t="shared" si="0"/>
        <v>REPETIBLE</v>
      </c>
      <c r="I18" s="243"/>
    </row>
    <row r="19" spans="2:15">
      <c r="B19" s="3" t="s">
        <v>26</v>
      </c>
      <c r="C19" s="368" t="s">
        <v>27</v>
      </c>
      <c r="D19" s="368"/>
      <c r="E19" s="368"/>
      <c r="F19" s="4">
        <f>VLOOKUP(B19,TECNICAS!$E$8:$K$113,7,FALSE)</f>
        <v>90</v>
      </c>
      <c r="G19" s="5">
        <v>100</v>
      </c>
      <c r="H19" s="6" t="str">
        <f t="shared" si="0"/>
        <v>OPTIMIZADO</v>
      </c>
      <c r="I19" s="243"/>
    </row>
    <row r="20" spans="2:15">
      <c r="B20" s="3" t="s">
        <v>28</v>
      </c>
      <c r="C20" s="368" t="s">
        <v>29</v>
      </c>
      <c r="D20" s="368"/>
      <c r="E20" s="368"/>
      <c r="F20" s="4">
        <f>VLOOKUP(B20,TECNICAS!$E$8:$K$113,7,FALSE)</f>
        <v>60</v>
      </c>
      <c r="G20" s="5">
        <v>100</v>
      </c>
      <c r="H20" s="6" t="str">
        <f t="shared" si="0"/>
        <v>EFECTIVO</v>
      </c>
      <c r="I20" s="243"/>
    </row>
    <row r="21" spans="2:15">
      <c r="B21" s="3" t="s">
        <v>30</v>
      </c>
      <c r="C21" s="368" t="s">
        <v>31</v>
      </c>
      <c r="D21" s="368"/>
      <c r="E21" s="368"/>
      <c r="F21" s="4">
        <f>VLOOKUP(B21,TECNICAS!$E$8:$K$113,7,FALSE)</f>
        <v>44</v>
      </c>
      <c r="G21" s="5">
        <v>100</v>
      </c>
      <c r="H21" s="6" t="str">
        <f t="shared" si="0"/>
        <v>EFECTIVO</v>
      </c>
      <c r="I21" s="243"/>
    </row>
    <row r="22" spans="2:15">
      <c r="B22" s="3" t="s">
        <v>32</v>
      </c>
      <c r="C22" s="368" t="s">
        <v>33</v>
      </c>
      <c r="D22" s="368"/>
      <c r="E22" s="368"/>
      <c r="F22" s="4">
        <f>VLOOKUP(B22,TECNICAS!$E$8:$K$113,7,FALSE)</f>
        <v>76</v>
      </c>
      <c r="G22" s="5">
        <v>100</v>
      </c>
      <c r="H22" s="6" t="str">
        <f t="shared" si="0"/>
        <v>GESTIONADO</v>
      </c>
      <c r="I22" s="243"/>
      <c r="N22" s="243"/>
    </row>
    <row r="23" spans="2:15">
      <c r="B23" s="3" t="s">
        <v>34</v>
      </c>
      <c r="C23" s="368" t="s">
        <v>35</v>
      </c>
      <c r="D23" s="368"/>
      <c r="E23" s="368"/>
      <c r="F23" s="4">
        <f>VLOOKUP(B23,TECNICAS!$E$8:$K$113,7,FALSE)</f>
        <v>73</v>
      </c>
      <c r="G23" s="5">
        <v>100</v>
      </c>
      <c r="H23" s="6" t="str">
        <f t="shared" si="0"/>
        <v>GESTIONADO</v>
      </c>
      <c r="I23" s="243"/>
    </row>
    <row r="24" spans="2:15">
      <c r="B24" s="3" t="s">
        <v>36</v>
      </c>
      <c r="C24" s="368" t="s">
        <v>37</v>
      </c>
      <c r="D24" s="368"/>
      <c r="E24" s="368"/>
      <c r="F24" s="4">
        <f>VLOOKUP(B24,TECNICAS!$E$8:$K$113,7,FALSE)</f>
        <v>55</v>
      </c>
      <c r="G24" s="5">
        <v>100</v>
      </c>
      <c r="H24" s="6" t="str">
        <f t="shared" si="0"/>
        <v>EFECTIVO</v>
      </c>
      <c r="I24" s="243"/>
    </row>
    <row r="25" spans="2:15">
      <c r="B25" s="3" t="s">
        <v>38</v>
      </c>
      <c r="C25" s="373" t="s">
        <v>39</v>
      </c>
      <c r="D25" s="374"/>
      <c r="E25" s="375"/>
      <c r="F25" s="4">
        <f>VLOOKUP(B25,ADMINISTRATIVAS!$F$9:$M$73,7,FALSE)</f>
        <v>0</v>
      </c>
      <c r="G25" s="5">
        <v>100</v>
      </c>
      <c r="H25" s="6" t="str">
        <f t="shared" si="0"/>
        <v>INEXISTENTE</v>
      </c>
      <c r="I25" s="243"/>
    </row>
    <row r="26" spans="2:15">
      <c r="B26" s="3" t="s">
        <v>40</v>
      </c>
      <c r="C26" s="368" t="s">
        <v>41</v>
      </c>
      <c r="D26" s="368"/>
      <c r="E26" s="368"/>
      <c r="F26" s="4">
        <f>VLOOKUP(B26,TECNICAS!$E$8:$K$113,7,FALSE)</f>
        <v>60</v>
      </c>
      <c r="G26" s="5">
        <v>100</v>
      </c>
      <c r="H26" s="6" t="str">
        <f t="shared" si="0"/>
        <v>EFECTIVO</v>
      </c>
      <c r="I26" s="243"/>
    </row>
    <row r="27" spans="2:15" ht="27.75" customHeight="1">
      <c r="B27" s="3" t="s">
        <v>42</v>
      </c>
      <c r="C27" s="379" t="str">
        <f>ADMINISTRATIVAS!D51</f>
        <v>ASPECTOS DE SEGURIDAD DE LA INFORMACIÓN DE LA GESTIÓN DE LA CONTINUIDAD DEL NEGOCIO</v>
      </c>
      <c r="D27" s="379"/>
      <c r="E27" s="379"/>
      <c r="F27" s="7">
        <f>VLOOKUP(B27,ADMINISTRATIVAS!$F$9:$M$73,7,FALSE)</f>
        <v>0</v>
      </c>
      <c r="G27" s="5">
        <v>100</v>
      </c>
      <c r="H27" s="6" t="str">
        <f t="shared" si="0"/>
        <v>INEXISTENTE</v>
      </c>
      <c r="I27" s="243"/>
    </row>
    <row r="28" spans="2:15">
      <c r="B28" s="185" t="s">
        <v>43</v>
      </c>
      <c r="C28" s="380" t="str">
        <f>ADMINISTRATIVAS!D59</f>
        <v>CUMPLIMIENTO</v>
      </c>
      <c r="D28" s="380"/>
      <c r="E28" s="380"/>
      <c r="F28" s="186">
        <f>VLOOKUP(B28,ADMINISTRATIVAS!$F$9:$M$73,7,FALSE)</f>
        <v>19</v>
      </c>
      <c r="G28" s="5">
        <v>100</v>
      </c>
      <c r="H28" s="6" t="str">
        <f t="shared" si="0"/>
        <v>INICIAL</v>
      </c>
      <c r="I28" s="243"/>
    </row>
    <row r="29" spans="2:15">
      <c r="B29" s="381" t="s">
        <v>44</v>
      </c>
      <c r="C29" s="382"/>
      <c r="D29" s="382"/>
      <c r="E29" s="382"/>
      <c r="F29" s="187">
        <f>AVERAGE(F15:F28)</f>
        <v>50.571428571428569</v>
      </c>
      <c r="H29" s="6" t="str">
        <f t="shared" si="0"/>
        <v>EFECTIVO</v>
      </c>
      <c r="I29" s="243"/>
      <c r="O29" s="188">
        <f>AVERAGE(G15:G28)</f>
        <v>100</v>
      </c>
    </row>
    <row r="30" spans="2:15">
      <c r="B30" s="243"/>
      <c r="C30" s="243"/>
      <c r="D30" s="243"/>
      <c r="E30" s="243"/>
      <c r="F30" s="243"/>
      <c r="G30" s="243"/>
      <c r="H30" s="243"/>
      <c r="I30" s="243"/>
      <c r="J30" s="243"/>
      <c r="K30" s="243"/>
      <c r="L30" s="243"/>
      <c r="M30" s="243"/>
      <c r="N30" s="243"/>
      <c r="O30" s="243"/>
    </row>
    <row r="31" spans="2:15" ht="21.75" thickBot="1">
      <c r="B31" s="376" t="s">
        <v>45</v>
      </c>
      <c r="C31" s="377"/>
      <c r="D31" s="377"/>
      <c r="E31" s="377"/>
      <c r="F31" s="377"/>
      <c r="G31" s="377"/>
      <c r="H31" s="377"/>
      <c r="I31" s="377"/>
      <c r="J31" s="377"/>
      <c r="K31" s="377"/>
      <c r="L31" s="377"/>
      <c r="M31" s="377"/>
      <c r="N31" s="377"/>
      <c r="O31" s="378"/>
    </row>
    <row r="32" spans="2:15" ht="15.75" thickBot="1">
      <c r="B32" s="243"/>
      <c r="C32" s="243"/>
      <c r="D32" s="243"/>
      <c r="E32" s="243"/>
      <c r="F32" s="243"/>
      <c r="G32" s="243"/>
      <c r="H32" s="243"/>
      <c r="I32" s="243"/>
      <c r="J32" s="243"/>
      <c r="K32" s="243"/>
      <c r="L32" s="243"/>
      <c r="M32" s="243"/>
      <c r="N32" s="243"/>
      <c r="O32" s="243"/>
    </row>
    <row r="33" spans="2:15" ht="21">
      <c r="B33" s="383" t="s">
        <v>46</v>
      </c>
      <c r="C33" s="385" t="s">
        <v>47</v>
      </c>
      <c r="D33" s="386"/>
      <c r="E33" s="386"/>
      <c r="F33" s="386"/>
      <c r="G33" s="387"/>
      <c r="H33" s="9"/>
      <c r="O33" s="243"/>
    </row>
    <row r="34" spans="2:15" ht="84">
      <c r="B34" s="384"/>
      <c r="C34" s="388" t="s">
        <v>48</v>
      </c>
      <c r="D34" s="389"/>
      <c r="E34" s="10" t="s">
        <v>49</v>
      </c>
      <c r="F34" s="354" t="s">
        <v>50</v>
      </c>
      <c r="G34" s="355"/>
      <c r="H34" s="243"/>
      <c r="I34" s="243"/>
      <c r="O34" s="243"/>
    </row>
    <row r="35" spans="2:15" ht="18.75">
      <c r="B35" s="11">
        <v>2023</v>
      </c>
      <c r="C35" s="394" t="s">
        <v>51</v>
      </c>
      <c r="D35" s="395"/>
      <c r="E35" s="195">
        <f>IF(PHVA!K18&gt;=40,40,PHVA!K18)/100</f>
        <v>0.4</v>
      </c>
      <c r="F35" s="356">
        <v>0.4</v>
      </c>
      <c r="G35" s="357"/>
      <c r="H35" s="243"/>
      <c r="I35" s="243"/>
      <c r="O35" s="243"/>
    </row>
    <row r="36" spans="2:15" ht="18.75">
      <c r="B36" s="12">
        <v>2024</v>
      </c>
      <c r="C36" s="394" t="s">
        <v>52</v>
      </c>
      <c r="D36" s="395"/>
      <c r="E36" s="195">
        <f>IF(PHVA!K23&gt;=40,40,PHVA!K23)/100</f>
        <v>0.12642857142857142</v>
      </c>
      <c r="F36" s="356">
        <v>0.2</v>
      </c>
      <c r="G36" s="357"/>
      <c r="H36" s="243"/>
      <c r="I36" s="243"/>
      <c r="O36" s="243"/>
    </row>
    <row r="37" spans="2:15" ht="18.75">
      <c r="B37" s="12">
        <v>2025</v>
      </c>
      <c r="C37" s="394" t="s">
        <v>53</v>
      </c>
      <c r="D37" s="395"/>
      <c r="E37" s="195">
        <f>IF(PHVA!K27&gt;=40,40,PHVA!K27)/100</f>
        <v>0</v>
      </c>
      <c r="F37" s="356">
        <v>0.2</v>
      </c>
      <c r="G37" s="357"/>
      <c r="H37" s="243"/>
      <c r="I37" s="243"/>
      <c r="O37" s="243"/>
    </row>
    <row r="38" spans="2:15" ht="18.75">
      <c r="B38" s="12">
        <v>2026</v>
      </c>
      <c r="C38" s="394" t="s">
        <v>54</v>
      </c>
      <c r="D38" s="395"/>
      <c r="E38" s="195">
        <f>IF(PHVA!K30&gt;=40,40,PHVA!K30)/100</f>
        <v>0</v>
      </c>
      <c r="F38" s="356">
        <v>0.2</v>
      </c>
      <c r="G38" s="357"/>
      <c r="H38" s="243"/>
      <c r="I38" s="243"/>
      <c r="O38" s="243"/>
    </row>
    <row r="39" spans="2:15" ht="21.75" thickBot="1">
      <c r="B39" s="390" t="s">
        <v>55</v>
      </c>
      <c r="C39" s="391"/>
      <c r="D39" s="391"/>
      <c r="E39" s="13">
        <f>SUM(E35:E38)</f>
        <v>0.52642857142857147</v>
      </c>
      <c r="F39" s="392">
        <f>SUM(F35:G38)</f>
        <v>1</v>
      </c>
      <c r="G39" s="393"/>
      <c r="H39" s="243"/>
      <c r="I39" s="243"/>
      <c r="O39" s="243"/>
    </row>
    <row r="40" spans="2:15">
      <c r="B40" s="243"/>
      <c r="C40" s="243"/>
      <c r="D40" s="243"/>
      <c r="E40" s="243"/>
      <c r="F40" s="243"/>
      <c r="G40" s="243"/>
      <c r="H40" s="243"/>
      <c r="I40" s="243"/>
      <c r="O40" s="243"/>
    </row>
    <row r="41" spans="2:15">
      <c r="B41" s="243"/>
      <c r="C41" s="243"/>
      <c r="D41" s="243"/>
      <c r="E41" s="243"/>
      <c r="F41" s="243"/>
      <c r="G41" s="243"/>
      <c r="H41" s="243"/>
      <c r="I41" s="243"/>
      <c r="O41" s="243"/>
    </row>
    <row r="42" spans="2:15">
      <c r="B42" s="243"/>
      <c r="C42" s="243"/>
      <c r="D42" s="243"/>
      <c r="E42" s="243"/>
      <c r="F42" s="243"/>
      <c r="G42" s="243"/>
      <c r="H42" s="243"/>
      <c r="I42" s="243"/>
      <c r="O42" s="243"/>
    </row>
    <row r="43" spans="2:15">
      <c r="B43" s="243"/>
      <c r="C43" s="243"/>
      <c r="D43" s="243"/>
      <c r="E43" s="243"/>
      <c r="F43" s="243"/>
      <c r="G43" s="243"/>
      <c r="H43" s="243"/>
      <c r="I43" s="243"/>
      <c r="O43" s="243"/>
    </row>
    <row r="44" spans="2:15">
      <c r="B44" s="243"/>
      <c r="C44" s="243"/>
      <c r="D44" s="243"/>
      <c r="E44" s="243"/>
      <c r="F44" s="243"/>
      <c r="G44" s="243"/>
      <c r="H44" s="243"/>
      <c r="I44" s="243"/>
      <c r="O44" s="243"/>
    </row>
    <row r="45" spans="2:15">
      <c r="B45" s="243"/>
      <c r="C45" s="243"/>
      <c r="D45" s="243"/>
      <c r="E45" s="243"/>
      <c r="F45" s="243"/>
      <c r="G45" s="243"/>
      <c r="H45" s="243"/>
      <c r="I45" s="243"/>
      <c r="O45" s="243"/>
    </row>
    <row r="46" spans="2:15">
      <c r="B46" s="243"/>
      <c r="C46" s="243"/>
      <c r="D46" s="243"/>
      <c r="E46" s="243"/>
      <c r="F46" s="243"/>
      <c r="G46" s="243"/>
      <c r="H46" s="243"/>
      <c r="I46" s="243"/>
      <c r="O46" s="243"/>
    </row>
    <row r="47" spans="2:15">
      <c r="B47" s="243"/>
      <c r="C47" s="243"/>
      <c r="D47" s="243"/>
      <c r="E47" s="243"/>
      <c r="F47" s="243"/>
      <c r="G47" s="243"/>
      <c r="H47" s="243"/>
      <c r="I47" s="243"/>
      <c r="J47" s="243"/>
      <c r="K47" s="243"/>
      <c r="L47" s="243"/>
      <c r="M47" s="243"/>
      <c r="N47" s="243"/>
      <c r="O47" s="243"/>
    </row>
    <row r="48" spans="2:15" ht="15.75" thickBot="1">
      <c r="B48" s="243"/>
      <c r="C48" s="243"/>
      <c r="D48" s="243"/>
      <c r="E48" s="243"/>
      <c r="F48" s="243"/>
      <c r="G48" s="243"/>
      <c r="H48" s="243"/>
      <c r="I48" s="243"/>
      <c r="J48" s="243"/>
      <c r="K48" s="243"/>
      <c r="L48" s="243"/>
      <c r="M48" s="243"/>
      <c r="N48" s="243"/>
      <c r="O48" s="243"/>
    </row>
    <row r="49" spans="2:15" ht="21.75" thickBot="1">
      <c r="B49" s="376" t="s">
        <v>56</v>
      </c>
      <c r="C49" s="377"/>
      <c r="D49" s="377"/>
      <c r="E49" s="377"/>
      <c r="F49" s="377"/>
      <c r="G49" s="377"/>
      <c r="H49" s="377"/>
      <c r="I49" s="377"/>
      <c r="J49" s="377"/>
      <c r="K49" s="377"/>
      <c r="L49" s="377"/>
      <c r="M49" s="377"/>
      <c r="N49" s="377"/>
      <c r="O49" s="378"/>
    </row>
    <row r="50" spans="2:15" ht="21">
      <c r="B50" s="243"/>
      <c r="C50" s="244"/>
      <c r="D50" s="245"/>
      <c r="E50" s="245"/>
      <c r="F50" s="245"/>
      <c r="G50" s="245"/>
      <c r="H50" s="245"/>
      <c r="I50" s="245"/>
      <c r="J50" s="245"/>
      <c r="K50" s="245"/>
      <c r="L50" s="245"/>
      <c r="M50" s="245"/>
      <c r="N50" s="245"/>
      <c r="O50" s="245"/>
    </row>
    <row r="51" spans="2:15" ht="21" customHeight="1">
      <c r="B51" s="243"/>
      <c r="C51" s="243"/>
      <c r="D51" s="246"/>
      <c r="E51" s="403" t="s">
        <v>57</v>
      </c>
      <c r="F51" s="410" t="s">
        <v>58</v>
      </c>
      <c r="G51" s="410" t="s">
        <v>59</v>
      </c>
      <c r="H51" s="243"/>
      <c r="I51" s="243"/>
      <c r="J51" s="243"/>
      <c r="K51" s="245"/>
      <c r="L51" s="245"/>
      <c r="M51" s="243"/>
      <c r="N51" s="408" t="s">
        <v>60</v>
      </c>
      <c r="O51" s="408"/>
    </row>
    <row r="52" spans="2:15" ht="21">
      <c r="B52" s="243"/>
      <c r="C52" s="243"/>
      <c r="D52" s="246"/>
      <c r="E52" s="403"/>
      <c r="F52" s="410"/>
      <c r="G52" s="410"/>
      <c r="H52" s="243"/>
      <c r="I52" s="243"/>
      <c r="J52" s="243"/>
      <c r="K52" s="245"/>
      <c r="L52" s="245"/>
      <c r="M52" s="243"/>
      <c r="N52" s="409"/>
      <c r="O52" s="409"/>
    </row>
    <row r="53" spans="2:15" ht="21">
      <c r="B53" s="243"/>
      <c r="C53" s="396" t="s">
        <v>61</v>
      </c>
      <c r="D53" s="397" t="s">
        <v>62</v>
      </c>
      <c r="E53" s="398" t="str">
        <f>IF(F53&lt;3,"SUFICIENTE",IF(F53&lt;7,"INTERMEDIO","CRITICO"))</f>
        <v>SUFICIENTE</v>
      </c>
      <c r="F53" s="404">
        <f>COUNTIF(MADUREZ!H8:H17,"MENOR")</f>
        <v>1</v>
      </c>
      <c r="G53" s="405">
        <v>10</v>
      </c>
      <c r="H53" s="243"/>
      <c r="I53" s="243"/>
      <c r="J53" s="243"/>
      <c r="K53" s="245"/>
      <c r="L53" s="245"/>
      <c r="M53" s="243"/>
      <c r="N53" s="16" t="s">
        <v>63</v>
      </c>
      <c r="O53" s="16" t="s">
        <v>64</v>
      </c>
    </row>
    <row r="54" spans="2:15" ht="21">
      <c r="B54" s="243"/>
      <c r="C54" s="396"/>
      <c r="D54" s="397"/>
      <c r="E54" s="398"/>
      <c r="F54" s="404"/>
      <c r="G54" s="405"/>
      <c r="H54" s="243"/>
      <c r="I54" s="243"/>
      <c r="J54" s="243"/>
      <c r="K54" s="245"/>
      <c r="L54" s="245"/>
      <c r="M54" s="243"/>
      <c r="N54" s="16" t="s">
        <v>65</v>
      </c>
      <c r="O54" s="17" t="s">
        <v>66</v>
      </c>
    </row>
    <row r="55" spans="2:15" ht="21">
      <c r="B55" s="243"/>
      <c r="C55" s="396"/>
      <c r="D55" s="399" t="s">
        <v>67</v>
      </c>
      <c r="E55" s="398" t="str">
        <f>IF(F55&lt;7,"SUFICIENTE",IF(F55&lt;15,"INTERMEDIO","CRÍTICO"))</f>
        <v>SUFICIENTE</v>
      </c>
      <c r="F55" s="404">
        <f>COUNTIF(MADUREZ!J8:J29,"MENOR")</f>
        <v>6</v>
      </c>
      <c r="G55" s="405">
        <v>21</v>
      </c>
      <c r="H55" s="243"/>
      <c r="I55" s="243"/>
      <c r="J55" s="243"/>
      <c r="K55" s="245"/>
      <c r="L55" s="245"/>
      <c r="M55" s="243"/>
      <c r="N55" s="16" t="s">
        <v>68</v>
      </c>
      <c r="O55" s="16" t="s">
        <v>69</v>
      </c>
    </row>
    <row r="56" spans="2:15" ht="21">
      <c r="B56" s="243"/>
      <c r="C56" s="396"/>
      <c r="D56" s="400"/>
      <c r="E56" s="398"/>
      <c r="F56" s="404"/>
      <c r="G56" s="405"/>
      <c r="H56" s="243"/>
      <c r="I56" s="243"/>
      <c r="J56" s="243"/>
      <c r="K56" s="245"/>
      <c r="L56" s="245"/>
      <c r="M56" s="245"/>
      <c r="N56" s="245"/>
      <c r="O56" s="245"/>
    </row>
    <row r="57" spans="2:15" ht="21">
      <c r="B57" s="243"/>
      <c r="C57" s="396"/>
      <c r="D57" s="406" t="s">
        <v>70</v>
      </c>
      <c r="E57" s="398" t="str">
        <f>IF(F57&lt;14,"SUFICIENTE",IF(F57&lt;30,"INTERMEDIO","CRÍTICO"))</f>
        <v>INTERMEDIO</v>
      </c>
      <c r="F57" s="404">
        <f>COUNTIF(MADUREZ!L8:L51,"MENOR")</f>
        <v>18</v>
      </c>
      <c r="G57" s="405">
        <v>42</v>
      </c>
      <c r="H57" s="243"/>
      <c r="I57" s="243"/>
      <c r="J57" s="243"/>
      <c r="K57" s="245"/>
      <c r="L57" s="245"/>
      <c r="M57" s="245"/>
      <c r="N57" s="245"/>
      <c r="O57" s="245"/>
    </row>
    <row r="58" spans="2:15" ht="21">
      <c r="B58" s="243"/>
      <c r="C58" s="396"/>
      <c r="D58" s="407"/>
      <c r="E58" s="398"/>
      <c r="F58" s="404"/>
      <c r="G58" s="405"/>
      <c r="H58" s="243"/>
      <c r="I58" s="243"/>
      <c r="J58" s="243"/>
      <c r="K58" s="245"/>
      <c r="L58" s="245"/>
      <c r="M58" s="245"/>
      <c r="N58" s="245"/>
      <c r="O58" s="245"/>
    </row>
    <row r="59" spans="2:15" ht="21">
      <c r="B59" s="243"/>
      <c r="C59" s="396"/>
      <c r="D59" s="401" t="s">
        <v>71</v>
      </c>
      <c r="E59" s="398" t="str">
        <f>IF(F59&lt;20,"SUFICIENTE",IF(F59&lt;40,"INTERMEDIO","CRÍTICO"))</f>
        <v>INTERMEDIO</v>
      </c>
      <c r="F59" s="404">
        <f>COUNTIF(MADUREZ!N8:N69,"MENOR")</f>
        <v>33</v>
      </c>
      <c r="G59" s="405">
        <v>59</v>
      </c>
      <c r="H59" s="243"/>
      <c r="I59" s="243"/>
      <c r="J59" s="243"/>
      <c r="K59" s="245"/>
      <c r="L59" s="245"/>
      <c r="M59" s="245"/>
      <c r="N59" s="245"/>
      <c r="O59" s="245"/>
    </row>
    <row r="60" spans="2:15" ht="21">
      <c r="B60" s="243"/>
      <c r="C60" s="396"/>
      <c r="D60" s="402"/>
      <c r="E60" s="398"/>
      <c r="F60" s="404"/>
      <c r="G60" s="405"/>
      <c r="H60" s="243"/>
      <c r="I60" s="243"/>
      <c r="J60" s="243"/>
      <c r="K60" s="245"/>
      <c r="L60" s="245"/>
      <c r="M60" s="245"/>
      <c r="N60" s="245"/>
      <c r="O60" s="245"/>
    </row>
    <row r="61" spans="2:15" ht="21">
      <c r="B61" s="243"/>
      <c r="C61" s="396"/>
      <c r="D61" s="411" t="s">
        <v>72</v>
      </c>
      <c r="E61" s="398" t="str">
        <f>IF(F61&lt;20,"SUFICIENTE",IF(F61&lt;20,"INTERMEDIO","CRÍTICO"))</f>
        <v>CRÍTICO</v>
      </c>
      <c r="F61" s="404">
        <f>COUNTIF(MADUREZ!P8:P71,"MENOR")</f>
        <v>50</v>
      </c>
      <c r="G61" s="405">
        <v>60</v>
      </c>
      <c r="H61" s="243"/>
      <c r="I61" s="243"/>
      <c r="J61" s="243"/>
      <c r="K61" s="245"/>
      <c r="L61" s="245"/>
      <c r="M61" s="245"/>
      <c r="N61" s="245"/>
      <c r="O61" s="245"/>
    </row>
    <row r="62" spans="2:15" ht="21">
      <c r="B62" s="243"/>
      <c r="C62" s="396"/>
      <c r="D62" s="412"/>
      <c r="E62" s="398"/>
      <c r="F62" s="404"/>
      <c r="G62" s="405"/>
      <c r="H62" s="243"/>
      <c r="I62" s="243"/>
      <c r="J62" s="243"/>
      <c r="K62" s="245"/>
      <c r="L62" s="245"/>
      <c r="M62" s="245"/>
      <c r="N62" s="245"/>
      <c r="O62" s="245"/>
    </row>
    <row r="63" spans="2:15" ht="21">
      <c r="C63" s="14"/>
      <c r="D63" s="15"/>
      <c r="E63" s="15"/>
      <c r="F63" s="15"/>
      <c r="G63" s="15"/>
      <c r="H63" s="15"/>
      <c r="I63" s="15"/>
      <c r="J63" s="15"/>
      <c r="K63" s="15"/>
      <c r="L63" s="15"/>
      <c r="M63" s="15"/>
      <c r="N63" s="15"/>
      <c r="O63" s="15"/>
    </row>
    <row r="64" spans="2:15" ht="15.75" thickBot="1">
      <c r="B64" s="243"/>
      <c r="C64" s="243"/>
      <c r="D64" s="243"/>
      <c r="E64" s="243"/>
      <c r="F64" s="243"/>
      <c r="G64" s="243"/>
      <c r="H64" s="243"/>
      <c r="I64" s="243"/>
      <c r="J64" s="243"/>
      <c r="K64" s="243"/>
      <c r="L64" s="243"/>
      <c r="M64" s="243"/>
      <c r="N64" s="243"/>
      <c r="O64" s="243"/>
    </row>
    <row r="65" spans="2:17" ht="21.75" thickBot="1">
      <c r="B65" s="413" t="s">
        <v>73</v>
      </c>
      <c r="C65" s="414"/>
      <c r="D65" s="414"/>
      <c r="E65" s="414"/>
      <c r="F65" s="414"/>
      <c r="G65" s="414"/>
      <c r="H65" s="414"/>
      <c r="I65" s="414"/>
      <c r="J65" s="414"/>
      <c r="K65" s="414"/>
      <c r="L65" s="414"/>
      <c r="M65" s="414"/>
      <c r="N65" s="414"/>
      <c r="O65" s="415"/>
    </row>
    <row r="66" spans="2:17">
      <c r="B66" s="243"/>
      <c r="C66" s="243"/>
      <c r="D66" s="243"/>
      <c r="E66" s="243"/>
      <c r="F66" s="243"/>
      <c r="G66" s="243"/>
      <c r="H66" s="243"/>
      <c r="I66" s="243"/>
      <c r="J66" s="243"/>
      <c r="K66" s="243"/>
      <c r="L66" s="243"/>
      <c r="M66" s="243"/>
      <c r="N66" s="243"/>
      <c r="O66" s="243"/>
    </row>
    <row r="67" spans="2:17" ht="15.75" hidden="1" thickBot="1">
      <c r="B67" s="247" t="s">
        <v>74</v>
      </c>
      <c r="C67" s="243"/>
      <c r="D67" s="248" t="s">
        <v>75</v>
      </c>
      <c r="E67" s="243"/>
      <c r="F67" s="243"/>
      <c r="G67" s="243"/>
      <c r="H67" s="243"/>
      <c r="I67" s="243"/>
      <c r="J67" s="243"/>
      <c r="K67" s="243"/>
      <c r="L67" s="243"/>
      <c r="M67" s="243"/>
      <c r="N67" s="243"/>
      <c r="O67" s="243"/>
      <c r="P67" s="20"/>
      <c r="Q67" s="20"/>
    </row>
    <row r="68" spans="2:17" hidden="1">
      <c r="B68" s="249" t="s">
        <v>76</v>
      </c>
      <c r="C68" s="243"/>
      <c r="D68" s="250">
        <v>60</v>
      </c>
      <c r="E68" s="243"/>
      <c r="F68" s="243"/>
      <c r="G68" s="243"/>
      <c r="H68" s="243"/>
      <c r="I68" s="243"/>
      <c r="J68" s="243"/>
      <c r="K68" s="243"/>
      <c r="L68" s="243"/>
      <c r="M68" s="243"/>
      <c r="N68" s="243"/>
      <c r="O68" s="243"/>
    </row>
    <row r="69" spans="2:17" hidden="1">
      <c r="B69" s="251" t="s">
        <v>77</v>
      </c>
      <c r="C69" s="243"/>
      <c r="D69" s="250">
        <v>60</v>
      </c>
      <c r="E69" s="243"/>
      <c r="F69" s="243"/>
      <c r="G69" s="243"/>
      <c r="H69" s="243"/>
      <c r="I69" s="243"/>
      <c r="J69" s="243"/>
      <c r="K69" s="243"/>
      <c r="L69" s="243"/>
      <c r="M69" s="243"/>
      <c r="N69" s="243"/>
      <c r="O69" s="243"/>
    </row>
    <row r="70" spans="2:17" hidden="1">
      <c r="B70" s="251" t="s">
        <v>78</v>
      </c>
      <c r="C70" s="243"/>
      <c r="D70" s="250">
        <v>60</v>
      </c>
      <c r="E70" s="243"/>
      <c r="F70" s="243"/>
      <c r="G70" s="243"/>
      <c r="H70" s="243"/>
      <c r="I70" s="243"/>
      <c r="J70" s="243"/>
      <c r="K70" s="243"/>
      <c r="L70" s="243"/>
      <c r="M70" s="243"/>
      <c r="N70" s="243"/>
      <c r="O70" s="243"/>
    </row>
    <row r="71" spans="2:17" hidden="1">
      <c r="B71" s="251" t="s">
        <v>79</v>
      </c>
      <c r="C71" s="243"/>
      <c r="D71" s="250">
        <v>60</v>
      </c>
      <c r="E71" s="243"/>
      <c r="F71" s="243"/>
      <c r="G71" s="243"/>
      <c r="H71" s="243"/>
      <c r="I71" s="243"/>
      <c r="J71" s="243"/>
      <c r="K71" s="243"/>
      <c r="L71" s="243"/>
      <c r="M71" s="243"/>
      <c r="N71" s="243"/>
      <c r="O71" s="243"/>
    </row>
    <row r="72" spans="2:17" ht="15.75" hidden="1" thickBot="1">
      <c r="B72" s="252" t="s">
        <v>80</v>
      </c>
      <c r="C72" s="243"/>
      <c r="D72" s="250">
        <v>60</v>
      </c>
      <c r="E72" s="243"/>
      <c r="F72" s="243"/>
      <c r="G72" s="243"/>
      <c r="H72" s="243"/>
      <c r="I72" s="243"/>
      <c r="J72" s="243"/>
      <c r="K72" s="243"/>
      <c r="L72" s="243"/>
      <c r="M72" s="243"/>
      <c r="N72" s="243"/>
      <c r="O72" s="243"/>
    </row>
    <row r="73" spans="2:17" ht="15.75" hidden="1" thickBot="1">
      <c r="B73" s="253" t="s">
        <v>81</v>
      </c>
      <c r="C73" s="243"/>
      <c r="D73" s="254"/>
      <c r="E73" s="243"/>
      <c r="F73" s="243"/>
      <c r="G73" s="243"/>
      <c r="H73" s="243"/>
      <c r="I73" s="243"/>
      <c r="J73" s="243"/>
      <c r="K73" s="243"/>
      <c r="L73" s="243"/>
      <c r="M73" s="243"/>
      <c r="N73" s="243"/>
      <c r="O73" s="243"/>
    </row>
    <row r="74" spans="2:17">
      <c r="B74" s="255"/>
      <c r="C74" s="256"/>
      <c r="D74" s="243"/>
      <c r="E74" s="243"/>
      <c r="F74" s="243"/>
      <c r="G74" s="243"/>
      <c r="H74" s="243"/>
      <c r="I74" s="243"/>
      <c r="J74" s="243"/>
      <c r="K74" s="243"/>
      <c r="L74" s="243"/>
      <c r="M74" s="243"/>
      <c r="N74" s="243"/>
      <c r="O74" s="243"/>
    </row>
    <row r="75" spans="2:17">
      <c r="B75" s="255"/>
      <c r="C75" s="256"/>
      <c r="D75" s="243"/>
      <c r="E75" s="243"/>
      <c r="F75" s="243"/>
      <c r="G75" s="243"/>
      <c r="H75" s="243"/>
      <c r="I75" s="243"/>
      <c r="J75" s="243"/>
      <c r="K75" s="243"/>
      <c r="L75" s="243"/>
      <c r="M75" s="243"/>
      <c r="N75" s="243"/>
      <c r="O75" s="243"/>
    </row>
    <row r="76" spans="2:17">
      <c r="B76" s="255"/>
      <c r="C76" s="256"/>
      <c r="D76" s="243"/>
      <c r="E76" s="243"/>
      <c r="F76" s="243"/>
      <c r="G76" s="243"/>
      <c r="H76" s="243"/>
      <c r="I76" s="243"/>
      <c r="J76" s="243"/>
      <c r="K76" s="243"/>
      <c r="L76" s="243"/>
      <c r="M76" s="243"/>
      <c r="N76" s="243"/>
      <c r="O76" s="243"/>
    </row>
    <row r="77" spans="2:17">
      <c r="B77" s="255"/>
      <c r="C77" s="256"/>
      <c r="D77" s="243"/>
      <c r="E77" s="243"/>
      <c r="F77" s="243"/>
      <c r="G77" s="243"/>
      <c r="H77" s="243"/>
      <c r="I77" s="243"/>
      <c r="J77" s="243"/>
      <c r="K77" s="243"/>
      <c r="L77" s="243"/>
      <c r="M77" s="243"/>
      <c r="N77" s="243"/>
      <c r="O77" s="243"/>
    </row>
    <row r="78" spans="2:17">
      <c r="B78" s="255"/>
      <c r="C78" s="256"/>
      <c r="D78" s="243"/>
      <c r="E78" s="243"/>
      <c r="F78" s="243"/>
      <c r="G78" s="243"/>
      <c r="H78" s="243"/>
      <c r="I78" s="243"/>
      <c r="J78" s="243"/>
      <c r="K78" s="243"/>
      <c r="L78" s="243"/>
      <c r="M78" s="243"/>
      <c r="N78" s="243"/>
      <c r="O78" s="243"/>
    </row>
    <row r="79" spans="2:17">
      <c r="B79" s="255"/>
      <c r="C79" s="256"/>
      <c r="D79" s="243"/>
      <c r="E79" s="243"/>
      <c r="F79" s="243"/>
      <c r="G79" s="243"/>
      <c r="H79" s="243"/>
      <c r="I79" s="243"/>
      <c r="J79" s="243"/>
      <c r="K79" s="243"/>
      <c r="L79" s="243"/>
      <c r="M79" s="243"/>
      <c r="N79" s="243"/>
      <c r="O79" s="243"/>
    </row>
    <row r="80" spans="2:17">
      <c r="B80" s="255"/>
      <c r="C80" s="256"/>
      <c r="D80" s="243"/>
      <c r="E80" s="243"/>
      <c r="F80" s="243"/>
      <c r="G80" s="243"/>
      <c r="H80" s="243"/>
      <c r="I80" s="243"/>
      <c r="J80" s="243"/>
      <c r="K80" s="243"/>
      <c r="L80" s="243"/>
      <c r="M80" s="243"/>
      <c r="N80" s="243"/>
      <c r="O80" s="243"/>
    </row>
    <row r="81" spans="1:17">
      <c r="B81" s="255"/>
      <c r="C81" s="256"/>
      <c r="D81" s="243"/>
      <c r="E81" s="243"/>
      <c r="F81" s="243"/>
      <c r="G81" s="243"/>
      <c r="H81" s="243"/>
      <c r="I81" s="243"/>
      <c r="J81" s="243"/>
      <c r="K81" s="243"/>
      <c r="L81" s="243"/>
      <c r="M81" s="243"/>
      <c r="N81" s="243"/>
      <c r="O81" s="243"/>
    </row>
    <row r="82" spans="1:17">
      <c r="B82" s="255"/>
      <c r="C82" s="256"/>
      <c r="D82" s="243"/>
      <c r="E82" s="243"/>
      <c r="F82" s="243"/>
      <c r="G82" s="243"/>
      <c r="H82" s="243"/>
      <c r="I82" s="243"/>
      <c r="J82" s="243"/>
      <c r="K82" s="243"/>
      <c r="L82" s="243"/>
      <c r="M82" s="243"/>
      <c r="N82" s="243"/>
      <c r="O82" s="243"/>
    </row>
    <row r="83" spans="1:17">
      <c r="B83" s="255"/>
      <c r="C83" s="256"/>
      <c r="D83" s="243"/>
      <c r="E83" s="243"/>
      <c r="F83" s="243"/>
      <c r="G83" s="243"/>
      <c r="H83" s="243"/>
      <c r="I83" s="243"/>
      <c r="J83" s="243"/>
      <c r="K83" s="243"/>
      <c r="L83" s="243"/>
      <c r="M83" s="243"/>
      <c r="N83" s="243"/>
      <c r="O83" s="243"/>
    </row>
    <row r="84" spans="1:17">
      <c r="B84" s="255"/>
      <c r="C84" s="256"/>
      <c r="D84" s="243"/>
      <c r="E84" s="243"/>
      <c r="F84" s="243"/>
      <c r="G84" s="243"/>
      <c r="H84" s="243"/>
      <c r="I84" s="243"/>
      <c r="J84" s="243"/>
      <c r="K84" s="243"/>
      <c r="L84" s="243"/>
      <c r="M84" s="243"/>
      <c r="N84" s="243"/>
      <c r="O84" s="243"/>
    </row>
    <row r="85" spans="1:17">
      <c r="B85" s="255"/>
      <c r="C85" s="256"/>
      <c r="D85" s="243"/>
      <c r="E85" s="243"/>
      <c r="F85" s="243"/>
      <c r="G85" s="243"/>
      <c r="H85" s="243"/>
      <c r="I85" s="243"/>
      <c r="J85" s="243"/>
      <c r="K85" s="243"/>
      <c r="L85" s="243"/>
      <c r="M85" s="243"/>
      <c r="N85" s="243"/>
      <c r="O85" s="243"/>
    </row>
    <row r="86" spans="1:17">
      <c r="A86" s="18"/>
      <c r="B86" s="257"/>
      <c r="C86" s="257"/>
      <c r="D86" s="257"/>
      <c r="E86" s="257"/>
      <c r="F86" s="257"/>
      <c r="G86" s="257"/>
      <c r="H86" s="257"/>
      <c r="I86" s="257"/>
      <c r="J86" s="257"/>
      <c r="K86" s="257"/>
      <c r="L86" s="257"/>
      <c r="M86" s="257"/>
      <c r="N86" s="257"/>
      <c r="O86" s="257"/>
      <c r="P86" s="18"/>
      <c r="Q86" s="18"/>
    </row>
    <row r="87" spans="1:17">
      <c r="B87" s="243"/>
      <c r="C87" s="243"/>
      <c r="D87" s="243"/>
      <c r="E87" s="243"/>
      <c r="F87" s="243"/>
      <c r="G87" s="243"/>
      <c r="H87" s="243"/>
      <c r="I87" s="243"/>
      <c r="J87" s="243"/>
      <c r="K87" s="243"/>
      <c r="L87" s="243"/>
      <c r="M87" s="243"/>
      <c r="N87" s="243"/>
      <c r="O87" s="243"/>
    </row>
    <row r="88" spans="1:17">
      <c r="B88" s="243"/>
      <c r="C88" s="243"/>
      <c r="D88" s="243"/>
      <c r="E88" s="243"/>
      <c r="F88" s="243"/>
      <c r="G88" s="243"/>
      <c r="H88" s="243"/>
      <c r="I88" s="243"/>
      <c r="J88" s="243"/>
      <c r="K88" s="243"/>
      <c r="L88" s="243"/>
      <c r="M88" s="243"/>
      <c r="N88" s="243"/>
      <c r="O88" s="243"/>
    </row>
    <row r="89" spans="1:17">
      <c r="B89" s="416" t="s">
        <v>82</v>
      </c>
      <c r="C89" s="416"/>
      <c r="D89" s="416"/>
      <c r="E89" s="243"/>
      <c r="F89" s="243"/>
      <c r="G89" s="243"/>
      <c r="H89" s="243"/>
      <c r="I89" s="243"/>
      <c r="J89" s="243"/>
      <c r="K89" s="258"/>
      <c r="L89" s="259"/>
      <c r="M89" s="259"/>
      <c r="N89" s="243"/>
      <c r="O89" s="243"/>
    </row>
    <row r="90" spans="1:17">
      <c r="B90" s="260" t="s">
        <v>83</v>
      </c>
      <c r="C90" s="243" t="s">
        <v>84</v>
      </c>
      <c r="D90" s="261" t="s">
        <v>85</v>
      </c>
      <c r="E90" s="243"/>
      <c r="F90" s="243"/>
      <c r="G90" s="243"/>
      <c r="H90" s="243"/>
      <c r="I90" s="243"/>
      <c r="J90" s="243"/>
      <c r="K90" s="258"/>
      <c r="L90" s="259"/>
      <c r="M90" s="259"/>
      <c r="N90" s="243"/>
      <c r="O90" s="243"/>
      <c r="P90" s="20"/>
      <c r="Q90" s="20"/>
    </row>
    <row r="91" spans="1:17">
      <c r="B91" s="262" t="s">
        <v>77</v>
      </c>
      <c r="C91" s="263">
        <v>0</v>
      </c>
      <c r="D91" s="263">
        <v>100</v>
      </c>
      <c r="E91" s="243"/>
      <c r="F91" s="243"/>
      <c r="G91" s="243"/>
      <c r="H91" s="243"/>
      <c r="I91" s="243"/>
      <c r="J91" s="243"/>
      <c r="K91" s="258"/>
      <c r="L91" s="259"/>
      <c r="M91" s="259"/>
      <c r="N91" s="243"/>
      <c r="O91" s="243"/>
    </row>
    <row r="92" spans="1:17">
      <c r="B92" s="262" t="s">
        <v>76</v>
      </c>
      <c r="C92" s="263">
        <v>0</v>
      </c>
      <c r="D92" s="263">
        <v>100</v>
      </c>
      <c r="E92" s="243"/>
      <c r="F92" s="243"/>
      <c r="G92" s="243"/>
      <c r="H92" s="243"/>
      <c r="I92" s="243"/>
      <c r="J92" s="243"/>
      <c r="K92" s="258"/>
      <c r="L92" s="259"/>
      <c r="M92" s="259"/>
      <c r="N92" s="243"/>
      <c r="O92" s="243"/>
    </row>
    <row r="93" spans="1:17">
      <c r="B93" s="262" t="s">
        <v>80</v>
      </c>
      <c r="C93" s="263">
        <v>0</v>
      </c>
      <c r="D93" s="263">
        <v>100</v>
      </c>
      <c r="E93" s="243"/>
      <c r="F93" s="243"/>
      <c r="G93" s="243"/>
      <c r="H93" s="243"/>
      <c r="I93" s="243"/>
      <c r="J93" s="243"/>
      <c r="K93" s="258"/>
      <c r="L93" s="259"/>
      <c r="M93" s="259"/>
      <c r="N93" s="243"/>
      <c r="O93" s="243"/>
    </row>
    <row r="94" spans="1:17">
      <c r="B94" s="262" t="s">
        <v>79</v>
      </c>
      <c r="C94" s="263">
        <v>0</v>
      </c>
      <c r="D94" s="263">
        <v>100</v>
      </c>
      <c r="E94" s="243"/>
      <c r="F94" s="243"/>
      <c r="G94" s="243"/>
      <c r="H94" s="243"/>
      <c r="I94" s="243"/>
      <c r="J94" s="243"/>
      <c r="K94" s="258"/>
      <c r="L94" s="259"/>
      <c r="M94" s="259"/>
      <c r="N94" s="243"/>
      <c r="O94" s="243"/>
    </row>
    <row r="95" spans="1:17">
      <c r="B95" s="262" t="s">
        <v>86</v>
      </c>
      <c r="C95" s="263">
        <v>0</v>
      </c>
      <c r="D95" s="263">
        <v>100</v>
      </c>
      <c r="E95" s="243"/>
      <c r="F95" s="243"/>
      <c r="G95" s="243"/>
      <c r="H95" s="243"/>
      <c r="I95" s="243"/>
      <c r="J95" s="243"/>
      <c r="K95" s="243"/>
      <c r="L95" s="243"/>
      <c r="M95" s="243"/>
      <c r="N95" s="243"/>
      <c r="O95" s="243"/>
    </row>
    <row r="96" spans="1:17">
      <c r="B96" s="243"/>
      <c r="C96" s="243"/>
      <c r="D96" s="243"/>
      <c r="E96" s="243"/>
      <c r="F96" s="243"/>
      <c r="G96" s="243"/>
      <c r="H96" s="243"/>
      <c r="I96" s="243"/>
      <c r="J96" s="243"/>
      <c r="K96" s="243"/>
      <c r="L96" s="243"/>
      <c r="M96" s="243"/>
      <c r="N96" s="243"/>
      <c r="O96" s="243"/>
    </row>
    <row r="97" spans="2:15">
      <c r="B97" s="243"/>
      <c r="C97" s="243"/>
      <c r="D97" s="243"/>
      <c r="E97" s="243"/>
      <c r="F97" s="243"/>
      <c r="G97" s="243"/>
      <c r="H97" s="243"/>
      <c r="I97" s="243"/>
      <c r="J97" s="243"/>
      <c r="K97" s="243"/>
      <c r="L97" s="243"/>
      <c r="M97" s="243"/>
      <c r="N97" s="243"/>
      <c r="O97" s="243"/>
    </row>
    <row r="98" spans="2:15">
      <c r="B98" s="243"/>
      <c r="C98" s="243"/>
      <c r="D98" s="243"/>
      <c r="E98" s="243"/>
      <c r="F98" s="243"/>
      <c r="G98" s="243"/>
      <c r="H98" s="243"/>
      <c r="I98" s="243"/>
      <c r="J98" s="243"/>
      <c r="K98" s="243"/>
      <c r="L98" s="243"/>
      <c r="M98" s="243"/>
      <c r="N98" s="243"/>
      <c r="O98" s="243"/>
    </row>
    <row r="99" spans="2:15">
      <c r="B99" s="243"/>
      <c r="C99" s="243"/>
      <c r="D99" s="243"/>
      <c r="E99" s="243"/>
      <c r="F99" s="243"/>
      <c r="G99" s="243"/>
      <c r="H99" s="243"/>
      <c r="I99" s="243"/>
      <c r="J99" s="243"/>
      <c r="K99" s="243"/>
      <c r="L99" s="243"/>
      <c r="M99" s="243"/>
      <c r="N99" s="243"/>
      <c r="O99" s="243"/>
    </row>
    <row r="100" spans="2:15">
      <c r="B100" s="243"/>
      <c r="C100" s="243"/>
      <c r="D100" s="243"/>
      <c r="E100" s="243"/>
      <c r="F100" s="243"/>
      <c r="G100" s="243"/>
      <c r="H100" s="243"/>
      <c r="I100" s="243"/>
      <c r="J100" s="243"/>
      <c r="K100" s="243"/>
      <c r="L100" s="243"/>
      <c r="M100" s="243"/>
      <c r="N100" s="243"/>
      <c r="O100" s="243"/>
    </row>
    <row r="101" spans="2:15">
      <c r="B101" s="243"/>
      <c r="C101" s="243"/>
      <c r="D101" s="243"/>
      <c r="E101" s="243"/>
      <c r="F101" s="243"/>
      <c r="G101" s="243"/>
      <c r="H101" s="243"/>
      <c r="I101" s="243"/>
      <c r="J101" s="243"/>
      <c r="K101" s="243"/>
      <c r="L101" s="243"/>
      <c r="M101" s="243"/>
      <c r="N101" s="243"/>
      <c r="O101" s="243"/>
    </row>
    <row r="102" spans="2:15">
      <c r="B102" s="243"/>
      <c r="C102" s="243"/>
      <c r="D102" s="243"/>
      <c r="E102" s="243"/>
      <c r="F102" s="243"/>
      <c r="G102" s="243"/>
      <c r="H102" s="243"/>
      <c r="I102" s="243"/>
      <c r="J102" s="243"/>
      <c r="K102" s="243"/>
      <c r="L102" s="243"/>
      <c r="M102" s="243"/>
      <c r="N102" s="243"/>
      <c r="O102" s="243"/>
    </row>
    <row r="103" spans="2:15">
      <c r="B103" s="243"/>
      <c r="C103" s="243"/>
      <c r="D103" s="243"/>
      <c r="E103" s="243"/>
      <c r="F103" s="243"/>
      <c r="G103" s="243"/>
      <c r="H103" s="243"/>
      <c r="I103" s="243"/>
      <c r="J103" s="243"/>
      <c r="K103" s="243"/>
      <c r="L103" s="243"/>
      <c r="M103" s="243"/>
      <c r="N103" s="243"/>
      <c r="O103" s="243"/>
    </row>
    <row r="104" spans="2:15">
      <c r="B104" s="243"/>
      <c r="C104" s="243"/>
      <c r="D104" s="243"/>
      <c r="E104" s="243"/>
      <c r="F104" s="243"/>
      <c r="G104" s="243"/>
      <c r="H104" s="243"/>
      <c r="I104" s="243"/>
      <c r="J104" s="243"/>
      <c r="K104" s="243"/>
      <c r="L104" s="243"/>
      <c r="M104" s="243"/>
      <c r="N104" s="243"/>
      <c r="O104" s="243"/>
    </row>
    <row r="105" spans="2:15">
      <c r="B105" s="243"/>
      <c r="C105" s="243"/>
      <c r="D105" s="243"/>
      <c r="E105" s="243"/>
      <c r="F105" s="243"/>
      <c r="G105" s="243"/>
      <c r="H105" s="243"/>
      <c r="I105" s="243"/>
      <c r="J105" s="243"/>
      <c r="K105" s="243"/>
      <c r="L105" s="243"/>
      <c r="M105" s="243"/>
      <c r="N105" s="243"/>
      <c r="O105" s="243"/>
    </row>
    <row r="106" spans="2:15">
      <c r="B106" s="243"/>
      <c r="C106" s="243"/>
      <c r="D106" s="243"/>
      <c r="E106" s="243"/>
      <c r="F106" s="243"/>
      <c r="G106" s="243"/>
      <c r="H106" s="243"/>
      <c r="I106" s="243"/>
      <c r="J106" s="243"/>
      <c r="K106" s="243"/>
      <c r="L106" s="243"/>
      <c r="M106" s="243"/>
      <c r="N106" s="243"/>
      <c r="O106" s="243"/>
    </row>
    <row r="107" spans="2:15">
      <c r="B107" s="243"/>
      <c r="C107" s="243"/>
      <c r="D107" s="243"/>
      <c r="E107" s="243"/>
      <c r="F107" s="243"/>
      <c r="G107" s="243"/>
      <c r="H107" s="243"/>
      <c r="I107" s="243"/>
      <c r="J107" s="243"/>
      <c r="K107" s="243"/>
      <c r="L107" s="243"/>
      <c r="M107" s="243"/>
      <c r="N107" s="243"/>
      <c r="O107" s="243"/>
    </row>
    <row r="108" spans="2:15">
      <c r="B108" s="264"/>
      <c r="C108" s="264"/>
      <c r="D108" s="264"/>
      <c r="E108" s="264"/>
      <c r="F108" s="264"/>
      <c r="G108" s="264"/>
      <c r="H108" s="264"/>
      <c r="I108" s="264"/>
      <c r="J108" s="264"/>
      <c r="K108" s="264"/>
      <c r="L108" s="264"/>
      <c r="M108" s="264"/>
      <c r="N108" s="264"/>
      <c r="O108" s="243"/>
    </row>
    <row r="109" spans="2:15" ht="15.75">
      <c r="B109" s="350" t="s">
        <v>87</v>
      </c>
      <c r="C109" s="350"/>
      <c r="D109" s="350"/>
      <c r="E109" s="350"/>
      <c r="F109" s="350"/>
      <c r="G109" s="350"/>
      <c r="H109" s="350"/>
      <c r="I109" s="350"/>
      <c r="J109" s="350"/>
      <c r="K109" s="350"/>
      <c r="L109" s="350"/>
      <c r="M109" s="350"/>
      <c r="N109" s="350"/>
      <c r="O109" s="350"/>
    </row>
    <row r="110" spans="2:15" ht="15" customHeight="1">
      <c r="B110" s="276" t="s">
        <v>88</v>
      </c>
      <c r="C110" s="350" t="s">
        <v>89</v>
      </c>
      <c r="D110" s="350"/>
      <c r="E110" s="350"/>
      <c r="F110" s="350"/>
      <c r="G110" s="350"/>
      <c r="H110" s="350"/>
      <c r="I110" s="350"/>
      <c r="J110" s="350"/>
      <c r="K110" s="350"/>
      <c r="L110" s="350"/>
      <c r="M110" s="350"/>
      <c r="N110" s="350" t="s">
        <v>90</v>
      </c>
      <c r="O110" s="350"/>
    </row>
    <row r="111" spans="2:15" ht="15" customHeight="1">
      <c r="B111" s="267" t="s">
        <v>91</v>
      </c>
      <c r="C111" s="352" t="s">
        <v>92</v>
      </c>
      <c r="D111" s="352"/>
      <c r="E111" s="352"/>
      <c r="F111" s="352"/>
      <c r="G111" s="352"/>
      <c r="H111" s="352"/>
      <c r="I111" s="352"/>
      <c r="J111" s="352"/>
      <c r="K111" s="352"/>
      <c r="L111" s="352"/>
      <c r="M111" s="352"/>
      <c r="N111" s="352">
        <v>1</v>
      </c>
      <c r="O111" s="352"/>
    </row>
    <row r="112" spans="2:15" ht="15" customHeight="1">
      <c r="B112" s="267" t="s">
        <v>0</v>
      </c>
      <c r="C112" s="352" t="s">
        <v>0</v>
      </c>
      <c r="D112" s="352"/>
      <c r="E112" s="352"/>
      <c r="F112" s="352"/>
      <c r="G112" s="352"/>
      <c r="H112" s="352"/>
      <c r="I112" s="352"/>
      <c r="J112" s="352"/>
      <c r="K112" s="352"/>
      <c r="L112" s="352"/>
      <c r="M112" s="352"/>
      <c r="N112" s="352" t="s">
        <v>0</v>
      </c>
      <c r="O112" s="352"/>
    </row>
    <row r="113" spans="2:15">
      <c r="B113" s="243"/>
      <c r="C113" s="243"/>
      <c r="D113" s="265"/>
      <c r="E113" s="265"/>
      <c r="F113" s="265"/>
      <c r="G113" s="265"/>
      <c r="H113" s="265"/>
      <c r="I113" s="265"/>
      <c r="J113" s="265"/>
      <c r="K113" s="266"/>
      <c r="L113" s="266"/>
      <c r="M113" s="266"/>
      <c r="N113" s="266"/>
      <c r="O113" s="243"/>
    </row>
    <row r="114" spans="2:15" ht="15" customHeight="1">
      <c r="B114" s="277" t="s">
        <v>0</v>
      </c>
      <c r="C114" s="417" t="s">
        <v>93</v>
      </c>
      <c r="D114" s="417"/>
      <c r="E114" s="350" t="s">
        <v>94</v>
      </c>
      <c r="F114" s="350"/>
      <c r="G114" s="350"/>
      <c r="H114" s="350"/>
      <c r="I114" s="350"/>
      <c r="J114" s="350"/>
      <c r="K114" s="350"/>
      <c r="L114" s="350"/>
      <c r="M114" s="276" t="s">
        <v>88</v>
      </c>
      <c r="N114" s="350" t="s">
        <v>95</v>
      </c>
      <c r="O114" s="350"/>
    </row>
    <row r="115" spans="2:15" ht="15" customHeight="1">
      <c r="B115" s="278" t="s">
        <v>96</v>
      </c>
      <c r="C115" s="351" t="s">
        <v>97</v>
      </c>
      <c r="D115" s="351"/>
      <c r="E115" s="352" t="s">
        <v>98</v>
      </c>
      <c r="F115" s="352"/>
      <c r="G115" s="352"/>
      <c r="H115" s="352"/>
      <c r="I115" s="352"/>
      <c r="J115" s="352"/>
      <c r="K115" s="352"/>
      <c r="L115" s="352"/>
      <c r="M115" s="268" t="s">
        <v>91</v>
      </c>
      <c r="N115" s="352" t="s">
        <v>0</v>
      </c>
      <c r="O115" s="352"/>
    </row>
    <row r="116" spans="2:15" ht="15" customHeight="1">
      <c r="B116" s="277" t="s">
        <v>99</v>
      </c>
      <c r="C116" s="353" t="s">
        <v>97</v>
      </c>
      <c r="D116" s="353"/>
      <c r="E116" s="352" t="s">
        <v>100</v>
      </c>
      <c r="F116" s="352"/>
      <c r="G116" s="352"/>
      <c r="H116" s="352"/>
      <c r="I116" s="352"/>
      <c r="J116" s="352"/>
      <c r="K116" s="352"/>
      <c r="L116" s="352"/>
      <c r="M116" s="268" t="s">
        <v>91</v>
      </c>
      <c r="N116" s="352" t="s">
        <v>0</v>
      </c>
      <c r="O116" s="352"/>
    </row>
    <row r="117" spans="2:15" ht="15" customHeight="1">
      <c r="B117" s="278" t="s">
        <v>101</v>
      </c>
      <c r="C117" s="353" t="s">
        <v>102</v>
      </c>
      <c r="D117" s="353"/>
      <c r="E117" s="352" t="s">
        <v>103</v>
      </c>
      <c r="F117" s="352"/>
      <c r="G117" s="352"/>
      <c r="H117" s="352"/>
      <c r="I117" s="352"/>
      <c r="J117" s="352"/>
      <c r="K117" s="352"/>
      <c r="L117" s="352"/>
      <c r="M117" s="268" t="s">
        <v>91</v>
      </c>
      <c r="N117" s="352" t="s">
        <v>0</v>
      </c>
      <c r="O117" s="352"/>
    </row>
    <row r="118" spans="2:15">
      <c r="B118" s="31"/>
      <c r="C118" s="31"/>
      <c r="D118" s="31"/>
      <c r="E118" s="31"/>
      <c r="F118" s="31"/>
      <c r="G118" s="31"/>
      <c r="H118" s="31"/>
      <c r="I118" s="31"/>
      <c r="J118" s="31"/>
      <c r="K118" s="31"/>
      <c r="L118" s="31"/>
      <c r="M118" s="31"/>
      <c r="N118" s="31"/>
    </row>
  </sheetData>
  <mergeCells count="98">
    <mergeCell ref="N1:O1"/>
    <mergeCell ref="N2:O2"/>
    <mergeCell ref="N3:O3"/>
    <mergeCell ref="N4:O4"/>
    <mergeCell ref="B1:C4"/>
    <mergeCell ref="D1:M1"/>
    <mergeCell ref="D2:M2"/>
    <mergeCell ref="D3:M3"/>
    <mergeCell ref="D4:M4"/>
    <mergeCell ref="N114:O114"/>
    <mergeCell ref="N115:O115"/>
    <mergeCell ref="N116:O116"/>
    <mergeCell ref="N117:O117"/>
    <mergeCell ref="B65:O65"/>
    <mergeCell ref="B89:D89"/>
    <mergeCell ref="C110:M110"/>
    <mergeCell ref="C111:M111"/>
    <mergeCell ref="C112:M112"/>
    <mergeCell ref="B109:O109"/>
    <mergeCell ref="N110:O110"/>
    <mergeCell ref="N111:O111"/>
    <mergeCell ref="N112:O112"/>
    <mergeCell ref="C117:D117"/>
    <mergeCell ref="E117:L117"/>
    <mergeCell ref="C114:D114"/>
    <mergeCell ref="F59:F60"/>
    <mergeCell ref="G59:G60"/>
    <mergeCell ref="D61:D62"/>
    <mergeCell ref="E61:E62"/>
    <mergeCell ref="F61:F62"/>
    <mergeCell ref="G61:G62"/>
    <mergeCell ref="N51:O52"/>
    <mergeCell ref="F53:F54"/>
    <mergeCell ref="G53:G54"/>
    <mergeCell ref="F57:F58"/>
    <mergeCell ref="G57:G58"/>
    <mergeCell ref="F51:F52"/>
    <mergeCell ref="G51:G52"/>
    <mergeCell ref="E51:E52"/>
    <mergeCell ref="E55:E56"/>
    <mergeCell ref="F55:F56"/>
    <mergeCell ref="G55:G56"/>
    <mergeCell ref="D57:D58"/>
    <mergeCell ref="C53:C62"/>
    <mergeCell ref="D53:D54"/>
    <mergeCell ref="E53:E54"/>
    <mergeCell ref="D55:D56"/>
    <mergeCell ref="E57:E58"/>
    <mergeCell ref="D59:D60"/>
    <mergeCell ref="E59:E60"/>
    <mergeCell ref="B49:O49"/>
    <mergeCell ref="C27:E27"/>
    <mergeCell ref="C28:E28"/>
    <mergeCell ref="B29:E29"/>
    <mergeCell ref="B31:O31"/>
    <mergeCell ref="B33:B34"/>
    <mergeCell ref="C33:G33"/>
    <mergeCell ref="C34:D34"/>
    <mergeCell ref="F37:G37"/>
    <mergeCell ref="F38:G38"/>
    <mergeCell ref="B39:D39"/>
    <mergeCell ref="F39:G39"/>
    <mergeCell ref="C35:D35"/>
    <mergeCell ref="C36:D36"/>
    <mergeCell ref="C37:D37"/>
    <mergeCell ref="C38:D38"/>
    <mergeCell ref="C21:E21"/>
    <mergeCell ref="C22:E22"/>
    <mergeCell ref="C23:E23"/>
    <mergeCell ref="C24:E24"/>
    <mergeCell ref="C25:E25"/>
    <mergeCell ref="B6:C6"/>
    <mergeCell ref="D6:O6"/>
    <mergeCell ref="B7:C7"/>
    <mergeCell ref="D7:O7"/>
    <mergeCell ref="B8:C8"/>
    <mergeCell ref="D8:O8"/>
    <mergeCell ref="F34:G34"/>
    <mergeCell ref="F35:G35"/>
    <mergeCell ref="F36:G36"/>
    <mergeCell ref="B9:C9"/>
    <mergeCell ref="D9:O9"/>
    <mergeCell ref="B11:O11"/>
    <mergeCell ref="B13:B14"/>
    <mergeCell ref="C13:G13"/>
    <mergeCell ref="C14:E14"/>
    <mergeCell ref="C26:E26"/>
    <mergeCell ref="C15:E15"/>
    <mergeCell ref="C16:E16"/>
    <mergeCell ref="C17:E17"/>
    <mergeCell ref="C18:E18"/>
    <mergeCell ref="C19:E19"/>
    <mergeCell ref="C20:E20"/>
    <mergeCell ref="E114:L114"/>
    <mergeCell ref="C115:D115"/>
    <mergeCell ref="E115:L115"/>
    <mergeCell ref="C116:D116"/>
    <mergeCell ref="E116:L116"/>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opLeftCell="A5" workbookViewId="0">
      <selection activeCell="D10" sqref="D10"/>
    </sheetView>
  </sheetViews>
  <sheetFormatPr defaultColWidth="11.42578125" defaultRowHeight="15"/>
  <cols>
    <col min="2" max="2" width="24" style="32" customWidth="1"/>
    <col min="3" max="3" width="19.140625" style="32" customWidth="1"/>
    <col min="4" max="4" width="30.7109375" style="32" customWidth="1"/>
  </cols>
  <sheetData>
    <row r="1" spans="1:5" ht="15.75" thickBot="1">
      <c r="A1" s="21"/>
      <c r="B1" s="183"/>
      <c r="C1" s="183"/>
      <c r="D1" s="183"/>
      <c r="E1" s="21"/>
    </row>
    <row r="2" spans="1:5" ht="51" customHeight="1" thickBot="1">
      <c r="A2" s="21"/>
      <c r="B2" s="423" t="s">
        <v>104</v>
      </c>
      <c r="C2" s="424"/>
      <c r="D2" s="425"/>
      <c r="E2" s="21"/>
    </row>
    <row r="3" spans="1:5" ht="15.75" thickBot="1">
      <c r="A3" s="21"/>
      <c r="B3" s="240" t="s">
        <v>105</v>
      </c>
      <c r="C3" s="241" t="s">
        <v>106</v>
      </c>
      <c r="D3" s="242" t="s">
        <v>107</v>
      </c>
      <c r="E3" s="21"/>
    </row>
    <row r="4" spans="1:5" ht="15.75" thickBot="1">
      <c r="A4" s="21"/>
      <c r="B4" s="22" t="s">
        <v>108</v>
      </c>
      <c r="C4" s="23" t="s">
        <v>109</v>
      </c>
      <c r="D4" s="24" t="s">
        <v>110</v>
      </c>
      <c r="E4" s="21"/>
    </row>
    <row r="5" spans="1:5" ht="82.5" customHeight="1" thickBot="1">
      <c r="A5" s="21"/>
      <c r="B5" s="22" t="s">
        <v>111</v>
      </c>
      <c r="C5" s="25">
        <v>0</v>
      </c>
      <c r="D5" s="24" t="s">
        <v>112</v>
      </c>
      <c r="E5" s="21"/>
    </row>
    <row r="6" spans="1:5" ht="160.5" customHeight="1" thickBot="1">
      <c r="A6" s="21"/>
      <c r="B6" s="22" t="s">
        <v>62</v>
      </c>
      <c r="C6" s="25">
        <v>20</v>
      </c>
      <c r="D6" s="24" t="s">
        <v>113</v>
      </c>
      <c r="E6" s="21"/>
    </row>
    <row r="7" spans="1:5" ht="159.75" customHeight="1" thickBot="1">
      <c r="A7" s="21"/>
      <c r="B7" s="22" t="s">
        <v>67</v>
      </c>
      <c r="C7" s="25">
        <v>40</v>
      </c>
      <c r="D7" s="24" t="s">
        <v>114</v>
      </c>
      <c r="E7" s="21"/>
    </row>
    <row r="8" spans="1:5" ht="120" customHeight="1" thickBot="1">
      <c r="A8" s="21"/>
      <c r="B8" s="22" t="s">
        <v>115</v>
      </c>
      <c r="C8" s="25">
        <v>60</v>
      </c>
      <c r="D8" s="24" t="s">
        <v>116</v>
      </c>
      <c r="E8" s="21"/>
    </row>
    <row r="9" spans="1:5" ht="90.75" customHeight="1" thickBot="1">
      <c r="A9" s="21"/>
      <c r="B9" s="26" t="s">
        <v>117</v>
      </c>
      <c r="C9" s="27">
        <v>80</v>
      </c>
      <c r="D9" s="28" t="s">
        <v>118</v>
      </c>
      <c r="E9" s="21"/>
    </row>
    <row r="10" spans="1:5" ht="90.75" customHeight="1">
      <c r="A10" s="21"/>
      <c r="B10" s="26" t="s">
        <v>72</v>
      </c>
      <c r="C10" s="27">
        <v>100</v>
      </c>
      <c r="D10" s="28" t="s">
        <v>119</v>
      </c>
      <c r="E10" s="21"/>
    </row>
    <row r="11" spans="1:5">
      <c r="A11" s="21"/>
      <c r="B11" s="183"/>
      <c r="C11" s="183"/>
      <c r="D11" s="183"/>
      <c r="E11" s="21"/>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7"/>
  <sheetViews>
    <sheetView topLeftCell="A4" zoomScale="80" zoomScaleNormal="80" workbookViewId="0">
      <selection activeCell="K66" sqref="K66:M66"/>
    </sheetView>
  </sheetViews>
  <sheetFormatPr defaultColWidth="11.42578125" defaultRowHeight="15"/>
  <cols>
    <col min="3" max="3" width="16.42578125" customWidth="1"/>
    <col min="13" max="13" width="6.5703125" customWidth="1"/>
    <col min="14" max="14" width="12.7109375" customWidth="1"/>
    <col min="15" max="15" width="42.7109375" customWidth="1"/>
    <col min="16" max="16" width="32.42578125" customWidth="1"/>
  </cols>
  <sheetData>
    <row r="1" spans="1:16" ht="49.5" customHeight="1">
      <c r="B1" s="420" t="s">
        <v>0</v>
      </c>
      <c r="C1" s="420"/>
      <c r="D1" s="421" t="s">
        <v>1</v>
      </c>
      <c r="E1" s="421"/>
      <c r="F1" s="421"/>
      <c r="G1" s="421"/>
      <c r="H1" s="421"/>
      <c r="I1" s="421"/>
      <c r="J1" s="421"/>
      <c r="K1" s="421"/>
      <c r="L1" s="421"/>
      <c r="M1" s="421"/>
      <c r="N1" s="421"/>
      <c r="O1" s="421"/>
      <c r="P1" s="269" t="s">
        <v>2</v>
      </c>
    </row>
    <row r="2" spans="1:16" ht="40.5" customHeight="1">
      <c r="B2" s="420"/>
      <c r="C2" s="420"/>
      <c r="D2" s="422" t="s">
        <v>3</v>
      </c>
      <c r="E2" s="422"/>
      <c r="F2" s="422"/>
      <c r="G2" s="422"/>
      <c r="H2" s="422"/>
      <c r="I2" s="422"/>
      <c r="J2" s="422"/>
      <c r="K2" s="422"/>
      <c r="L2" s="422"/>
      <c r="M2" s="422"/>
      <c r="N2" s="422"/>
      <c r="O2" s="422"/>
      <c r="P2" s="269" t="s">
        <v>4</v>
      </c>
    </row>
    <row r="3" spans="1:16" ht="39" customHeight="1">
      <c r="B3" s="420"/>
      <c r="C3" s="420"/>
      <c r="D3" s="422" t="s">
        <v>5</v>
      </c>
      <c r="E3" s="422"/>
      <c r="F3" s="422"/>
      <c r="G3" s="422"/>
      <c r="H3" s="422"/>
      <c r="I3" s="422"/>
      <c r="J3" s="422"/>
      <c r="K3" s="422"/>
      <c r="L3" s="422"/>
      <c r="M3" s="422"/>
      <c r="N3" s="422"/>
      <c r="O3" s="422"/>
      <c r="P3" s="270" t="s">
        <v>6</v>
      </c>
    </row>
    <row r="4" spans="1:16" ht="45" customHeight="1">
      <c r="B4" s="420"/>
      <c r="C4" s="420"/>
      <c r="D4" s="422" t="s">
        <v>7</v>
      </c>
      <c r="E4" s="422"/>
      <c r="F4" s="422"/>
      <c r="G4" s="422"/>
      <c r="H4" s="422"/>
      <c r="I4" s="422"/>
      <c r="J4" s="422"/>
      <c r="K4" s="422"/>
      <c r="L4" s="422"/>
      <c r="M4" s="422"/>
      <c r="N4" s="422"/>
      <c r="O4" s="422"/>
      <c r="P4" s="270" t="s">
        <v>120</v>
      </c>
    </row>
    <row r="5" spans="1:16">
      <c r="B5" s="243"/>
      <c r="C5" s="243"/>
      <c r="D5" s="243"/>
      <c r="E5" s="243"/>
      <c r="F5" s="243"/>
      <c r="G5" s="243"/>
      <c r="H5" s="243"/>
      <c r="I5" s="243"/>
      <c r="J5" s="243"/>
      <c r="K5" s="243"/>
      <c r="L5" s="243"/>
      <c r="M5" s="243"/>
      <c r="N5" s="243"/>
      <c r="O5" s="243"/>
      <c r="P5" s="271"/>
    </row>
    <row r="6" spans="1:16" ht="14.65" customHeight="1">
      <c r="B6" s="431" t="s">
        <v>121</v>
      </c>
      <c r="C6" s="432"/>
      <c r="D6" s="432"/>
      <c r="E6" s="432"/>
      <c r="F6" s="432"/>
      <c r="G6" s="432"/>
      <c r="H6" s="432"/>
      <c r="I6" s="432"/>
      <c r="J6" s="432"/>
      <c r="K6" s="432"/>
      <c r="L6" s="432"/>
      <c r="M6" s="432"/>
      <c r="N6" s="432"/>
      <c r="O6" s="432"/>
      <c r="P6" s="432"/>
    </row>
    <row r="7" spans="1:16">
      <c r="B7" s="426" t="s">
        <v>122</v>
      </c>
      <c r="C7" s="427"/>
      <c r="D7" s="428" t="s">
        <v>123</v>
      </c>
      <c r="E7" s="429"/>
      <c r="F7" s="429"/>
      <c r="G7" s="429"/>
      <c r="H7" s="429"/>
      <c r="I7" s="429"/>
      <c r="J7" s="429"/>
      <c r="K7" s="429"/>
      <c r="L7" s="429"/>
      <c r="M7" s="429"/>
      <c r="N7" s="429"/>
      <c r="O7" s="429"/>
      <c r="P7" s="430"/>
    </row>
    <row r="8" spans="1:16" ht="100.5" customHeight="1">
      <c r="B8" s="426" t="s">
        <v>124</v>
      </c>
      <c r="C8" s="427"/>
      <c r="D8" s="437" t="s">
        <v>125</v>
      </c>
      <c r="E8" s="438"/>
      <c r="F8" s="438"/>
      <c r="G8" s="438"/>
      <c r="H8" s="438"/>
      <c r="I8" s="438"/>
      <c r="J8" s="438"/>
      <c r="K8" s="438"/>
      <c r="L8" s="438"/>
      <c r="M8" s="438"/>
      <c r="N8" s="438"/>
      <c r="O8" s="438"/>
      <c r="P8" s="439"/>
    </row>
    <row r="9" spans="1:16">
      <c r="B9" s="426" t="s">
        <v>126</v>
      </c>
      <c r="C9" s="427"/>
      <c r="D9" s="440" t="s">
        <v>127</v>
      </c>
      <c r="E9" s="429"/>
      <c r="F9" s="429"/>
      <c r="G9" s="429"/>
      <c r="H9" s="429"/>
      <c r="I9" s="429"/>
      <c r="J9" s="429"/>
      <c r="K9" s="429"/>
      <c r="L9" s="429"/>
      <c r="M9" s="429"/>
      <c r="N9" s="429"/>
      <c r="O9" s="429"/>
      <c r="P9" s="430"/>
    </row>
    <row r="10" spans="1:16">
      <c r="B10" s="426" t="s">
        <v>128</v>
      </c>
      <c r="C10" s="427"/>
      <c r="D10" s="441" t="s">
        <v>129</v>
      </c>
      <c r="E10" s="429"/>
      <c r="F10" s="429"/>
      <c r="G10" s="429"/>
      <c r="H10" s="429"/>
      <c r="I10" s="429"/>
      <c r="J10" s="429"/>
      <c r="K10" s="429"/>
      <c r="L10" s="429"/>
      <c r="M10" s="429"/>
      <c r="N10" s="429"/>
      <c r="O10" s="429"/>
      <c r="P10" s="430"/>
    </row>
    <row r="11" spans="1:16">
      <c r="B11" s="426" t="s">
        <v>130</v>
      </c>
      <c r="C11" s="427"/>
      <c r="D11" s="441" t="s">
        <v>131</v>
      </c>
      <c r="E11" s="429"/>
      <c r="F11" s="429"/>
      <c r="G11" s="429"/>
      <c r="H11" s="429"/>
      <c r="I11" s="429"/>
      <c r="J11" s="429"/>
      <c r="K11" s="429"/>
      <c r="L11" s="429"/>
      <c r="M11" s="429"/>
      <c r="N11" s="429"/>
      <c r="O11" s="429"/>
      <c r="P11" s="430"/>
    </row>
    <row r="12" spans="1:16">
      <c r="B12" s="272"/>
      <c r="C12" s="272"/>
      <c r="D12" s="273"/>
      <c r="E12" s="273"/>
      <c r="F12" s="273"/>
      <c r="G12" s="273"/>
      <c r="H12" s="273"/>
      <c r="I12" s="273"/>
      <c r="J12" s="273"/>
      <c r="K12" s="273"/>
      <c r="L12" s="273"/>
      <c r="M12" s="273"/>
      <c r="N12" s="273"/>
      <c r="O12" s="243"/>
      <c r="P12" s="243"/>
    </row>
    <row r="13" spans="1:16">
      <c r="B13" s="431" t="s">
        <v>132</v>
      </c>
      <c r="C13" s="432"/>
      <c r="D13" s="432"/>
      <c r="E13" s="432"/>
      <c r="F13" s="432"/>
      <c r="G13" s="432"/>
      <c r="H13" s="432"/>
      <c r="I13" s="432"/>
      <c r="J13" s="432"/>
      <c r="K13" s="432"/>
      <c r="L13" s="432"/>
      <c r="M13" s="432"/>
      <c r="N13" s="432"/>
      <c r="O13" s="432"/>
      <c r="P13" s="432"/>
    </row>
    <row r="14" spans="1:16" ht="36.75" customHeight="1">
      <c r="A14" s="31"/>
      <c r="B14" s="433" t="s">
        <v>133</v>
      </c>
      <c r="C14" s="434"/>
      <c r="D14" s="434"/>
      <c r="E14" s="434"/>
      <c r="F14" s="435"/>
      <c r="G14" s="442" t="s">
        <v>134</v>
      </c>
      <c r="H14" s="442"/>
      <c r="I14" s="442"/>
      <c r="J14" s="442"/>
      <c r="K14" s="442"/>
      <c r="L14" s="442"/>
      <c r="M14" s="442"/>
      <c r="N14" s="442"/>
      <c r="O14" s="442"/>
      <c r="P14" s="442"/>
    </row>
    <row r="15" spans="1:16" ht="18.75">
      <c r="A15" s="31"/>
      <c r="B15" s="433" t="s">
        <v>135</v>
      </c>
      <c r="C15" s="434"/>
      <c r="D15" s="434"/>
      <c r="E15" s="434"/>
      <c r="F15" s="435"/>
      <c r="G15" s="436" t="s">
        <v>62</v>
      </c>
      <c r="H15" s="436"/>
      <c r="I15" s="436"/>
      <c r="J15" s="436"/>
      <c r="K15" s="436"/>
      <c r="L15" s="436"/>
      <c r="M15" s="436"/>
      <c r="N15" s="436"/>
      <c r="O15" s="436"/>
      <c r="P15" s="436"/>
    </row>
    <row r="16" spans="1:16" ht="18.75">
      <c r="A16" s="31"/>
      <c r="B16" s="433" t="s">
        <v>136</v>
      </c>
      <c r="C16" s="434"/>
      <c r="D16" s="434"/>
      <c r="E16" s="434"/>
      <c r="F16" s="435"/>
      <c r="G16" s="436" t="s">
        <v>51</v>
      </c>
      <c r="H16" s="436"/>
      <c r="I16" s="436"/>
      <c r="J16" s="436"/>
      <c r="K16" s="436"/>
      <c r="L16" s="436"/>
      <c r="M16" s="436"/>
      <c r="N16" s="436"/>
      <c r="O16" s="436"/>
      <c r="P16" s="436"/>
    </row>
    <row r="17" spans="1:16">
      <c r="B17" s="243"/>
      <c r="C17" s="243"/>
      <c r="D17" s="243"/>
      <c r="E17" s="243"/>
      <c r="F17" s="243"/>
      <c r="G17" s="243"/>
      <c r="H17" s="243"/>
      <c r="I17" s="243"/>
      <c r="J17" s="243"/>
      <c r="K17" s="243"/>
      <c r="L17" s="243"/>
      <c r="M17" s="243"/>
      <c r="N17" s="243"/>
      <c r="O17" s="243"/>
      <c r="P17" s="243"/>
    </row>
    <row r="18" spans="1:16">
      <c r="A18" s="31"/>
      <c r="B18" s="363" t="s">
        <v>137</v>
      </c>
      <c r="C18" s="444" t="s">
        <v>138</v>
      </c>
      <c r="D18" s="444"/>
      <c r="E18" s="444"/>
      <c r="F18" s="444"/>
      <c r="G18" s="444"/>
      <c r="H18" s="444"/>
      <c r="I18" s="444"/>
      <c r="J18" s="444"/>
      <c r="K18" s="444"/>
      <c r="L18" s="444"/>
      <c r="M18" s="444"/>
      <c r="N18" s="444"/>
      <c r="O18" s="445" t="s">
        <v>139</v>
      </c>
      <c r="P18" s="447" t="s">
        <v>140</v>
      </c>
    </row>
    <row r="19" spans="1:16">
      <c r="A19" s="31"/>
      <c r="B19" s="364"/>
      <c r="C19" s="449" t="s">
        <v>141</v>
      </c>
      <c r="D19" s="449"/>
      <c r="E19" s="449"/>
      <c r="F19" s="449"/>
      <c r="G19" s="449"/>
      <c r="H19" s="449"/>
      <c r="I19" s="449"/>
      <c r="J19" s="449"/>
      <c r="K19" s="449"/>
      <c r="L19" s="449"/>
      <c r="M19" s="449"/>
      <c r="N19" s="449"/>
      <c r="O19" s="446"/>
      <c r="P19" s="448"/>
    </row>
    <row r="20" spans="1:16" ht="43.5" customHeight="1">
      <c r="A20" s="32"/>
      <c r="B20" s="19">
        <v>1</v>
      </c>
      <c r="C20" s="443" t="s">
        <v>142</v>
      </c>
      <c r="D20" s="443"/>
      <c r="E20" s="443"/>
      <c r="F20" s="443"/>
      <c r="G20" s="443"/>
      <c r="H20" s="443"/>
      <c r="I20" s="443"/>
      <c r="J20" s="443"/>
      <c r="K20" s="443"/>
      <c r="L20" s="443"/>
      <c r="M20" s="443"/>
      <c r="N20" s="443"/>
      <c r="O20" s="283" t="s">
        <v>143</v>
      </c>
      <c r="P20" s="33" t="s">
        <v>144</v>
      </c>
    </row>
    <row r="21" spans="1:16" ht="85.5" customHeight="1">
      <c r="A21" s="32"/>
      <c r="B21" s="19">
        <v>2</v>
      </c>
      <c r="C21" s="443" t="s">
        <v>124</v>
      </c>
      <c r="D21" s="443"/>
      <c r="E21" s="443"/>
      <c r="F21" s="443"/>
      <c r="G21" s="443"/>
      <c r="H21" s="443"/>
      <c r="I21" s="443"/>
      <c r="J21" s="443"/>
      <c r="K21" s="443"/>
      <c r="L21" s="443"/>
      <c r="M21" s="443"/>
      <c r="N21" s="443"/>
      <c r="O21" s="327" t="s">
        <v>145</v>
      </c>
      <c r="P21" s="34" t="s">
        <v>146</v>
      </c>
    </row>
    <row r="22" spans="1:16" ht="31.5" customHeight="1">
      <c r="A22" s="32"/>
      <c r="B22" s="19">
        <v>3</v>
      </c>
      <c r="C22" s="443" t="s">
        <v>147</v>
      </c>
      <c r="D22" s="443"/>
      <c r="E22" s="443"/>
      <c r="F22" s="443"/>
      <c r="G22" s="443"/>
      <c r="H22" s="443"/>
      <c r="I22" s="443"/>
      <c r="J22" s="443"/>
      <c r="K22" s="443"/>
      <c r="L22" s="443"/>
      <c r="M22" s="443"/>
      <c r="N22" s="443"/>
      <c r="O22" s="284" t="s">
        <v>148</v>
      </c>
      <c r="P22" s="34"/>
    </row>
    <row r="23" spans="1:16" ht="30">
      <c r="A23" s="32"/>
      <c r="B23" s="19">
        <v>4</v>
      </c>
      <c r="C23" s="443" t="s">
        <v>128</v>
      </c>
      <c r="D23" s="443"/>
      <c r="E23" s="443"/>
      <c r="F23" s="443"/>
      <c r="G23" s="443"/>
      <c r="H23" s="443"/>
      <c r="I23" s="443"/>
      <c r="J23" s="443"/>
      <c r="K23" s="443"/>
      <c r="L23" s="443"/>
      <c r="M23" s="443"/>
      <c r="N23" s="443"/>
      <c r="O23" s="336" t="s">
        <v>149</v>
      </c>
      <c r="P23" s="34" t="s">
        <v>146</v>
      </c>
    </row>
    <row r="24" spans="1:16" ht="45" customHeight="1">
      <c r="A24" s="32"/>
      <c r="B24" s="19">
        <v>5</v>
      </c>
      <c r="C24" s="443" t="s">
        <v>150</v>
      </c>
      <c r="D24" s="443"/>
      <c r="E24" s="443"/>
      <c r="F24" s="443"/>
      <c r="G24" s="443"/>
      <c r="H24" s="443"/>
      <c r="I24" s="443"/>
      <c r="J24" s="443"/>
      <c r="K24" s="443"/>
      <c r="L24" s="443"/>
      <c r="M24" s="443"/>
      <c r="N24" s="443"/>
      <c r="O24" s="327"/>
      <c r="P24" s="34" t="s">
        <v>146</v>
      </c>
    </row>
    <row r="25" spans="1:16" ht="97.5" customHeight="1">
      <c r="A25" s="32"/>
      <c r="B25" s="19">
        <v>6</v>
      </c>
      <c r="C25" s="443" t="s">
        <v>151</v>
      </c>
      <c r="D25" s="443"/>
      <c r="E25" s="443"/>
      <c r="F25" s="443"/>
      <c r="G25" s="443"/>
      <c r="H25" s="443"/>
      <c r="I25" s="443"/>
      <c r="J25" s="443"/>
      <c r="K25" s="443"/>
      <c r="L25" s="443"/>
      <c r="M25" s="443"/>
      <c r="N25" s="443"/>
      <c r="O25" s="335" t="s">
        <v>152</v>
      </c>
      <c r="P25" s="34" t="s">
        <v>146</v>
      </c>
    </row>
    <row r="26" spans="1:16" ht="27.75" customHeight="1">
      <c r="A26" s="32"/>
      <c r="B26" s="19">
        <v>7</v>
      </c>
      <c r="C26" s="443" t="s">
        <v>153</v>
      </c>
      <c r="D26" s="443"/>
      <c r="E26" s="443"/>
      <c r="F26" s="443"/>
      <c r="G26" s="443"/>
      <c r="H26" s="443"/>
      <c r="I26" s="443"/>
      <c r="J26" s="443"/>
      <c r="K26" s="443"/>
      <c r="L26" s="443"/>
      <c r="M26" s="443"/>
      <c r="N26" s="443"/>
      <c r="O26" s="284"/>
      <c r="P26" s="34"/>
    </row>
    <row r="27" spans="1:16" ht="46.5" customHeight="1">
      <c r="A27" s="32"/>
      <c r="B27" s="19">
        <v>8</v>
      </c>
      <c r="C27" s="443" t="s">
        <v>154</v>
      </c>
      <c r="D27" s="443"/>
      <c r="E27" s="443"/>
      <c r="F27" s="443"/>
      <c r="G27" s="443"/>
      <c r="H27" s="443"/>
      <c r="I27" s="443"/>
      <c r="J27" s="443"/>
      <c r="K27" s="443"/>
      <c r="L27" s="443"/>
      <c r="M27" s="443"/>
      <c r="N27" s="443"/>
      <c r="O27" s="284" t="s">
        <v>155</v>
      </c>
      <c r="P27" s="34"/>
    </row>
    <row r="28" spans="1:16" ht="47.25" customHeight="1">
      <c r="A28" s="32"/>
      <c r="B28" s="19">
        <v>9</v>
      </c>
      <c r="C28" s="443" t="s">
        <v>156</v>
      </c>
      <c r="D28" s="443"/>
      <c r="E28" s="443"/>
      <c r="F28" s="443"/>
      <c r="G28" s="443"/>
      <c r="H28" s="443"/>
      <c r="I28" s="443"/>
      <c r="J28" s="443"/>
      <c r="K28" s="443"/>
      <c r="L28" s="443"/>
      <c r="M28" s="443"/>
      <c r="N28" s="443"/>
      <c r="O28" s="284" t="s">
        <v>0</v>
      </c>
      <c r="P28" s="34"/>
    </row>
    <row r="29" spans="1:16">
      <c r="A29" s="32"/>
      <c r="B29" s="19">
        <v>10</v>
      </c>
      <c r="C29" s="450" t="s">
        <v>157</v>
      </c>
      <c r="D29" s="450"/>
      <c r="E29" s="450"/>
      <c r="F29" s="450"/>
      <c r="G29" s="450"/>
      <c r="H29" s="450"/>
      <c r="I29" s="450"/>
      <c r="J29" s="450"/>
      <c r="K29" s="450"/>
      <c r="L29" s="450"/>
      <c r="M29" s="450"/>
      <c r="N29" s="450"/>
      <c r="O29" s="285" t="s">
        <v>0</v>
      </c>
      <c r="P29" s="35"/>
    </row>
    <row r="30" spans="1:16" ht="42" customHeight="1">
      <c r="A30" s="32"/>
      <c r="B30" s="19">
        <v>11</v>
      </c>
      <c r="C30" s="443" t="s">
        <v>158</v>
      </c>
      <c r="D30" s="443"/>
      <c r="E30" s="443"/>
      <c r="F30" s="443"/>
      <c r="G30" s="443"/>
      <c r="H30" s="443"/>
      <c r="I30" s="443"/>
      <c r="J30" s="443"/>
      <c r="K30" s="443"/>
      <c r="L30" s="443"/>
      <c r="M30" s="443"/>
      <c r="N30" s="443"/>
      <c r="O30" s="335" t="s">
        <v>159</v>
      </c>
      <c r="P30" s="34" t="s">
        <v>146</v>
      </c>
    </row>
    <row r="31" spans="1:16" ht="23.25" customHeight="1">
      <c r="A31" s="32"/>
      <c r="B31" s="19">
        <v>12</v>
      </c>
      <c r="C31" s="443" t="s">
        <v>160</v>
      </c>
      <c r="D31" s="443"/>
      <c r="E31" s="443"/>
      <c r="F31" s="443"/>
      <c r="G31" s="443"/>
      <c r="H31" s="443"/>
      <c r="I31" s="443"/>
      <c r="J31" s="443"/>
      <c r="K31" s="443"/>
      <c r="L31" s="443"/>
      <c r="M31" s="443"/>
      <c r="N31" s="443"/>
      <c r="O31" s="284" t="s">
        <v>0</v>
      </c>
      <c r="P31" s="34"/>
    </row>
    <row r="32" spans="1:16" ht="45">
      <c r="A32" s="32"/>
      <c r="B32" s="19">
        <v>13</v>
      </c>
      <c r="C32" s="443" t="s">
        <v>161</v>
      </c>
      <c r="D32" s="443"/>
      <c r="E32" s="443"/>
      <c r="F32" s="443"/>
      <c r="G32" s="443"/>
      <c r="H32" s="443"/>
      <c r="I32" s="443"/>
      <c r="J32" s="443"/>
      <c r="K32" s="443"/>
      <c r="L32" s="443"/>
      <c r="M32" s="443"/>
      <c r="N32" s="443"/>
      <c r="O32" s="335" t="s">
        <v>162</v>
      </c>
      <c r="P32" s="34" t="s">
        <v>146</v>
      </c>
    </row>
    <row r="33" spans="1:16" ht="24" customHeight="1">
      <c r="A33" s="32"/>
      <c r="B33" s="19">
        <v>14</v>
      </c>
      <c r="C33" s="443" t="s">
        <v>163</v>
      </c>
      <c r="D33" s="443"/>
      <c r="E33" s="443"/>
      <c r="F33" s="443"/>
      <c r="G33" s="443"/>
      <c r="H33" s="443"/>
      <c r="I33" s="443"/>
      <c r="J33" s="443"/>
      <c r="K33" s="443"/>
      <c r="L33" s="443"/>
      <c r="M33" s="443"/>
      <c r="N33" s="443"/>
      <c r="O33" s="327" t="s">
        <v>164</v>
      </c>
      <c r="P33" s="34" t="s">
        <v>146</v>
      </c>
    </row>
    <row r="34" spans="1:16" ht="28.5" customHeight="1">
      <c r="A34" s="32"/>
      <c r="B34" s="19">
        <v>15</v>
      </c>
      <c r="C34" s="443" t="s">
        <v>165</v>
      </c>
      <c r="D34" s="443"/>
      <c r="E34" s="443"/>
      <c r="F34" s="443"/>
      <c r="G34" s="443"/>
      <c r="H34" s="443"/>
      <c r="I34" s="443"/>
      <c r="J34" s="443"/>
      <c r="K34" s="443"/>
      <c r="L34" s="443"/>
      <c r="M34" s="443"/>
      <c r="N34" s="443"/>
      <c r="O34" s="330" t="s">
        <v>166</v>
      </c>
      <c r="P34" s="35" t="s">
        <v>146</v>
      </c>
    </row>
    <row r="35" spans="1:16" ht="45.75" customHeight="1">
      <c r="A35" s="32"/>
      <c r="B35" s="19">
        <v>16</v>
      </c>
      <c r="C35" s="443" t="s">
        <v>167</v>
      </c>
      <c r="D35" s="443"/>
      <c r="E35" s="443"/>
      <c r="F35" s="443"/>
      <c r="G35" s="443"/>
      <c r="H35" s="443"/>
      <c r="I35" s="443"/>
      <c r="J35" s="443"/>
      <c r="K35" s="443"/>
      <c r="L35" s="443"/>
      <c r="M35" s="443"/>
      <c r="N35" s="443"/>
      <c r="O35" s="329" t="s">
        <v>168</v>
      </c>
      <c r="P35" s="35" t="s">
        <v>146</v>
      </c>
    </row>
    <row r="36" spans="1:16" ht="32.25" customHeight="1">
      <c r="A36" s="32"/>
      <c r="B36" s="19">
        <v>17</v>
      </c>
      <c r="C36" s="443" t="s">
        <v>169</v>
      </c>
      <c r="D36" s="443"/>
      <c r="E36" s="443"/>
      <c r="F36" s="443"/>
      <c r="G36" s="443"/>
      <c r="H36" s="443"/>
      <c r="I36" s="443"/>
      <c r="J36" s="443"/>
      <c r="K36" s="443"/>
      <c r="L36" s="443"/>
      <c r="M36" s="443"/>
      <c r="N36" s="443"/>
      <c r="O36" s="283" t="s">
        <v>170</v>
      </c>
      <c r="P36" s="35" t="s">
        <v>146</v>
      </c>
    </row>
    <row r="37" spans="1:16" ht="53.25" customHeight="1">
      <c r="A37" s="32"/>
      <c r="B37" s="19">
        <v>18</v>
      </c>
      <c r="C37" s="443" t="s">
        <v>171</v>
      </c>
      <c r="D37" s="443"/>
      <c r="E37" s="443"/>
      <c r="F37" s="443"/>
      <c r="G37" s="443"/>
      <c r="H37" s="443"/>
      <c r="I37" s="443"/>
      <c r="J37" s="443"/>
      <c r="K37" s="443"/>
      <c r="L37" s="443"/>
      <c r="M37" s="443"/>
      <c r="N37" s="443"/>
      <c r="O37" s="327" t="s">
        <v>172</v>
      </c>
      <c r="P37" s="34" t="s">
        <v>146</v>
      </c>
    </row>
    <row r="38" spans="1:16">
      <c r="A38" s="32"/>
      <c r="B38" s="19">
        <v>19</v>
      </c>
      <c r="C38" s="443" t="s">
        <v>173</v>
      </c>
      <c r="D38" s="443"/>
      <c r="E38" s="443"/>
      <c r="F38" s="443"/>
      <c r="G38" s="443"/>
      <c r="H38" s="443"/>
      <c r="I38" s="443"/>
      <c r="J38" s="443"/>
      <c r="K38" s="443"/>
      <c r="L38" s="443"/>
      <c r="M38" s="443"/>
      <c r="N38" s="443"/>
      <c r="O38" s="327" t="s">
        <v>174</v>
      </c>
      <c r="P38" s="34"/>
    </row>
    <row r="39" spans="1:16">
      <c r="A39" s="32"/>
      <c r="B39" s="19">
        <v>20</v>
      </c>
      <c r="C39" s="443" t="s">
        <v>175</v>
      </c>
      <c r="D39" s="443"/>
      <c r="E39" s="443"/>
      <c r="F39" s="443"/>
      <c r="G39" s="443"/>
      <c r="H39" s="443"/>
      <c r="I39" s="443"/>
      <c r="J39" s="443"/>
      <c r="K39" s="443"/>
      <c r="L39" s="443"/>
      <c r="M39" s="443"/>
      <c r="N39" s="443"/>
      <c r="O39" s="284" t="s">
        <v>176</v>
      </c>
      <c r="P39" s="34"/>
    </row>
    <row r="40" spans="1:16">
      <c r="A40" s="32"/>
      <c r="B40" s="19">
        <v>21</v>
      </c>
      <c r="C40" s="443" t="s">
        <v>177</v>
      </c>
      <c r="D40" s="443"/>
      <c r="E40" s="443"/>
      <c r="F40" s="443"/>
      <c r="G40" s="443"/>
      <c r="H40" s="443"/>
      <c r="I40" s="443"/>
      <c r="J40" s="443"/>
      <c r="K40" s="443"/>
      <c r="L40" s="443"/>
      <c r="M40" s="443"/>
      <c r="N40" s="443"/>
      <c r="O40" s="284" t="s">
        <v>176</v>
      </c>
      <c r="P40" s="34"/>
    </row>
    <row r="41" spans="1:16">
      <c r="A41" s="32"/>
      <c r="B41" s="19">
        <v>22</v>
      </c>
      <c r="C41" s="443" t="s">
        <v>178</v>
      </c>
      <c r="D41" s="443"/>
      <c r="E41" s="443"/>
      <c r="F41" s="443"/>
      <c r="G41" s="443"/>
      <c r="H41" s="443"/>
      <c r="I41" s="443"/>
      <c r="J41" s="443"/>
      <c r="K41" s="443"/>
      <c r="L41" s="443"/>
      <c r="M41" s="443"/>
      <c r="N41" s="443"/>
      <c r="O41" s="284" t="s">
        <v>179</v>
      </c>
      <c r="P41" s="34"/>
    </row>
    <row r="42" spans="1:16">
      <c r="A42" s="32"/>
      <c r="B42" s="19">
        <v>23</v>
      </c>
      <c r="C42" s="443" t="s">
        <v>180</v>
      </c>
      <c r="D42" s="443"/>
      <c r="E42" s="443"/>
      <c r="F42" s="443"/>
      <c r="G42" s="443"/>
      <c r="H42" s="443"/>
      <c r="I42" s="443"/>
      <c r="J42" s="443"/>
      <c r="K42" s="443"/>
      <c r="L42" s="443"/>
      <c r="M42" s="443"/>
      <c r="N42" s="443"/>
      <c r="O42" s="284" t="s">
        <v>0</v>
      </c>
      <c r="P42" s="34"/>
    </row>
    <row r="43" spans="1:16">
      <c r="A43" s="32"/>
      <c r="B43" s="19">
        <v>24</v>
      </c>
      <c r="C43" s="443" t="s">
        <v>181</v>
      </c>
      <c r="D43" s="443"/>
      <c r="E43" s="443"/>
      <c r="F43" s="443"/>
      <c r="G43" s="443"/>
      <c r="H43" s="443"/>
      <c r="I43" s="443"/>
      <c r="J43" s="443"/>
      <c r="K43" s="443"/>
      <c r="L43" s="443"/>
      <c r="M43" s="443"/>
      <c r="N43" s="443"/>
      <c r="O43" s="284" t="s">
        <v>0</v>
      </c>
      <c r="P43" s="34"/>
    </row>
    <row r="44" spans="1:16">
      <c r="A44" s="32"/>
      <c r="B44" s="19">
        <v>25</v>
      </c>
      <c r="C44" s="443" t="s">
        <v>182</v>
      </c>
      <c r="D44" s="443"/>
      <c r="E44" s="443"/>
      <c r="F44" s="443"/>
      <c r="G44" s="443"/>
      <c r="H44" s="443"/>
      <c r="I44" s="443"/>
      <c r="J44" s="443"/>
      <c r="K44" s="443"/>
      <c r="L44" s="443"/>
      <c r="M44" s="443"/>
      <c r="N44" s="443"/>
      <c r="O44" s="284" t="s">
        <v>183</v>
      </c>
      <c r="P44" s="34"/>
    </row>
    <row r="45" spans="1:16">
      <c r="A45" s="32"/>
      <c r="B45" s="19">
        <v>26</v>
      </c>
      <c r="C45" s="443" t="s">
        <v>184</v>
      </c>
      <c r="D45" s="443"/>
      <c r="E45" s="443"/>
      <c r="F45" s="443"/>
      <c r="G45" s="443"/>
      <c r="H45" s="443"/>
      <c r="I45" s="443"/>
      <c r="J45" s="443"/>
      <c r="K45" s="443"/>
      <c r="L45" s="443"/>
      <c r="M45" s="443"/>
      <c r="N45" s="443"/>
      <c r="O45" s="284" t="s">
        <v>0</v>
      </c>
      <c r="P45" s="34"/>
    </row>
    <row r="46" spans="1:16">
      <c r="A46" s="32"/>
      <c r="B46" s="19">
        <v>27</v>
      </c>
      <c r="C46" s="443" t="s">
        <v>185</v>
      </c>
      <c r="D46" s="443"/>
      <c r="E46" s="443"/>
      <c r="F46" s="443"/>
      <c r="G46" s="443"/>
      <c r="H46" s="443"/>
      <c r="I46" s="443"/>
      <c r="J46" s="443"/>
      <c r="K46" s="443"/>
      <c r="L46" s="443"/>
      <c r="M46" s="443"/>
      <c r="N46" s="443"/>
      <c r="O46" s="284" t="s">
        <v>0</v>
      </c>
      <c r="P46" s="34"/>
    </row>
    <row r="47" spans="1:16">
      <c r="A47" s="32"/>
      <c r="B47" s="19">
        <v>28</v>
      </c>
      <c r="C47" s="443" t="s">
        <v>186</v>
      </c>
      <c r="D47" s="443"/>
      <c r="E47" s="443"/>
      <c r="F47" s="443"/>
      <c r="G47" s="443"/>
      <c r="H47" s="443"/>
      <c r="I47" s="443"/>
      <c r="J47" s="443"/>
      <c r="K47" s="443"/>
      <c r="L47" s="443"/>
      <c r="M47" s="443"/>
      <c r="N47" s="443"/>
      <c r="O47" s="284" t="s">
        <v>0</v>
      </c>
      <c r="P47" s="34"/>
    </row>
    <row r="48" spans="1:16">
      <c r="A48" s="32"/>
      <c r="B48" s="19">
        <v>29</v>
      </c>
      <c r="C48" s="443" t="s">
        <v>187</v>
      </c>
      <c r="D48" s="443"/>
      <c r="E48" s="443"/>
      <c r="F48" s="443"/>
      <c r="G48" s="443"/>
      <c r="H48" s="443"/>
      <c r="I48" s="443"/>
      <c r="J48" s="443"/>
      <c r="K48" s="443"/>
      <c r="L48" s="443"/>
      <c r="M48" s="443"/>
      <c r="N48" s="443"/>
      <c r="O48" s="284" t="s">
        <v>188</v>
      </c>
      <c r="P48" s="34"/>
    </row>
    <row r="49" spans="1:16">
      <c r="A49" s="32"/>
      <c r="B49" s="19">
        <v>30</v>
      </c>
      <c r="C49" s="443" t="s">
        <v>189</v>
      </c>
      <c r="D49" s="443"/>
      <c r="E49" s="443"/>
      <c r="F49" s="443"/>
      <c r="G49" s="443"/>
      <c r="H49" s="443"/>
      <c r="I49" s="443"/>
      <c r="J49" s="443"/>
      <c r="K49" s="443"/>
      <c r="L49" s="443"/>
      <c r="M49" s="443"/>
      <c r="N49" s="443"/>
      <c r="O49" s="284" t="s">
        <v>0</v>
      </c>
      <c r="P49" s="34"/>
    </row>
    <row r="50" spans="1:16" ht="36" customHeight="1">
      <c r="A50" s="32"/>
      <c r="B50" s="19">
        <v>31</v>
      </c>
      <c r="C50" s="443" t="s">
        <v>190</v>
      </c>
      <c r="D50" s="443"/>
      <c r="E50" s="443"/>
      <c r="F50" s="443"/>
      <c r="G50" s="443"/>
      <c r="H50" s="443"/>
      <c r="I50" s="443"/>
      <c r="J50" s="443"/>
      <c r="K50" s="443"/>
      <c r="L50" s="443"/>
      <c r="M50" s="443"/>
      <c r="N50" s="443"/>
      <c r="O50" s="284" t="s">
        <v>0</v>
      </c>
      <c r="P50" s="34"/>
    </row>
    <row r="51" spans="1:16">
      <c r="A51" s="32"/>
      <c r="B51" s="19">
        <v>32</v>
      </c>
      <c r="C51" s="443" t="s">
        <v>191</v>
      </c>
      <c r="D51" s="443"/>
      <c r="E51" s="443"/>
      <c r="F51" s="443"/>
      <c r="G51" s="443"/>
      <c r="H51" s="443"/>
      <c r="I51" s="443"/>
      <c r="J51" s="443"/>
      <c r="K51" s="443"/>
      <c r="L51" s="443"/>
      <c r="M51" s="443"/>
      <c r="N51" s="443"/>
      <c r="O51" s="284" t="s">
        <v>0</v>
      </c>
      <c r="P51" s="34"/>
    </row>
    <row r="52" spans="1:16">
      <c r="A52" s="32"/>
      <c r="B52" s="19">
        <v>33</v>
      </c>
      <c r="C52" s="443" t="s">
        <v>192</v>
      </c>
      <c r="D52" s="443"/>
      <c r="E52" s="443"/>
      <c r="F52" s="443"/>
      <c r="G52" s="443"/>
      <c r="H52" s="443"/>
      <c r="I52" s="443"/>
      <c r="J52" s="443"/>
      <c r="K52" s="443"/>
      <c r="L52" s="443"/>
      <c r="M52" s="443"/>
      <c r="N52" s="443"/>
      <c r="O52" s="284" t="s">
        <v>0</v>
      </c>
      <c r="P52" s="34"/>
    </row>
    <row r="53" spans="1:16">
      <c r="A53" s="32"/>
      <c r="B53" s="19">
        <v>34</v>
      </c>
      <c r="C53" s="443" t="s">
        <v>193</v>
      </c>
      <c r="D53" s="443"/>
      <c r="E53" s="443"/>
      <c r="F53" s="443"/>
      <c r="G53" s="443"/>
      <c r="H53" s="443"/>
      <c r="I53" s="443"/>
      <c r="J53" s="443"/>
      <c r="K53" s="443"/>
      <c r="L53" s="443"/>
      <c r="M53" s="443"/>
      <c r="N53" s="443"/>
      <c r="O53" s="284" t="s">
        <v>0</v>
      </c>
      <c r="P53" s="34"/>
    </row>
    <row r="54" spans="1:16">
      <c r="A54" s="32"/>
      <c r="B54" s="19"/>
      <c r="C54" s="451" t="s">
        <v>194</v>
      </c>
      <c r="D54" s="451"/>
      <c r="E54" s="451"/>
      <c r="F54" s="451"/>
      <c r="G54" s="451"/>
      <c r="H54" s="451"/>
      <c r="I54" s="451"/>
      <c r="J54" s="451"/>
      <c r="K54" s="451"/>
      <c r="L54" s="451"/>
      <c r="M54" s="451"/>
      <c r="N54" s="451"/>
      <c r="O54" s="284" t="s">
        <v>0</v>
      </c>
      <c r="P54" s="34"/>
    </row>
    <row r="55" spans="1:16">
      <c r="A55" s="32"/>
      <c r="B55" s="19">
        <v>35</v>
      </c>
      <c r="C55" s="443" t="s">
        <v>195</v>
      </c>
      <c r="D55" s="443"/>
      <c r="E55" s="443"/>
      <c r="F55" s="443"/>
      <c r="G55" s="443"/>
      <c r="H55" s="443"/>
      <c r="I55" s="443"/>
      <c r="J55" s="443"/>
      <c r="K55" s="443"/>
      <c r="L55" s="443"/>
      <c r="M55" s="443"/>
      <c r="N55" s="443"/>
      <c r="O55" s="284" t="s">
        <v>0</v>
      </c>
      <c r="P55" s="34"/>
    </row>
    <row r="56" spans="1:16">
      <c r="A56" s="32"/>
      <c r="B56" s="19">
        <v>36</v>
      </c>
      <c r="C56" s="443" t="s">
        <v>196</v>
      </c>
      <c r="D56" s="443"/>
      <c r="E56" s="443"/>
      <c r="F56" s="443"/>
      <c r="G56" s="443"/>
      <c r="H56" s="443"/>
      <c r="I56" s="443"/>
      <c r="J56" s="443"/>
      <c r="K56" s="443"/>
      <c r="L56" s="443"/>
      <c r="M56" s="443"/>
      <c r="N56" s="443"/>
      <c r="O56" s="284" t="s">
        <v>0</v>
      </c>
      <c r="P56" s="34"/>
    </row>
    <row r="57" spans="1:16">
      <c r="A57" s="32"/>
      <c r="B57" s="19">
        <v>37</v>
      </c>
      <c r="C57" s="443" t="s">
        <v>197</v>
      </c>
      <c r="D57" s="443"/>
      <c r="E57" s="443"/>
      <c r="F57" s="443"/>
      <c r="G57" s="443"/>
      <c r="H57" s="443"/>
      <c r="I57" s="443"/>
      <c r="J57" s="443"/>
      <c r="K57" s="443"/>
      <c r="L57" s="443"/>
      <c r="M57" s="443"/>
      <c r="N57" s="443"/>
      <c r="O57" s="284" t="s">
        <v>0</v>
      </c>
      <c r="P57" s="34"/>
    </row>
    <row r="58" spans="1:16">
      <c r="A58" s="32"/>
      <c r="B58" s="19"/>
      <c r="C58" s="451" t="s">
        <v>198</v>
      </c>
      <c r="D58" s="451"/>
      <c r="E58" s="451"/>
      <c r="F58" s="451"/>
      <c r="G58" s="451"/>
      <c r="H58" s="451"/>
      <c r="I58" s="451"/>
      <c r="J58" s="451"/>
      <c r="K58" s="451"/>
      <c r="L58" s="451"/>
      <c r="M58" s="451"/>
      <c r="N58" s="451"/>
      <c r="O58" s="284" t="s">
        <v>0</v>
      </c>
      <c r="P58" s="34"/>
    </row>
    <row r="59" spans="1:16">
      <c r="A59" s="32"/>
      <c r="B59" s="19">
        <v>38</v>
      </c>
      <c r="C59" s="443" t="s">
        <v>199</v>
      </c>
      <c r="D59" s="443" t="s">
        <v>200</v>
      </c>
      <c r="E59" s="443" t="s">
        <v>200</v>
      </c>
      <c r="F59" s="443" t="s">
        <v>200</v>
      </c>
      <c r="G59" s="443" t="s">
        <v>200</v>
      </c>
      <c r="H59" s="443" t="s">
        <v>200</v>
      </c>
      <c r="I59" s="443" t="s">
        <v>200</v>
      </c>
      <c r="J59" s="443" t="s">
        <v>200</v>
      </c>
      <c r="K59" s="443" t="s">
        <v>200</v>
      </c>
      <c r="L59" s="443" t="s">
        <v>200</v>
      </c>
      <c r="M59" s="443" t="s">
        <v>200</v>
      </c>
      <c r="N59" s="443" t="s">
        <v>200</v>
      </c>
      <c r="O59" s="284" t="s">
        <v>0</v>
      </c>
      <c r="P59" s="34"/>
    </row>
    <row r="60" spans="1:16">
      <c r="A60" s="32"/>
      <c r="B60" s="19">
        <v>39</v>
      </c>
      <c r="C60" s="443" t="s">
        <v>201</v>
      </c>
      <c r="D60" s="443" t="s">
        <v>201</v>
      </c>
      <c r="E60" s="443" t="s">
        <v>201</v>
      </c>
      <c r="F60" s="443" t="s">
        <v>201</v>
      </c>
      <c r="G60" s="443" t="s">
        <v>201</v>
      </c>
      <c r="H60" s="443" t="s">
        <v>201</v>
      </c>
      <c r="I60" s="443" t="s">
        <v>201</v>
      </c>
      <c r="J60" s="443" t="s">
        <v>201</v>
      </c>
      <c r="K60" s="443" t="s">
        <v>201</v>
      </c>
      <c r="L60" s="443" t="s">
        <v>201</v>
      </c>
      <c r="M60" s="443" t="s">
        <v>201</v>
      </c>
      <c r="N60" s="443" t="s">
        <v>201</v>
      </c>
      <c r="O60" s="284" t="s">
        <v>0</v>
      </c>
      <c r="P60" s="34"/>
    </row>
    <row r="61" spans="1:16">
      <c r="A61" s="32"/>
      <c r="B61" s="19">
        <v>40</v>
      </c>
      <c r="C61" s="443" t="s">
        <v>202</v>
      </c>
      <c r="D61" s="443" t="s">
        <v>202</v>
      </c>
      <c r="E61" s="443" t="s">
        <v>202</v>
      </c>
      <c r="F61" s="443" t="s">
        <v>202</v>
      </c>
      <c r="G61" s="443" t="s">
        <v>202</v>
      </c>
      <c r="H61" s="443" t="s">
        <v>202</v>
      </c>
      <c r="I61" s="443" t="s">
        <v>202</v>
      </c>
      <c r="J61" s="443" t="s">
        <v>202</v>
      </c>
      <c r="K61" s="443" t="s">
        <v>202</v>
      </c>
      <c r="L61" s="443" t="s">
        <v>202</v>
      </c>
      <c r="M61" s="443" t="s">
        <v>202</v>
      </c>
      <c r="N61" s="443" t="s">
        <v>202</v>
      </c>
      <c r="O61" s="284" t="s">
        <v>0</v>
      </c>
      <c r="P61" s="34"/>
    </row>
    <row r="62" spans="1:16">
      <c r="A62" s="32"/>
      <c r="B62" s="19"/>
      <c r="C62" s="451" t="s">
        <v>203</v>
      </c>
      <c r="D62" s="451"/>
      <c r="E62" s="451"/>
      <c r="F62" s="451"/>
      <c r="G62" s="451"/>
      <c r="H62" s="451"/>
      <c r="I62" s="451"/>
      <c r="J62" s="451"/>
      <c r="K62" s="451"/>
      <c r="L62" s="451"/>
      <c r="M62" s="451"/>
      <c r="N62" s="451"/>
      <c r="O62" s="284" t="s">
        <v>0</v>
      </c>
      <c r="P62" s="34"/>
    </row>
    <row r="63" spans="1:16">
      <c r="A63" s="32"/>
      <c r="B63" s="19">
        <v>41</v>
      </c>
      <c r="C63" s="443" t="s">
        <v>204</v>
      </c>
      <c r="D63" s="443"/>
      <c r="E63" s="443"/>
      <c r="F63" s="443"/>
      <c r="G63" s="443"/>
      <c r="H63" s="443"/>
      <c r="I63" s="443"/>
      <c r="J63" s="443"/>
      <c r="K63" s="443"/>
      <c r="L63" s="443"/>
      <c r="M63" s="443"/>
      <c r="N63" s="443"/>
      <c r="O63" s="284" t="s">
        <v>0</v>
      </c>
      <c r="P63" s="34"/>
    </row>
    <row r="64" spans="1:16" ht="34.5" customHeight="1">
      <c r="A64" s="32"/>
      <c r="B64" s="239">
        <v>42</v>
      </c>
      <c r="C64" s="443" t="s">
        <v>205</v>
      </c>
      <c r="D64" s="443"/>
      <c r="E64" s="443"/>
      <c r="F64" s="443"/>
      <c r="G64" s="443"/>
      <c r="H64" s="443"/>
      <c r="I64" s="443"/>
      <c r="J64" s="443"/>
      <c r="K64" s="443"/>
      <c r="L64" s="443"/>
      <c r="M64" s="443"/>
      <c r="N64" s="443"/>
      <c r="O64" s="284" t="s">
        <v>0</v>
      </c>
      <c r="P64" s="34"/>
    </row>
    <row r="65" spans="2:16" ht="28.5" customHeight="1">
      <c r="B65" s="275"/>
      <c r="C65" s="452" t="s">
        <v>206</v>
      </c>
      <c r="D65" s="453"/>
      <c r="E65" s="453"/>
      <c r="F65" s="453"/>
      <c r="G65" s="453"/>
      <c r="H65" s="453"/>
      <c r="I65" s="453" t="s">
        <v>207</v>
      </c>
      <c r="J65" s="453"/>
      <c r="K65" s="453" t="s">
        <v>208</v>
      </c>
      <c r="L65" s="453"/>
      <c r="M65" s="453"/>
      <c r="N65" s="37" t="s">
        <v>209</v>
      </c>
      <c r="O65" s="243"/>
      <c r="P65" s="243"/>
    </row>
    <row r="66" spans="2:16" ht="40.5" customHeight="1">
      <c r="B66" s="238">
        <v>43</v>
      </c>
      <c r="C66" s="437" t="s">
        <v>210</v>
      </c>
      <c r="D66" s="438"/>
      <c r="E66" s="438"/>
      <c r="F66" s="438"/>
      <c r="G66" s="438"/>
      <c r="H66" s="439"/>
      <c r="I66" s="442">
        <v>16</v>
      </c>
      <c r="J66" s="442"/>
      <c r="K66" s="442">
        <v>16</v>
      </c>
      <c r="L66" s="442"/>
      <c r="M66" s="442"/>
      <c r="N66" s="274">
        <f>K66/I66</f>
        <v>1</v>
      </c>
      <c r="O66" s="243"/>
      <c r="P66" s="243"/>
    </row>
    <row r="67" spans="2:16">
      <c r="B67" s="243"/>
      <c r="C67" s="243"/>
      <c r="D67" s="243"/>
      <c r="E67" s="243"/>
      <c r="F67" s="243"/>
      <c r="G67" s="243"/>
      <c r="H67" s="243"/>
      <c r="I67" s="243"/>
      <c r="J67" s="243"/>
      <c r="K67" s="243"/>
      <c r="L67" s="243"/>
      <c r="M67" s="243"/>
      <c r="N67" s="243"/>
      <c r="O67" s="243"/>
      <c r="P67" s="243"/>
    </row>
    <row r="68" spans="2:16">
      <c r="B68" s="243"/>
      <c r="C68" s="243"/>
      <c r="D68" s="243"/>
      <c r="E68" s="243"/>
      <c r="F68" s="243"/>
      <c r="G68" s="243"/>
      <c r="H68" s="243"/>
      <c r="I68" s="243"/>
      <c r="J68" s="243"/>
      <c r="K68" s="243"/>
      <c r="L68" s="243"/>
      <c r="M68" s="243"/>
      <c r="N68" s="243"/>
      <c r="O68" s="243"/>
      <c r="P68" s="243"/>
    </row>
    <row r="69" spans="2:16" ht="15.75">
      <c r="B69" s="350" t="s">
        <v>87</v>
      </c>
      <c r="C69" s="350"/>
      <c r="D69" s="350"/>
      <c r="E69" s="350"/>
      <c r="F69" s="350"/>
      <c r="G69" s="350"/>
      <c r="H69" s="350"/>
      <c r="I69" s="350"/>
      <c r="J69" s="350"/>
      <c r="K69" s="350"/>
      <c r="L69" s="350"/>
      <c r="M69" s="350"/>
      <c r="N69" s="350"/>
      <c r="O69" s="350"/>
      <c r="P69" s="350"/>
    </row>
    <row r="70" spans="2:16" ht="15.75">
      <c r="B70" s="350" t="s">
        <v>88</v>
      </c>
      <c r="C70" s="350"/>
      <c r="D70" s="350" t="s">
        <v>89</v>
      </c>
      <c r="E70" s="350"/>
      <c r="F70" s="350"/>
      <c r="G70" s="350"/>
      <c r="H70" s="350"/>
      <c r="I70" s="350"/>
      <c r="J70" s="350"/>
      <c r="K70" s="350"/>
      <c r="L70" s="350"/>
      <c r="M70" s="350"/>
      <c r="N70" s="350"/>
      <c r="O70" s="350" t="s">
        <v>90</v>
      </c>
      <c r="P70" s="350"/>
    </row>
    <row r="71" spans="2:16">
      <c r="B71" s="352" t="s">
        <v>91</v>
      </c>
      <c r="C71" s="352"/>
      <c r="D71" s="352" t="s">
        <v>92</v>
      </c>
      <c r="E71" s="352"/>
      <c r="F71" s="352"/>
      <c r="G71" s="352"/>
      <c r="H71" s="352"/>
      <c r="I71" s="352"/>
      <c r="J71" s="352"/>
      <c r="K71" s="352"/>
      <c r="L71" s="352"/>
      <c r="M71" s="352"/>
      <c r="N71" s="352"/>
      <c r="O71" s="352">
        <v>1</v>
      </c>
      <c r="P71" s="352"/>
    </row>
    <row r="72" spans="2:16">
      <c r="B72" s="352" t="s">
        <v>0</v>
      </c>
      <c r="C72" s="352"/>
      <c r="D72" s="352" t="s">
        <v>0</v>
      </c>
      <c r="E72" s="352"/>
      <c r="F72" s="352"/>
      <c r="G72" s="352"/>
      <c r="H72" s="352"/>
      <c r="I72" s="352"/>
      <c r="J72" s="352"/>
      <c r="K72" s="352"/>
      <c r="L72" s="352"/>
      <c r="M72" s="352"/>
      <c r="N72" s="352"/>
      <c r="O72" s="352" t="s">
        <v>0</v>
      </c>
      <c r="P72" s="352"/>
    </row>
    <row r="73" spans="2:16">
      <c r="C73" s="243"/>
      <c r="D73" s="243"/>
      <c r="E73" s="265"/>
      <c r="F73" s="265"/>
      <c r="G73" s="265"/>
      <c r="H73" s="265"/>
      <c r="I73" s="265"/>
      <c r="J73" s="265"/>
      <c r="K73" s="265"/>
      <c r="L73" s="266"/>
      <c r="M73" s="266"/>
      <c r="N73" s="266"/>
      <c r="O73" s="266"/>
      <c r="P73" s="243"/>
    </row>
    <row r="74" spans="2:16" ht="15.75">
      <c r="B74" s="350" t="s">
        <v>0</v>
      </c>
      <c r="C74" s="350"/>
      <c r="D74" s="350" t="s">
        <v>93</v>
      </c>
      <c r="E74" s="350"/>
      <c r="F74" s="350" t="s">
        <v>94</v>
      </c>
      <c r="G74" s="350"/>
      <c r="H74" s="350"/>
      <c r="I74" s="350"/>
      <c r="J74" s="350"/>
      <c r="K74" s="350"/>
      <c r="L74" s="350"/>
      <c r="M74" s="350"/>
      <c r="N74" s="276" t="s">
        <v>88</v>
      </c>
      <c r="O74" s="350" t="s">
        <v>95</v>
      </c>
      <c r="P74" s="350"/>
    </row>
    <row r="75" spans="2:16" ht="15" customHeight="1">
      <c r="B75" s="350" t="s">
        <v>96</v>
      </c>
      <c r="C75" s="350"/>
      <c r="D75" s="352" t="s">
        <v>97</v>
      </c>
      <c r="E75" s="352"/>
      <c r="F75" s="352" t="s">
        <v>98</v>
      </c>
      <c r="G75" s="352"/>
      <c r="H75" s="352"/>
      <c r="I75" s="352"/>
      <c r="J75" s="352"/>
      <c r="K75" s="352"/>
      <c r="L75" s="352"/>
      <c r="M75" s="352"/>
      <c r="N75" s="268" t="s">
        <v>91</v>
      </c>
      <c r="O75" s="352" t="s">
        <v>0</v>
      </c>
      <c r="P75" s="352"/>
    </row>
    <row r="76" spans="2:16" ht="15" customHeight="1">
      <c r="B76" s="350" t="s">
        <v>99</v>
      </c>
      <c r="C76" s="350"/>
      <c r="D76" s="352" t="s">
        <v>97</v>
      </c>
      <c r="E76" s="352"/>
      <c r="F76" s="352" t="s">
        <v>100</v>
      </c>
      <c r="G76" s="352"/>
      <c r="H76" s="352"/>
      <c r="I76" s="352"/>
      <c r="J76" s="352"/>
      <c r="K76" s="352"/>
      <c r="L76" s="352"/>
      <c r="M76" s="352"/>
      <c r="N76" s="268" t="s">
        <v>91</v>
      </c>
      <c r="O76" s="352" t="s">
        <v>0</v>
      </c>
      <c r="P76" s="352"/>
    </row>
    <row r="77" spans="2:16" ht="15" customHeight="1">
      <c r="B77" s="350" t="s">
        <v>101</v>
      </c>
      <c r="C77" s="350"/>
      <c r="D77" s="352" t="s">
        <v>102</v>
      </c>
      <c r="E77" s="352"/>
      <c r="F77" s="352" t="s">
        <v>103</v>
      </c>
      <c r="G77" s="352"/>
      <c r="H77" s="352"/>
      <c r="I77" s="352"/>
      <c r="J77" s="352"/>
      <c r="K77" s="352"/>
      <c r="L77" s="352"/>
      <c r="M77" s="352"/>
      <c r="N77" s="268" t="s">
        <v>91</v>
      </c>
      <c r="O77" s="352" t="s">
        <v>0</v>
      </c>
      <c r="P77" s="352"/>
    </row>
  </sheetData>
  <mergeCells count="105">
    <mergeCell ref="D2:O2"/>
    <mergeCell ref="D3:O3"/>
    <mergeCell ref="D4:O4"/>
    <mergeCell ref="D1:O1"/>
    <mergeCell ref="B1:C4"/>
    <mergeCell ref="D77:E77"/>
    <mergeCell ref="F77:M77"/>
    <mergeCell ref="O77:P77"/>
    <mergeCell ref="B69:P69"/>
    <mergeCell ref="B70:C70"/>
    <mergeCell ref="B71:C71"/>
    <mergeCell ref="B72:C72"/>
    <mergeCell ref="B75:C75"/>
    <mergeCell ref="B76:C76"/>
    <mergeCell ref="B77:C77"/>
    <mergeCell ref="B74:C74"/>
    <mergeCell ref="D70:N70"/>
    <mergeCell ref="O70:P70"/>
    <mergeCell ref="D71:N71"/>
    <mergeCell ref="O71:P71"/>
    <mergeCell ref="D72:N72"/>
    <mergeCell ref="O72:P72"/>
    <mergeCell ref="D74:E74"/>
    <mergeCell ref="F74:M74"/>
    <mergeCell ref="O74:P74"/>
    <mergeCell ref="D75:E75"/>
    <mergeCell ref="F75:M75"/>
    <mergeCell ref="O75:P75"/>
    <mergeCell ref="D76:E76"/>
    <mergeCell ref="F76:M76"/>
    <mergeCell ref="O76:P76"/>
    <mergeCell ref="C66:H66"/>
    <mergeCell ref="I66:J66"/>
    <mergeCell ref="K66:M66"/>
    <mergeCell ref="C57:N57"/>
    <mergeCell ref="C58:N58"/>
    <mergeCell ref="C59:N59"/>
    <mergeCell ref="C60:N60"/>
    <mergeCell ref="C61:N61"/>
    <mergeCell ref="C62:N62"/>
    <mergeCell ref="C63:N63"/>
    <mergeCell ref="C64:N64"/>
    <mergeCell ref="C65:H65"/>
    <mergeCell ref="I65:J65"/>
    <mergeCell ref="K65:M65"/>
    <mergeCell ref="C53:N53"/>
    <mergeCell ref="C54:N54"/>
    <mergeCell ref="C55:N55"/>
    <mergeCell ref="C56:N56"/>
    <mergeCell ref="C47:N47"/>
    <mergeCell ref="C48:N48"/>
    <mergeCell ref="C49:N49"/>
    <mergeCell ref="C50:N50"/>
    <mergeCell ref="C51:N51"/>
    <mergeCell ref="C52:N52"/>
    <mergeCell ref="C46:N46"/>
    <mergeCell ref="C36:N36"/>
    <mergeCell ref="C26:N26"/>
    <mergeCell ref="C27:N27"/>
    <mergeCell ref="C28:N28"/>
    <mergeCell ref="C29:N29"/>
    <mergeCell ref="C30:N30"/>
    <mergeCell ref="C31:N31"/>
    <mergeCell ref="C32:N32"/>
    <mergeCell ref="C33:N33"/>
    <mergeCell ref="C34:N34"/>
    <mergeCell ref="C35:N35"/>
    <mergeCell ref="C37:N37"/>
    <mergeCell ref="C38:N38"/>
    <mergeCell ref="C39:N39"/>
    <mergeCell ref="C40:N40"/>
    <mergeCell ref="C41:N41"/>
    <mergeCell ref="C42:N42"/>
    <mergeCell ref="C43:N43"/>
    <mergeCell ref="C44:N44"/>
    <mergeCell ref="C45:N45"/>
    <mergeCell ref="C25:N25"/>
    <mergeCell ref="B16:F16"/>
    <mergeCell ref="G16:P16"/>
    <mergeCell ref="B18:B19"/>
    <mergeCell ref="C18:N18"/>
    <mergeCell ref="O18:O19"/>
    <mergeCell ref="P18:P19"/>
    <mergeCell ref="C19:N19"/>
    <mergeCell ref="C20:N20"/>
    <mergeCell ref="C21:N21"/>
    <mergeCell ref="C22:N22"/>
    <mergeCell ref="C23:N23"/>
    <mergeCell ref="C24:N24"/>
    <mergeCell ref="B7:C7"/>
    <mergeCell ref="D7:P7"/>
    <mergeCell ref="B6:P6"/>
    <mergeCell ref="B15:F15"/>
    <mergeCell ref="G15:P15"/>
    <mergeCell ref="B8:C8"/>
    <mergeCell ref="D8:P8"/>
    <mergeCell ref="B9:C9"/>
    <mergeCell ref="D9:P9"/>
    <mergeCell ref="B10:C10"/>
    <mergeCell ref="D10:P10"/>
    <mergeCell ref="B11:C11"/>
    <mergeCell ref="D11:P11"/>
    <mergeCell ref="B13:P13"/>
    <mergeCell ref="B14:F14"/>
    <mergeCell ref="G14:P14"/>
  </mergeCells>
  <dataValidations count="1">
    <dataValidation type="list" allowBlank="1" showInputMessage="1" showErrorMessage="1" sqref="D7:P7" xr:uid="{758C703E-9F47-414D-80BA-365A77DC0338}">
      <formula1>#REF!</formula1>
    </dataValidation>
  </dataValidations>
  <hyperlinks>
    <hyperlink ref="O21" r:id="rId1" xr:uid="{9744E0BA-DC37-42F5-BA21-E8E07D2BA11E}"/>
    <hyperlink ref="O34" r:id="rId2" xr:uid="{C3B2B0AC-DDF5-4262-878B-03EBB01F8919}"/>
    <hyperlink ref="O33" r:id="rId3" xr:uid="{64907CDA-5D9A-45A3-BD81-989D46635B4A}"/>
    <hyperlink ref="O38" r:id="rId4" xr:uid="{2798ACF9-CC5B-47BA-853F-66CECAEAD93E}"/>
    <hyperlink ref="O37" r:id="rId5" xr:uid="{6D02F926-7B79-48B3-B7DC-2D5B682B2956}"/>
    <hyperlink ref="O35" r:id="rId6" xr:uid="{5F1EF478-21CA-4ED2-A4CA-E6D5C80D33DF}"/>
    <hyperlink ref="O25" r:id="rId7" xr:uid="{2F59C453-911F-4884-8556-34980C63D261}"/>
    <hyperlink ref="O23" r:id="rId8" xr:uid="{BDAFA763-B2CA-46A7-AF54-B2845B9645C3}"/>
    <hyperlink ref="O30" r:id="rId9" xr:uid="{DE91FCC1-EB70-4AD5-A3EF-1753D2768EE9}"/>
    <hyperlink ref="O32" r:id="rId10" xr:uid="{B7DAE605-0761-4379-BF72-6471951D60DC}"/>
  </hyperlinks>
  <pageMargins left="0.7" right="0.7" top="0.75" bottom="0.75" header="0.3" footer="0.3"/>
  <pageSetup orientation="portrait" r:id="rId11"/>
  <drawing r:id="rId12"/>
  <legacy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4"/>
  <sheetViews>
    <sheetView topLeftCell="C75" zoomScale="70" zoomScaleNormal="70" workbookViewId="0">
      <selection activeCell="C118" sqref="C118:E118"/>
    </sheetView>
  </sheetViews>
  <sheetFormatPr defaultColWidth="11.42578125" defaultRowHeight="15"/>
  <cols>
    <col min="1" max="1" width="28.28515625" customWidth="1"/>
    <col min="2" max="2" width="40.42578125" customWidth="1"/>
    <col min="3" max="3" width="126.28515625" style="30" customWidth="1"/>
    <col min="4" max="4" width="48.42578125" customWidth="1"/>
    <col min="5" max="5" width="20" customWidth="1"/>
  </cols>
  <sheetData>
    <row r="1" spans="1:4" ht="39.75" customHeight="1">
      <c r="B1" s="420" t="s">
        <v>0</v>
      </c>
      <c r="C1" s="288" t="s">
        <v>1</v>
      </c>
      <c r="D1" s="286" t="s">
        <v>2</v>
      </c>
    </row>
    <row r="2" spans="1:4" ht="39.75" customHeight="1">
      <c r="B2" s="420"/>
      <c r="C2" s="287" t="s">
        <v>3</v>
      </c>
      <c r="D2" s="286" t="s">
        <v>4</v>
      </c>
    </row>
    <row r="3" spans="1:4" ht="39.75" customHeight="1">
      <c r="B3" s="420"/>
      <c r="C3" s="288" t="s">
        <v>5</v>
      </c>
      <c r="D3" s="287" t="s">
        <v>6</v>
      </c>
    </row>
    <row r="4" spans="1:4" ht="36" customHeight="1">
      <c r="B4" s="420"/>
      <c r="C4" s="288" t="s">
        <v>7</v>
      </c>
      <c r="D4" s="287" t="s">
        <v>211</v>
      </c>
    </row>
    <row r="5" spans="1:4">
      <c r="B5" s="243"/>
      <c r="C5" s="273"/>
      <c r="D5" s="243"/>
    </row>
    <row r="6" spans="1:4">
      <c r="B6" s="272"/>
      <c r="C6" s="272"/>
      <c r="D6" s="243"/>
    </row>
    <row r="7" spans="1:4">
      <c r="B7" s="197" t="s">
        <v>212</v>
      </c>
      <c r="C7" s="198" t="s">
        <v>213</v>
      </c>
      <c r="D7" s="199" t="s">
        <v>214</v>
      </c>
    </row>
    <row r="8" spans="1:4" ht="15.75" customHeight="1">
      <c r="A8" s="39"/>
      <c r="B8" s="456" t="s">
        <v>215</v>
      </c>
      <c r="C8" s="43" t="s">
        <v>216</v>
      </c>
      <c r="D8" s="459"/>
    </row>
    <row r="9" spans="1:4" ht="15.75">
      <c r="A9" s="39"/>
      <c r="B9" s="457"/>
      <c r="C9" s="44" t="s">
        <v>217</v>
      </c>
      <c r="D9" s="460"/>
    </row>
    <row r="10" spans="1:4" ht="15.75">
      <c r="A10" s="39"/>
      <c r="B10" s="457"/>
      <c r="C10" s="44" t="s">
        <v>218</v>
      </c>
      <c r="D10" s="460"/>
    </row>
    <row r="11" spans="1:4" ht="15.75" customHeight="1">
      <c r="A11" s="39"/>
      <c r="B11" s="457"/>
      <c r="C11" s="43" t="s">
        <v>219</v>
      </c>
      <c r="D11" s="460"/>
    </row>
    <row r="12" spans="1:4" ht="15.75" customHeight="1">
      <c r="A12" s="39"/>
      <c r="B12" s="457"/>
      <c r="C12" s="45" t="s">
        <v>220</v>
      </c>
      <c r="D12" s="460"/>
    </row>
    <row r="13" spans="1:4" ht="15.75">
      <c r="A13" s="39"/>
      <c r="B13" s="458"/>
      <c r="C13" s="46" t="s">
        <v>221</v>
      </c>
      <c r="D13" s="461"/>
    </row>
    <row r="14" spans="1:4" ht="15.75">
      <c r="A14" s="39"/>
      <c r="B14" s="466" t="s">
        <v>222</v>
      </c>
      <c r="C14" s="47" t="s">
        <v>223</v>
      </c>
      <c r="D14" s="454" t="s">
        <v>224</v>
      </c>
    </row>
    <row r="15" spans="1:4" ht="15.75">
      <c r="A15" s="39"/>
      <c r="B15" s="474"/>
      <c r="C15" s="48" t="s">
        <v>225</v>
      </c>
      <c r="D15" s="455"/>
    </row>
    <row r="16" spans="1:4" ht="15.75">
      <c r="A16" s="39"/>
      <c r="B16" s="471" t="s">
        <v>226</v>
      </c>
      <c r="C16" s="49" t="s">
        <v>227</v>
      </c>
      <c r="D16" s="462" t="s">
        <v>228</v>
      </c>
    </row>
    <row r="17" spans="1:4" ht="15.75">
      <c r="A17" s="39"/>
      <c r="B17" s="472"/>
      <c r="C17" s="50" t="s">
        <v>229</v>
      </c>
      <c r="D17" s="463"/>
    </row>
    <row r="18" spans="1:4" ht="15.75">
      <c r="A18" s="39"/>
      <c r="B18" s="473" t="s">
        <v>230</v>
      </c>
      <c r="C18" s="49" t="s">
        <v>227</v>
      </c>
      <c r="D18" s="462" t="s">
        <v>231</v>
      </c>
    </row>
    <row r="19" spans="1:4" ht="15.75">
      <c r="A19" s="39"/>
      <c r="B19" s="472"/>
      <c r="C19" s="50" t="s">
        <v>229</v>
      </c>
      <c r="D19" s="464"/>
    </row>
    <row r="20" spans="1:4" ht="15.75">
      <c r="A20" s="39"/>
      <c r="B20" s="465" t="s">
        <v>232</v>
      </c>
      <c r="C20" s="49" t="s">
        <v>227</v>
      </c>
      <c r="D20" s="455" t="s">
        <v>233</v>
      </c>
    </row>
    <row r="21" spans="1:4" ht="15.75">
      <c r="A21" s="39"/>
      <c r="B21" s="465"/>
      <c r="C21" s="50" t="s">
        <v>229</v>
      </c>
      <c r="D21" s="461"/>
    </row>
    <row r="22" spans="1:4" ht="15.75">
      <c r="A22" s="39"/>
      <c r="B22" s="456" t="s">
        <v>234</v>
      </c>
      <c r="C22" s="47" t="s">
        <v>39</v>
      </c>
      <c r="D22" s="459" t="s">
        <v>235</v>
      </c>
    </row>
    <row r="23" spans="1:4" ht="15.75">
      <c r="A23" s="39"/>
      <c r="B23" s="457"/>
      <c r="C23" s="44" t="s">
        <v>236</v>
      </c>
      <c r="D23" s="460"/>
    </row>
    <row r="24" spans="1:4" ht="15.75">
      <c r="A24" s="39"/>
      <c r="B24" s="458"/>
      <c r="C24" s="40" t="s">
        <v>237</v>
      </c>
      <c r="D24" s="461"/>
    </row>
    <row r="25" spans="1:4" ht="15.75">
      <c r="A25" s="39"/>
      <c r="B25" s="456" t="s">
        <v>238</v>
      </c>
      <c r="C25" s="47" t="s">
        <v>239</v>
      </c>
      <c r="D25" s="459"/>
    </row>
    <row r="26" spans="1:4" ht="15.75">
      <c r="A26" s="39"/>
      <c r="B26" s="457"/>
      <c r="C26" s="44" t="s">
        <v>240</v>
      </c>
      <c r="D26" s="460"/>
    </row>
    <row r="27" spans="1:4" ht="15.75">
      <c r="A27" s="39"/>
      <c r="B27" s="457"/>
      <c r="C27" s="44" t="s">
        <v>241</v>
      </c>
      <c r="D27" s="460"/>
    </row>
    <row r="28" spans="1:4" ht="15.75">
      <c r="A28" s="39"/>
      <c r="B28" s="457"/>
      <c r="C28" s="44" t="s">
        <v>242</v>
      </c>
      <c r="D28" s="460"/>
    </row>
    <row r="29" spans="1:4" ht="15.75">
      <c r="A29" s="39"/>
      <c r="B29" s="457"/>
      <c r="C29" s="44" t="s">
        <v>243</v>
      </c>
      <c r="D29" s="460"/>
    </row>
    <row r="30" spans="1:4" ht="15.75">
      <c r="A30" s="39"/>
      <c r="B30" s="457"/>
      <c r="C30" s="44" t="s">
        <v>244</v>
      </c>
      <c r="D30" s="460"/>
    </row>
    <row r="31" spans="1:4" ht="15.75">
      <c r="A31" s="39"/>
      <c r="B31" s="458"/>
      <c r="C31" s="40" t="s">
        <v>245</v>
      </c>
      <c r="D31" s="461"/>
    </row>
    <row r="32" spans="1:4" ht="15.75">
      <c r="A32" s="39"/>
      <c r="B32" s="466" t="s">
        <v>246</v>
      </c>
      <c r="C32" s="47" t="s">
        <v>31</v>
      </c>
      <c r="D32" s="459" t="s">
        <v>247</v>
      </c>
    </row>
    <row r="33" spans="1:4" ht="15.75">
      <c r="A33" s="39"/>
      <c r="B33" s="467"/>
      <c r="C33" s="44" t="s">
        <v>248</v>
      </c>
      <c r="D33" s="460"/>
    </row>
    <row r="34" spans="1:4" ht="15.75">
      <c r="A34" s="39"/>
      <c r="B34" s="467"/>
      <c r="C34" s="44" t="s">
        <v>249</v>
      </c>
      <c r="D34" s="460"/>
    </row>
    <row r="35" spans="1:4" ht="15.75">
      <c r="A35" s="39"/>
      <c r="B35" s="467"/>
      <c r="C35" s="44" t="s">
        <v>250</v>
      </c>
      <c r="D35" s="470"/>
    </row>
    <row r="36" spans="1:4" ht="15.75">
      <c r="A36" s="39"/>
      <c r="B36" s="468"/>
      <c r="C36" s="40" t="s">
        <v>251</v>
      </c>
      <c r="D36" s="40"/>
    </row>
    <row r="37" spans="1:4" ht="15.75">
      <c r="A37" s="39"/>
      <c r="B37" s="456" t="s">
        <v>252</v>
      </c>
      <c r="C37" s="47" t="s">
        <v>253</v>
      </c>
      <c r="D37" s="459"/>
    </row>
    <row r="38" spans="1:4" ht="15.75">
      <c r="A38" s="39"/>
      <c r="B38" s="457"/>
      <c r="C38" s="43" t="s">
        <v>254</v>
      </c>
      <c r="D38" s="460"/>
    </row>
    <row r="39" spans="1:4" ht="15.75">
      <c r="A39" s="39"/>
      <c r="B39" s="457"/>
      <c r="C39" s="43" t="s">
        <v>255</v>
      </c>
      <c r="D39" s="460"/>
    </row>
    <row r="40" spans="1:4" ht="15.75">
      <c r="A40" s="39"/>
      <c r="B40" s="457"/>
      <c r="C40" s="44" t="s">
        <v>256</v>
      </c>
      <c r="D40" s="460"/>
    </row>
    <row r="41" spans="1:4" ht="15.75">
      <c r="A41" s="39"/>
      <c r="B41" s="457"/>
      <c r="C41" s="44" t="s">
        <v>257</v>
      </c>
      <c r="D41" s="460"/>
    </row>
    <row r="42" spans="1:4" ht="15.75">
      <c r="A42" s="39"/>
      <c r="B42" s="457"/>
      <c r="C42" s="44" t="s">
        <v>258</v>
      </c>
      <c r="D42" s="460"/>
    </row>
    <row r="43" spans="1:4" ht="15.75">
      <c r="A43" s="39"/>
      <c r="B43" s="457"/>
      <c r="C43" s="43" t="s">
        <v>259</v>
      </c>
      <c r="D43" s="460"/>
    </row>
    <row r="44" spans="1:4" ht="15.75">
      <c r="A44" s="39"/>
      <c r="B44" s="457"/>
      <c r="C44" s="43" t="s">
        <v>219</v>
      </c>
      <c r="D44" s="460"/>
    </row>
    <row r="45" spans="1:4" ht="15.75">
      <c r="A45" s="39"/>
      <c r="B45" s="457"/>
      <c r="C45" s="44" t="s">
        <v>260</v>
      </c>
      <c r="D45" s="460"/>
    </row>
    <row r="46" spans="1:4" ht="15.75">
      <c r="A46" s="39"/>
      <c r="B46" s="457"/>
      <c r="C46" s="43" t="s">
        <v>27</v>
      </c>
      <c r="D46" s="460"/>
    </row>
    <row r="47" spans="1:4" ht="15.75">
      <c r="A47" s="39"/>
      <c r="B47" s="457"/>
      <c r="C47" s="43" t="s">
        <v>29</v>
      </c>
      <c r="D47" s="460"/>
    </row>
    <row r="48" spans="1:4" ht="15.75">
      <c r="A48" s="39"/>
      <c r="B48" s="457"/>
      <c r="C48" s="43" t="s">
        <v>31</v>
      </c>
      <c r="D48" s="460"/>
    </row>
    <row r="49" spans="1:4" ht="15.75">
      <c r="A49" s="39"/>
      <c r="B49" s="457"/>
      <c r="C49" s="43" t="s">
        <v>33</v>
      </c>
      <c r="D49" s="460"/>
    </row>
    <row r="50" spans="1:4" ht="15.75">
      <c r="A50" s="39"/>
      <c r="B50" s="457"/>
      <c r="C50" s="44" t="s">
        <v>261</v>
      </c>
      <c r="D50" s="460"/>
    </row>
    <row r="51" spans="1:4" ht="15.75">
      <c r="A51" s="39"/>
      <c r="B51" s="457"/>
      <c r="C51" s="44" t="s">
        <v>262</v>
      </c>
      <c r="D51" s="460"/>
    </row>
    <row r="52" spans="1:4" ht="15.75">
      <c r="A52" s="39"/>
      <c r="B52" s="457"/>
      <c r="C52" s="44" t="s">
        <v>263</v>
      </c>
      <c r="D52" s="460"/>
    </row>
    <row r="53" spans="1:4" ht="15.75">
      <c r="A53" s="39"/>
      <c r="B53" s="457"/>
      <c r="C53" s="44" t="s">
        <v>264</v>
      </c>
      <c r="D53" s="460"/>
    </row>
    <row r="54" spans="1:4" ht="15.75">
      <c r="A54" s="39"/>
      <c r="B54" s="457"/>
      <c r="C54" s="44" t="s">
        <v>265</v>
      </c>
      <c r="D54" s="460"/>
    </row>
    <row r="55" spans="1:4" ht="15.75">
      <c r="A55" s="39"/>
      <c r="B55" s="457"/>
      <c r="C55" s="44" t="s">
        <v>266</v>
      </c>
      <c r="D55" s="460"/>
    </row>
    <row r="56" spans="1:4" ht="15.75">
      <c r="A56" s="39"/>
      <c r="B56" s="457"/>
      <c r="C56" s="44" t="s">
        <v>267</v>
      </c>
      <c r="D56" s="460"/>
    </row>
    <row r="57" spans="1:4" ht="15.75">
      <c r="A57" s="39"/>
      <c r="B57" s="457"/>
      <c r="C57" s="44" t="s">
        <v>268</v>
      </c>
      <c r="D57" s="460"/>
    </row>
    <row r="58" spans="1:4" ht="15.75">
      <c r="A58" s="39"/>
      <c r="B58" s="457"/>
      <c r="C58" s="44" t="s">
        <v>269</v>
      </c>
      <c r="D58" s="460"/>
    </row>
    <row r="59" spans="1:4" ht="15.75">
      <c r="A59" s="39"/>
      <c r="B59" s="457"/>
      <c r="C59" s="44" t="s">
        <v>270</v>
      </c>
      <c r="D59" s="460"/>
    </row>
    <row r="60" spans="1:4" ht="15.75">
      <c r="A60" s="39"/>
      <c r="B60" s="457"/>
      <c r="C60" s="44" t="s">
        <v>271</v>
      </c>
      <c r="D60" s="460"/>
    </row>
    <row r="61" spans="1:4" ht="15.75">
      <c r="A61" s="39"/>
      <c r="B61" s="457"/>
      <c r="C61" s="44" t="s">
        <v>272</v>
      </c>
      <c r="D61" s="460"/>
    </row>
    <row r="62" spans="1:4" ht="15.75">
      <c r="A62" s="39"/>
      <c r="B62" s="457"/>
      <c r="C62" s="44" t="s">
        <v>273</v>
      </c>
      <c r="D62" s="460"/>
    </row>
    <row r="63" spans="1:4" ht="15.75">
      <c r="A63" s="39"/>
      <c r="B63" s="457"/>
      <c r="C63" s="44" t="s">
        <v>274</v>
      </c>
      <c r="D63" s="460"/>
    </row>
    <row r="64" spans="1:4" ht="15.75">
      <c r="A64" s="39"/>
      <c r="B64" s="457"/>
      <c r="C64" s="44" t="s">
        <v>275</v>
      </c>
      <c r="D64" s="460"/>
    </row>
    <row r="65" spans="1:4" ht="15.75">
      <c r="A65" s="39"/>
      <c r="B65" s="457"/>
      <c r="C65" s="44" t="s">
        <v>276</v>
      </c>
      <c r="D65" s="460"/>
    </row>
    <row r="66" spans="1:4" ht="15.75">
      <c r="A66" s="39"/>
      <c r="B66" s="457"/>
      <c r="C66" s="44" t="s">
        <v>277</v>
      </c>
      <c r="D66" s="460"/>
    </row>
    <row r="67" spans="1:4" ht="15.75">
      <c r="A67" s="39"/>
      <c r="B67" s="457"/>
      <c r="C67" s="44" t="s">
        <v>278</v>
      </c>
      <c r="D67" s="460"/>
    </row>
    <row r="68" spans="1:4" ht="15.75">
      <c r="A68" s="39"/>
      <c r="B68" s="457"/>
      <c r="C68" s="44" t="s">
        <v>279</v>
      </c>
      <c r="D68" s="460"/>
    </row>
    <row r="69" spans="1:4" ht="15.75">
      <c r="A69" s="39"/>
      <c r="B69" s="457"/>
      <c r="C69" s="43" t="s">
        <v>35</v>
      </c>
      <c r="D69" s="460"/>
    </row>
    <row r="70" spans="1:4" ht="15.75">
      <c r="A70" s="39"/>
      <c r="B70" s="457"/>
      <c r="C70" s="44" t="s">
        <v>280</v>
      </c>
      <c r="D70" s="460"/>
    </row>
    <row r="71" spans="1:4" ht="15.75">
      <c r="A71" s="39"/>
      <c r="B71" s="457"/>
      <c r="C71" s="44" t="s">
        <v>281</v>
      </c>
      <c r="D71" s="460"/>
    </row>
    <row r="72" spans="1:4" ht="15.75">
      <c r="A72" s="39"/>
      <c r="B72" s="457"/>
      <c r="C72" s="43" t="s">
        <v>37</v>
      </c>
      <c r="D72" s="460"/>
    </row>
    <row r="73" spans="1:4" ht="15.75">
      <c r="A73" s="39"/>
      <c r="B73" s="457"/>
      <c r="C73" s="44" t="s">
        <v>282</v>
      </c>
      <c r="D73" s="460"/>
    </row>
    <row r="74" spans="1:4" ht="15.75">
      <c r="A74" s="39"/>
      <c r="B74" s="457"/>
      <c r="C74" s="44" t="s">
        <v>283</v>
      </c>
      <c r="D74" s="460"/>
    </row>
    <row r="75" spans="1:4" ht="15.75">
      <c r="A75" s="39"/>
      <c r="B75" s="457"/>
      <c r="C75" s="44" t="s">
        <v>284</v>
      </c>
      <c r="D75" s="460"/>
    </row>
    <row r="76" spans="1:4" ht="15.75">
      <c r="A76" s="39"/>
      <c r="B76" s="457"/>
      <c r="C76" s="43" t="s">
        <v>41</v>
      </c>
      <c r="D76" s="460"/>
    </row>
    <row r="77" spans="1:4" ht="15.75">
      <c r="A77" s="39"/>
      <c r="B77" s="457"/>
      <c r="C77" s="44" t="s">
        <v>285</v>
      </c>
      <c r="D77" s="460"/>
    </row>
    <row r="78" spans="1:4" ht="15.75">
      <c r="A78" s="39"/>
      <c r="B78" s="457"/>
      <c r="C78" s="44" t="s">
        <v>286</v>
      </c>
      <c r="D78" s="460"/>
    </row>
    <row r="79" spans="1:4" ht="15.75">
      <c r="A79" s="39"/>
      <c r="B79" s="457"/>
      <c r="C79" s="44" t="s">
        <v>287</v>
      </c>
      <c r="D79" s="460"/>
    </row>
    <row r="80" spans="1:4" ht="15.75">
      <c r="A80" s="39"/>
      <c r="B80" s="457"/>
      <c r="C80" s="44" t="s">
        <v>288</v>
      </c>
      <c r="D80" s="460"/>
    </row>
    <row r="81" spans="1:4" ht="15.75">
      <c r="A81" s="39"/>
      <c r="B81" s="457"/>
      <c r="C81" s="44" t="s">
        <v>289</v>
      </c>
      <c r="D81" s="460"/>
    </row>
    <row r="82" spans="1:4" ht="15.75">
      <c r="A82" s="39"/>
      <c r="B82" s="457"/>
      <c r="C82" s="44" t="s">
        <v>290</v>
      </c>
      <c r="D82" s="460"/>
    </row>
    <row r="83" spans="1:4" ht="15.75">
      <c r="A83" s="39"/>
      <c r="B83" s="457"/>
      <c r="C83" s="44" t="s">
        <v>291</v>
      </c>
      <c r="D83" s="460"/>
    </row>
    <row r="84" spans="1:4" ht="15.75">
      <c r="A84" s="39"/>
      <c r="B84" s="457"/>
      <c r="C84" s="44" t="s">
        <v>292</v>
      </c>
      <c r="D84" s="460"/>
    </row>
    <row r="85" spans="1:4" ht="15.75">
      <c r="A85" s="39"/>
      <c r="B85" s="457"/>
      <c r="C85" s="44" t="s">
        <v>293</v>
      </c>
      <c r="D85" s="460"/>
    </row>
    <row r="86" spans="1:4" ht="15.75">
      <c r="A86" s="39"/>
      <c r="B86" s="457"/>
      <c r="C86" s="44" t="s">
        <v>292</v>
      </c>
      <c r="D86" s="460"/>
    </row>
    <row r="87" spans="1:4" ht="31.5">
      <c r="A87" s="39"/>
      <c r="B87" s="457"/>
      <c r="C87" s="51" t="s">
        <v>294</v>
      </c>
      <c r="D87" s="460"/>
    </row>
    <row r="88" spans="1:4" ht="31.5">
      <c r="A88" s="39"/>
      <c r="B88" s="457"/>
      <c r="C88" s="51" t="s">
        <v>295</v>
      </c>
      <c r="D88" s="460"/>
    </row>
    <row r="89" spans="1:4" ht="15.75">
      <c r="A89" s="39"/>
      <c r="B89" s="457"/>
      <c r="C89" s="44" t="s">
        <v>296</v>
      </c>
      <c r="D89" s="460"/>
    </row>
    <row r="90" spans="1:4" ht="15.75">
      <c r="A90" s="39"/>
      <c r="B90" s="457"/>
      <c r="C90" s="44" t="s">
        <v>297</v>
      </c>
      <c r="D90" s="460"/>
    </row>
    <row r="91" spans="1:4" ht="15.75">
      <c r="A91" s="39"/>
      <c r="B91" s="457"/>
      <c r="C91" s="44" t="s">
        <v>298</v>
      </c>
      <c r="D91" s="460"/>
    </row>
    <row r="92" spans="1:4" ht="15.75">
      <c r="A92" s="39"/>
      <c r="B92" s="457"/>
      <c r="C92" s="44" t="s">
        <v>299</v>
      </c>
      <c r="D92" s="460"/>
    </row>
    <row r="93" spans="1:4" ht="15.75">
      <c r="A93" s="39"/>
      <c r="B93" s="458"/>
      <c r="C93" s="40" t="s">
        <v>300</v>
      </c>
      <c r="D93" s="461"/>
    </row>
    <row r="94" spans="1:4" ht="15.75">
      <c r="A94" s="39"/>
      <c r="B94" s="466" t="s">
        <v>301</v>
      </c>
      <c r="C94" s="47" t="s">
        <v>302</v>
      </c>
      <c r="D94" s="454"/>
    </row>
    <row r="95" spans="1:4" ht="15.75">
      <c r="A95" s="39"/>
      <c r="B95" s="467"/>
      <c r="C95" s="44" t="s">
        <v>303</v>
      </c>
      <c r="D95" s="469"/>
    </row>
    <row r="96" spans="1:4" ht="15.75">
      <c r="A96" s="39"/>
      <c r="B96" s="467"/>
      <c r="C96" s="44" t="s">
        <v>304</v>
      </c>
      <c r="D96" s="469"/>
    </row>
    <row r="97" spans="1:4" ht="15.75">
      <c r="A97" s="39"/>
      <c r="B97" s="467"/>
      <c r="C97" s="43" t="s">
        <v>27</v>
      </c>
      <c r="D97" s="469"/>
    </row>
    <row r="98" spans="1:4" ht="15.75">
      <c r="A98" s="39"/>
      <c r="B98" s="467"/>
      <c r="C98" s="43" t="s">
        <v>33</v>
      </c>
      <c r="D98" s="469"/>
    </row>
    <row r="99" spans="1:4" ht="15.75">
      <c r="A99" s="39"/>
      <c r="B99" s="467"/>
      <c r="C99" s="44" t="s">
        <v>261</v>
      </c>
      <c r="D99" s="469"/>
    </row>
    <row r="100" spans="1:4" ht="15.75">
      <c r="A100" s="39"/>
      <c r="B100" s="467"/>
      <c r="C100" s="44" t="s">
        <v>267</v>
      </c>
      <c r="D100" s="469"/>
    </row>
    <row r="101" spans="1:4" ht="15.75">
      <c r="A101" s="39"/>
      <c r="B101" s="467"/>
      <c r="C101" s="44" t="s">
        <v>273</v>
      </c>
      <c r="D101" s="469"/>
    </row>
    <row r="102" spans="1:4" ht="15.75">
      <c r="A102" s="39"/>
      <c r="B102" s="467"/>
      <c r="C102" s="44" t="s">
        <v>278</v>
      </c>
      <c r="D102" s="469"/>
    </row>
    <row r="103" spans="1:4" ht="15.75">
      <c r="A103" s="39"/>
      <c r="B103" s="467"/>
      <c r="C103" s="43" t="s">
        <v>35</v>
      </c>
      <c r="D103" s="469"/>
    </row>
    <row r="104" spans="1:4" ht="15.75">
      <c r="A104" s="39"/>
      <c r="B104" s="467"/>
      <c r="C104" s="44" t="s">
        <v>280</v>
      </c>
      <c r="D104" s="469"/>
    </row>
    <row r="105" spans="1:4" ht="15.75">
      <c r="A105" s="39"/>
      <c r="B105" s="467"/>
      <c r="C105" s="44" t="s">
        <v>281</v>
      </c>
      <c r="D105" s="469"/>
    </row>
    <row r="106" spans="1:4" ht="15.75">
      <c r="A106" s="39"/>
      <c r="B106" s="467"/>
      <c r="C106" s="43" t="s">
        <v>37</v>
      </c>
      <c r="D106" s="469"/>
    </row>
    <row r="107" spans="1:4" ht="15.75">
      <c r="A107" s="39"/>
      <c r="B107" s="467"/>
      <c r="C107" s="43" t="s">
        <v>41</v>
      </c>
      <c r="D107" s="469"/>
    </row>
    <row r="108" spans="1:4" ht="15.75">
      <c r="A108" s="39"/>
      <c r="B108" s="467"/>
      <c r="C108" s="45" t="s">
        <v>305</v>
      </c>
      <c r="D108" s="469"/>
    </row>
    <row r="109" spans="1:4" ht="15.75">
      <c r="A109" s="39"/>
      <c r="B109" s="467"/>
      <c r="C109" s="44" t="s">
        <v>306</v>
      </c>
      <c r="D109" s="469"/>
    </row>
    <row r="110" spans="1:4" ht="15.75">
      <c r="A110" s="39"/>
      <c r="B110" s="468"/>
      <c r="C110" s="40" t="s">
        <v>244</v>
      </c>
      <c r="D110" s="455"/>
    </row>
    <row r="111" spans="1:4" ht="18.75">
      <c r="A111" s="39"/>
      <c r="B111" s="41" t="s">
        <v>307</v>
      </c>
      <c r="C111" s="52" t="s">
        <v>308</v>
      </c>
      <c r="D111" s="42"/>
    </row>
    <row r="112" spans="1:4">
      <c r="B112" s="29"/>
      <c r="C112" s="29"/>
    </row>
    <row r="116" spans="1:5" ht="15.75">
      <c r="A116" s="350" t="s">
        <v>87</v>
      </c>
      <c r="B116" s="350"/>
      <c r="C116" s="350"/>
      <c r="D116" s="350"/>
      <c r="E116" s="350"/>
    </row>
    <row r="117" spans="1:5" ht="15.75">
      <c r="A117" s="276" t="s">
        <v>88</v>
      </c>
      <c r="B117" s="276" t="s">
        <v>89</v>
      </c>
      <c r="C117" s="350" t="s">
        <v>90</v>
      </c>
      <c r="D117" s="350"/>
      <c r="E117" s="350"/>
    </row>
    <row r="118" spans="1:5">
      <c r="A118" s="267" t="s">
        <v>91</v>
      </c>
      <c r="B118" s="267" t="s">
        <v>92</v>
      </c>
      <c r="C118" s="352">
        <v>1</v>
      </c>
      <c r="D118" s="352"/>
      <c r="E118" s="352"/>
    </row>
    <row r="119" spans="1:5">
      <c r="A119" s="267" t="s">
        <v>0</v>
      </c>
      <c r="B119" s="267"/>
      <c r="C119" s="352" t="s">
        <v>0</v>
      </c>
      <c r="D119" s="352"/>
      <c r="E119" s="352"/>
    </row>
    <row r="120" spans="1:5">
      <c r="A120" s="31"/>
      <c r="B120" s="264"/>
      <c r="C120" s="264"/>
      <c r="D120" s="265"/>
      <c r="E120" s="265"/>
    </row>
    <row r="121" spans="1:5" ht="15.75">
      <c r="A121" s="276" t="s">
        <v>0</v>
      </c>
      <c r="B121" s="276" t="s">
        <v>93</v>
      </c>
      <c r="C121" s="276" t="s">
        <v>94</v>
      </c>
      <c r="D121" s="276" t="s">
        <v>88</v>
      </c>
      <c r="E121" s="276" t="s">
        <v>95</v>
      </c>
    </row>
    <row r="122" spans="1:5" ht="15.75">
      <c r="A122" s="276" t="s">
        <v>96</v>
      </c>
      <c r="B122" s="267" t="s">
        <v>97</v>
      </c>
      <c r="C122" s="267" t="s">
        <v>98</v>
      </c>
      <c r="D122" s="268" t="s">
        <v>91</v>
      </c>
      <c r="E122" s="267" t="s">
        <v>0</v>
      </c>
    </row>
    <row r="123" spans="1:5" ht="15.75">
      <c r="A123" s="276" t="s">
        <v>99</v>
      </c>
      <c r="B123" s="267" t="s">
        <v>97</v>
      </c>
      <c r="C123" s="267" t="s">
        <v>100</v>
      </c>
      <c r="D123" s="268" t="s">
        <v>91</v>
      </c>
      <c r="E123" s="267" t="s">
        <v>0</v>
      </c>
    </row>
    <row r="124" spans="1:5" ht="15.75">
      <c r="A124" s="276" t="s">
        <v>101</v>
      </c>
      <c r="B124" s="267" t="s">
        <v>102</v>
      </c>
      <c r="C124" s="267" t="s">
        <v>103</v>
      </c>
      <c r="D124" s="268" t="s">
        <v>91</v>
      </c>
      <c r="E124" s="267" t="s">
        <v>0</v>
      </c>
    </row>
  </sheetData>
  <mergeCells count="25">
    <mergeCell ref="C119:E119"/>
    <mergeCell ref="B1:B4"/>
    <mergeCell ref="B37:B93"/>
    <mergeCell ref="D37:D93"/>
    <mergeCell ref="B94:B110"/>
    <mergeCell ref="D94:D110"/>
    <mergeCell ref="B22:B24"/>
    <mergeCell ref="D22:D24"/>
    <mergeCell ref="B25:B31"/>
    <mergeCell ref="D25:D31"/>
    <mergeCell ref="B32:B36"/>
    <mergeCell ref="D32:D35"/>
    <mergeCell ref="B16:B17"/>
    <mergeCell ref="B18:B19"/>
    <mergeCell ref="A116:E116"/>
    <mergeCell ref="B14:B15"/>
    <mergeCell ref="D14:D15"/>
    <mergeCell ref="C117:E117"/>
    <mergeCell ref="C118:E118"/>
    <mergeCell ref="B8:B13"/>
    <mergeCell ref="D8:D13"/>
    <mergeCell ref="D16:D17"/>
    <mergeCell ref="D18:D19"/>
    <mergeCell ref="B20:B21"/>
    <mergeCell ref="D20:D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85"/>
  <sheetViews>
    <sheetView tabSelected="1" topLeftCell="E30" zoomScale="70" zoomScaleNormal="70" workbookViewId="0">
      <selection activeCell="I31" sqref="I31"/>
    </sheetView>
  </sheetViews>
  <sheetFormatPr defaultColWidth="11.42578125" defaultRowHeight="15"/>
  <cols>
    <col min="1" max="1" width="6.7109375" customWidth="1"/>
    <col min="2" max="2" width="18" customWidth="1"/>
    <col min="3" max="3" width="29.42578125" customWidth="1"/>
    <col min="4" max="4" width="25.28515625" style="32" customWidth="1"/>
    <col min="5" max="5" width="49.28515625" style="32" customWidth="1"/>
    <col min="6" max="6" width="13.42578125" style="32" customWidth="1"/>
    <col min="7" max="7" width="23.7109375" style="32" customWidth="1"/>
    <col min="8" max="8" width="24" style="32" customWidth="1"/>
    <col min="9" max="9" width="74" style="32" customWidth="1"/>
    <col min="10" max="10" width="27.7109375" style="32" customWidth="1"/>
    <col min="11" max="11" width="17.140625" customWidth="1"/>
    <col min="12" max="12" width="32.140625" customWidth="1"/>
    <col min="13" max="13" width="44.42578125" customWidth="1"/>
    <col min="14" max="18" width="0" hidden="1" customWidth="1"/>
    <col min="19" max="19" width="11.42578125" style="31" hidden="1" customWidth="1"/>
  </cols>
  <sheetData>
    <row r="1" spans="2:22" ht="43.5" customHeight="1">
      <c r="B1" s="420" t="s">
        <v>0</v>
      </c>
      <c r="C1" s="420"/>
      <c r="D1" s="483" t="s">
        <v>1</v>
      </c>
      <c r="E1" s="484"/>
      <c r="F1" s="484"/>
      <c r="G1" s="484"/>
      <c r="H1" s="484"/>
      <c r="I1" s="484"/>
      <c r="J1" s="484"/>
      <c r="K1" s="485"/>
      <c r="L1" s="475" t="s">
        <v>2</v>
      </c>
      <c r="M1" s="476"/>
      <c r="N1" s="281"/>
      <c r="O1" s="281"/>
      <c r="P1" s="269" t="s">
        <v>2</v>
      </c>
    </row>
    <row r="2" spans="2:22" ht="38.25" customHeight="1">
      <c r="B2" s="420"/>
      <c r="C2" s="420"/>
      <c r="D2" s="489" t="s">
        <v>3</v>
      </c>
      <c r="E2" s="490"/>
      <c r="F2" s="490"/>
      <c r="G2" s="490"/>
      <c r="H2" s="490"/>
      <c r="I2" s="490"/>
      <c r="J2" s="490"/>
      <c r="K2" s="491"/>
      <c r="L2" s="475" t="s">
        <v>4</v>
      </c>
      <c r="M2" s="476"/>
      <c r="N2" s="280"/>
      <c r="O2" s="280"/>
      <c r="P2" s="269" t="s">
        <v>4</v>
      </c>
    </row>
    <row r="3" spans="2:22" ht="42" customHeight="1">
      <c r="B3" s="420"/>
      <c r="C3" s="420"/>
      <c r="D3" s="486" t="s">
        <v>5</v>
      </c>
      <c r="E3" s="487"/>
      <c r="F3" s="487"/>
      <c r="G3" s="487"/>
      <c r="H3" s="487"/>
      <c r="I3" s="487"/>
      <c r="J3" s="487"/>
      <c r="K3" s="488"/>
      <c r="L3" s="477" t="s">
        <v>6</v>
      </c>
      <c r="M3" s="478"/>
      <c r="N3" s="280"/>
      <c r="O3" s="280"/>
      <c r="P3" s="270" t="s">
        <v>6</v>
      </c>
    </row>
    <row r="4" spans="2:22" ht="43.5" customHeight="1">
      <c r="B4" s="420"/>
      <c r="C4" s="420"/>
      <c r="D4" s="486" t="s">
        <v>7</v>
      </c>
      <c r="E4" s="487"/>
      <c r="F4" s="487"/>
      <c r="G4" s="487"/>
      <c r="H4" s="487"/>
      <c r="I4" s="487"/>
      <c r="J4" s="487"/>
      <c r="K4" s="488"/>
      <c r="L4" s="477" t="s">
        <v>309</v>
      </c>
      <c r="M4" s="478"/>
      <c r="N4" s="280"/>
      <c r="O4" s="280"/>
      <c r="P4" s="270" t="s">
        <v>120</v>
      </c>
    </row>
    <row r="5" spans="2:22">
      <c r="B5" s="243"/>
      <c r="C5" s="243"/>
      <c r="D5" s="293"/>
      <c r="E5" s="293"/>
      <c r="F5" s="293"/>
      <c r="G5" s="293"/>
      <c r="H5" s="293"/>
      <c r="I5" s="293"/>
      <c r="J5" s="293"/>
      <c r="K5" s="243"/>
      <c r="L5" s="243"/>
      <c r="M5" s="243"/>
    </row>
    <row r="6" spans="2:22">
      <c r="B6" s="243"/>
      <c r="C6" s="243"/>
      <c r="D6" s="293"/>
      <c r="E6" s="293"/>
      <c r="F6" s="293"/>
      <c r="G6" s="293"/>
      <c r="H6" s="293"/>
      <c r="I6" s="293"/>
      <c r="J6" s="293"/>
      <c r="K6" s="243"/>
      <c r="L6" s="243"/>
      <c r="M6" s="243"/>
    </row>
    <row r="7" spans="2:22">
      <c r="B7" s="282"/>
      <c r="C7" s="282"/>
      <c r="D7" s="294"/>
      <c r="E7" s="293"/>
      <c r="F7" s="264"/>
      <c r="G7" s="294"/>
      <c r="H7" s="264"/>
      <c r="I7" s="293"/>
      <c r="J7" s="293"/>
      <c r="K7" s="243"/>
      <c r="L7" s="264"/>
      <c r="M7" s="243"/>
      <c r="S7" s="31" t="s">
        <v>310</v>
      </c>
    </row>
    <row r="8" spans="2:22" ht="37.5">
      <c r="B8" s="200" t="s">
        <v>311</v>
      </c>
      <c r="C8" s="201" t="s">
        <v>93</v>
      </c>
      <c r="D8" s="201" t="s">
        <v>312</v>
      </c>
      <c r="E8" s="201" t="s">
        <v>313</v>
      </c>
      <c r="F8" s="200" t="s">
        <v>314</v>
      </c>
      <c r="G8" s="200" t="s">
        <v>315</v>
      </c>
      <c r="H8" s="200" t="s">
        <v>316</v>
      </c>
      <c r="I8" s="200" t="s">
        <v>317</v>
      </c>
      <c r="J8" s="200" t="s">
        <v>318</v>
      </c>
      <c r="K8" s="200" t="s">
        <v>319</v>
      </c>
      <c r="L8" s="179" t="s">
        <v>320</v>
      </c>
      <c r="M8" s="202" t="s">
        <v>321</v>
      </c>
      <c r="N8" s="53"/>
      <c r="O8" s="53"/>
      <c r="P8" s="53"/>
      <c r="Q8" s="53"/>
      <c r="R8" s="53"/>
      <c r="S8" s="31">
        <v>0</v>
      </c>
      <c r="T8" s="53"/>
      <c r="U8" s="53"/>
      <c r="V8" s="53"/>
    </row>
    <row r="9" spans="2:22" ht="15.75">
      <c r="B9" s="205" t="s">
        <v>322</v>
      </c>
      <c r="C9" s="206"/>
      <c r="D9" s="206"/>
      <c r="E9" s="206"/>
      <c r="F9" s="207"/>
      <c r="G9" s="206"/>
      <c r="H9" s="207"/>
      <c r="I9" s="208"/>
      <c r="J9" s="206"/>
      <c r="K9" s="206"/>
      <c r="L9" s="207"/>
      <c r="M9" s="209"/>
      <c r="S9" s="31">
        <v>20</v>
      </c>
    </row>
    <row r="10" spans="2:22" ht="60">
      <c r="B10" s="55" t="s">
        <v>323</v>
      </c>
      <c r="C10" s="56" t="s">
        <v>252</v>
      </c>
      <c r="D10" s="56" t="s">
        <v>253</v>
      </c>
      <c r="E10" s="56" t="s">
        <v>324</v>
      </c>
      <c r="F10" s="55" t="s">
        <v>22</v>
      </c>
      <c r="G10" s="56" t="s">
        <v>325</v>
      </c>
      <c r="H10" s="55"/>
      <c r="I10" s="57"/>
      <c r="J10" s="56"/>
      <c r="K10" s="56"/>
      <c r="L10" s="58">
        <f>ROUND(AVERAGE($L$11,$L$12),0)</f>
        <v>100</v>
      </c>
      <c r="M10" s="59"/>
      <c r="N10" s="54"/>
      <c r="O10" s="54"/>
      <c r="P10" s="54"/>
      <c r="Q10" s="54"/>
      <c r="R10" s="54"/>
      <c r="S10" s="31">
        <v>40</v>
      </c>
      <c r="T10" s="54"/>
      <c r="U10" s="54"/>
      <c r="V10" s="54"/>
    </row>
    <row r="11" spans="2:22" ht="138" customHeight="1">
      <c r="B11" s="36" t="s">
        <v>326</v>
      </c>
      <c r="C11" s="60" t="s">
        <v>327</v>
      </c>
      <c r="D11" s="60" t="s">
        <v>328</v>
      </c>
      <c r="E11" s="60" t="s">
        <v>329</v>
      </c>
      <c r="F11" s="36" t="s">
        <v>330</v>
      </c>
      <c r="G11" s="60" t="s">
        <v>331</v>
      </c>
      <c r="H11" s="36" t="s">
        <v>332</v>
      </c>
      <c r="I11" s="479" t="s">
        <v>333</v>
      </c>
      <c r="J11" s="481" t="s">
        <v>334</v>
      </c>
      <c r="K11" s="60"/>
      <c r="L11" s="36">
        <v>100</v>
      </c>
      <c r="M11" s="60"/>
      <c r="P11" s="61"/>
      <c r="S11" s="31">
        <v>60</v>
      </c>
    </row>
    <row r="12" spans="2:22" ht="201" customHeight="1">
      <c r="B12" s="36" t="s">
        <v>335</v>
      </c>
      <c r="C12" s="60" t="s">
        <v>252</v>
      </c>
      <c r="D12" s="60" t="s">
        <v>336</v>
      </c>
      <c r="E12" s="60" t="s">
        <v>337</v>
      </c>
      <c r="F12" s="36" t="s">
        <v>338</v>
      </c>
      <c r="G12" s="60" t="s">
        <v>339</v>
      </c>
      <c r="H12" s="36"/>
      <c r="I12" s="480"/>
      <c r="J12" s="482"/>
      <c r="K12" s="60"/>
      <c r="L12" s="36">
        <v>100</v>
      </c>
      <c r="M12" s="60"/>
      <c r="S12" s="31">
        <v>80</v>
      </c>
    </row>
    <row r="13" spans="2:22" ht="15.75">
      <c r="B13" s="205" t="s">
        <v>340</v>
      </c>
      <c r="C13" s="206"/>
      <c r="D13" s="206"/>
      <c r="E13" s="206"/>
      <c r="F13" s="207"/>
      <c r="G13" s="206"/>
      <c r="H13" s="207"/>
      <c r="I13" s="208"/>
      <c r="J13" s="206"/>
      <c r="K13" s="206"/>
      <c r="L13" s="207"/>
      <c r="M13" s="210"/>
      <c r="S13" s="31">
        <v>100</v>
      </c>
    </row>
    <row r="14" spans="2:22" ht="75">
      <c r="B14" s="55" t="s">
        <v>341</v>
      </c>
      <c r="C14" s="56" t="s">
        <v>252</v>
      </c>
      <c r="D14" s="56" t="s">
        <v>254</v>
      </c>
      <c r="E14" s="56" t="s">
        <v>342</v>
      </c>
      <c r="F14" s="55" t="s">
        <v>23</v>
      </c>
      <c r="G14" s="56"/>
      <c r="H14" s="55"/>
      <c r="I14" s="62"/>
      <c r="J14" s="62"/>
      <c r="K14" s="56"/>
      <c r="L14" s="58">
        <f>ROUND(AVERAGE($L$15,$L$21),0)</f>
        <v>38</v>
      </c>
      <c r="M14" s="56"/>
      <c r="N14" s="54"/>
      <c r="O14" s="54"/>
      <c r="P14" s="54"/>
      <c r="Q14" s="54"/>
      <c r="R14" s="54"/>
      <c r="S14" s="182">
        <v>100</v>
      </c>
      <c r="T14" s="54"/>
      <c r="U14" s="54"/>
      <c r="V14" s="54"/>
    </row>
    <row r="15" spans="2:22" ht="45">
      <c r="B15" s="63" t="s">
        <v>343</v>
      </c>
      <c r="C15" s="64" t="s">
        <v>252</v>
      </c>
      <c r="D15" s="64" t="s">
        <v>344</v>
      </c>
      <c r="E15" s="64" t="s">
        <v>345</v>
      </c>
      <c r="F15" s="63" t="s">
        <v>346</v>
      </c>
      <c r="G15" s="64" t="s">
        <v>347</v>
      </c>
      <c r="H15" s="63"/>
      <c r="I15" s="33"/>
      <c r="J15" s="60"/>
      <c r="K15" s="64"/>
      <c r="L15" s="65">
        <f>ROUND(AVERAGE(L16:L20),0)</f>
        <v>76</v>
      </c>
      <c r="M15" s="66"/>
    </row>
    <row r="16" spans="2:22" ht="288">
      <c r="B16" s="36" t="s">
        <v>348</v>
      </c>
      <c r="C16" s="60" t="s">
        <v>252</v>
      </c>
      <c r="D16" s="60" t="s">
        <v>349</v>
      </c>
      <c r="E16" s="60" t="s">
        <v>350</v>
      </c>
      <c r="F16" s="36" t="s">
        <v>351</v>
      </c>
      <c r="G16" s="60" t="s">
        <v>352</v>
      </c>
      <c r="H16" s="36" t="s">
        <v>353</v>
      </c>
      <c r="I16" s="34" t="s">
        <v>354</v>
      </c>
      <c r="J16" s="343" t="s">
        <v>355</v>
      </c>
      <c r="K16" s="60"/>
      <c r="L16" s="36">
        <v>100</v>
      </c>
      <c r="M16" s="60"/>
    </row>
    <row r="17" spans="2:22" ht="96">
      <c r="B17" s="36" t="s">
        <v>356</v>
      </c>
      <c r="C17" s="60" t="s">
        <v>252</v>
      </c>
      <c r="D17" s="60" t="s">
        <v>357</v>
      </c>
      <c r="E17" s="60" t="s">
        <v>358</v>
      </c>
      <c r="F17" s="36" t="s">
        <v>359</v>
      </c>
      <c r="G17" s="60"/>
      <c r="H17" s="36" t="s">
        <v>360</v>
      </c>
      <c r="I17" s="34" t="s">
        <v>361</v>
      </c>
      <c r="J17" s="343" t="s">
        <v>355</v>
      </c>
      <c r="K17" s="60"/>
      <c r="L17" s="36">
        <v>100</v>
      </c>
      <c r="M17" s="60"/>
    </row>
    <row r="18" spans="2:22" ht="140.25" customHeight="1">
      <c r="B18" s="36" t="s">
        <v>362</v>
      </c>
      <c r="C18" s="60" t="s">
        <v>252</v>
      </c>
      <c r="D18" s="60" t="s">
        <v>363</v>
      </c>
      <c r="E18" s="60" t="s">
        <v>364</v>
      </c>
      <c r="F18" s="36" t="s">
        <v>365</v>
      </c>
      <c r="G18" s="60"/>
      <c r="H18" s="36" t="s">
        <v>366</v>
      </c>
      <c r="I18" s="34" t="s">
        <v>367</v>
      </c>
      <c r="J18" s="343" t="s">
        <v>368</v>
      </c>
      <c r="K18" s="60"/>
      <c r="L18" s="36">
        <v>100</v>
      </c>
      <c r="M18" s="60"/>
    </row>
    <row r="19" spans="2:22" ht="75">
      <c r="B19" s="36" t="s">
        <v>369</v>
      </c>
      <c r="C19" s="60" t="s">
        <v>252</v>
      </c>
      <c r="D19" s="60" t="s">
        <v>370</v>
      </c>
      <c r="E19" s="60" t="s">
        <v>371</v>
      </c>
      <c r="F19" s="36" t="s">
        <v>372</v>
      </c>
      <c r="G19" s="60"/>
      <c r="H19" s="36" t="s">
        <v>373</v>
      </c>
      <c r="I19" s="34" t="s">
        <v>374</v>
      </c>
      <c r="J19" s="60" t="s">
        <v>375</v>
      </c>
      <c r="K19" s="60"/>
      <c r="L19" s="36">
        <v>0</v>
      </c>
      <c r="M19" s="60"/>
    </row>
    <row r="20" spans="2:22" ht="191.25">
      <c r="B20" s="36" t="s">
        <v>376</v>
      </c>
      <c r="C20" s="60" t="s">
        <v>252</v>
      </c>
      <c r="D20" s="60" t="s">
        <v>377</v>
      </c>
      <c r="E20" s="60" t="s">
        <v>378</v>
      </c>
      <c r="F20" s="36" t="s">
        <v>379</v>
      </c>
      <c r="G20" s="60"/>
      <c r="H20" s="36" t="s">
        <v>380</v>
      </c>
      <c r="I20" s="332" t="s">
        <v>381</v>
      </c>
      <c r="J20" s="60" t="s">
        <v>382</v>
      </c>
      <c r="K20" s="60"/>
      <c r="L20" s="36">
        <v>80</v>
      </c>
      <c r="M20" s="60"/>
    </row>
    <row r="21" spans="2:22" ht="30">
      <c r="B21" s="63" t="s">
        <v>383</v>
      </c>
      <c r="C21" s="60" t="s">
        <v>252</v>
      </c>
      <c r="D21" s="64" t="s">
        <v>384</v>
      </c>
      <c r="E21" s="64" t="s">
        <v>385</v>
      </c>
      <c r="F21" s="63" t="s">
        <v>386</v>
      </c>
      <c r="G21" s="64" t="s">
        <v>387</v>
      </c>
      <c r="H21" s="63"/>
      <c r="I21" s="33"/>
      <c r="J21" s="64"/>
      <c r="K21" s="64"/>
      <c r="L21" s="65">
        <f>ROUND(AVERAGE(L22:L23),0)</f>
        <v>0</v>
      </c>
      <c r="M21" s="64"/>
    </row>
    <row r="22" spans="2:22" ht="409.5">
      <c r="B22" s="67" t="s">
        <v>388</v>
      </c>
      <c r="C22" s="60" t="s">
        <v>252</v>
      </c>
      <c r="D22" s="60" t="s">
        <v>389</v>
      </c>
      <c r="E22" s="60" t="s">
        <v>390</v>
      </c>
      <c r="F22" s="36" t="s">
        <v>391</v>
      </c>
      <c r="G22" s="68"/>
      <c r="H22" s="69"/>
      <c r="I22" s="34" t="s">
        <v>392</v>
      </c>
      <c r="J22" s="60" t="s">
        <v>393</v>
      </c>
      <c r="K22" s="60"/>
      <c r="L22" s="36">
        <v>0</v>
      </c>
      <c r="M22" s="60"/>
    </row>
    <row r="23" spans="2:22" ht="409.5">
      <c r="B23" s="67" t="s">
        <v>394</v>
      </c>
      <c r="C23" s="70" t="s">
        <v>301</v>
      </c>
      <c r="D23" s="60" t="s">
        <v>302</v>
      </c>
      <c r="E23" s="60" t="s">
        <v>395</v>
      </c>
      <c r="F23" s="36" t="s">
        <v>396</v>
      </c>
      <c r="G23" s="68"/>
      <c r="H23" s="36" t="s">
        <v>397</v>
      </c>
      <c r="I23" s="34" t="s">
        <v>398</v>
      </c>
      <c r="J23" s="60" t="s">
        <v>399</v>
      </c>
      <c r="K23" s="60"/>
      <c r="L23" s="36">
        <v>0</v>
      </c>
      <c r="M23" s="60"/>
    </row>
    <row r="24" spans="2:22" ht="15.75">
      <c r="B24" s="295" t="s">
        <v>255</v>
      </c>
      <c r="C24" s="296"/>
      <c r="D24" s="296"/>
      <c r="E24" s="296"/>
      <c r="F24" s="297"/>
      <c r="G24" s="296"/>
      <c r="H24" s="297"/>
      <c r="I24" s="298"/>
      <c r="J24" s="296"/>
      <c r="K24" s="296"/>
      <c r="L24" s="297"/>
      <c r="M24" s="299"/>
    </row>
    <row r="25" spans="2:22" ht="60">
      <c r="B25" s="55" t="s">
        <v>400</v>
      </c>
      <c r="C25" s="56" t="s">
        <v>401</v>
      </c>
      <c r="D25" s="56" t="s">
        <v>255</v>
      </c>
      <c r="E25" s="56"/>
      <c r="F25" s="55" t="s">
        <v>24</v>
      </c>
      <c r="G25" s="56"/>
      <c r="H25" s="71"/>
      <c r="I25" s="72"/>
      <c r="J25" s="60"/>
      <c r="K25" s="73"/>
      <c r="L25" s="74">
        <f>ROUND(AVERAGE($L$33,$L$29,$L$26),0)</f>
        <v>58</v>
      </c>
      <c r="M25" s="73"/>
    </row>
    <row r="26" spans="2:22" ht="45">
      <c r="B26" s="63" t="s">
        <v>402</v>
      </c>
      <c r="C26" s="64" t="s">
        <v>252</v>
      </c>
      <c r="D26" s="64" t="s">
        <v>256</v>
      </c>
      <c r="E26" s="64" t="s">
        <v>403</v>
      </c>
      <c r="F26" s="63" t="s">
        <v>404</v>
      </c>
      <c r="G26" s="64" t="s">
        <v>405</v>
      </c>
      <c r="H26" s="63"/>
      <c r="I26" s="33"/>
      <c r="J26" s="64"/>
      <c r="K26" s="64"/>
      <c r="L26" s="65">
        <f>ROUND(AVERAGE(L27:L28),0)</f>
        <v>100</v>
      </c>
      <c r="M26" s="64"/>
      <c r="N26" s="54"/>
      <c r="O26" s="54"/>
      <c r="P26" s="54"/>
      <c r="Q26" s="54"/>
      <c r="R26" s="54"/>
      <c r="S26" s="182"/>
      <c r="T26" s="54"/>
      <c r="U26" s="54"/>
      <c r="V26" s="54"/>
    </row>
    <row r="27" spans="2:22" ht="349.5" customHeight="1">
      <c r="B27" s="36" t="s">
        <v>406</v>
      </c>
      <c r="C27" s="60" t="s">
        <v>407</v>
      </c>
      <c r="D27" s="60" t="s">
        <v>223</v>
      </c>
      <c r="E27" s="60" t="s">
        <v>408</v>
      </c>
      <c r="F27" s="36" t="s">
        <v>409</v>
      </c>
      <c r="G27" s="60"/>
      <c r="H27" s="36" t="s">
        <v>410</v>
      </c>
      <c r="I27" s="332" t="s">
        <v>411</v>
      </c>
      <c r="J27" s="60" t="s">
        <v>412</v>
      </c>
      <c r="K27" s="60"/>
      <c r="L27" s="36">
        <v>100</v>
      </c>
      <c r="M27" s="60"/>
    </row>
    <row r="28" spans="2:22" ht="156.75" customHeight="1">
      <c r="B28" s="36" t="s">
        <v>413</v>
      </c>
      <c r="C28" s="60" t="s">
        <v>407</v>
      </c>
      <c r="D28" s="60" t="s">
        <v>225</v>
      </c>
      <c r="E28" s="60" t="s">
        <v>414</v>
      </c>
      <c r="F28" s="36" t="s">
        <v>415</v>
      </c>
      <c r="G28" s="60"/>
      <c r="H28" s="36" t="s">
        <v>416</v>
      </c>
      <c r="I28" s="34"/>
      <c r="J28" s="60" t="s">
        <v>412</v>
      </c>
      <c r="K28" s="60"/>
      <c r="L28" s="36">
        <v>100</v>
      </c>
      <c r="M28" s="60"/>
    </row>
    <row r="29" spans="2:22" ht="45">
      <c r="B29" s="63" t="s">
        <v>417</v>
      </c>
      <c r="C29" s="64" t="s">
        <v>418</v>
      </c>
      <c r="D29" s="64" t="s">
        <v>257</v>
      </c>
      <c r="E29" s="64" t="s">
        <v>419</v>
      </c>
      <c r="F29" s="63" t="s">
        <v>415</v>
      </c>
      <c r="G29" s="64" t="s">
        <v>405</v>
      </c>
      <c r="H29" s="63"/>
      <c r="I29" s="33"/>
      <c r="J29" s="64" t="s">
        <v>155</v>
      </c>
      <c r="K29" s="54"/>
      <c r="L29" s="65">
        <f>ROUND(AVERAGE(L30:L32),0)</f>
        <v>53</v>
      </c>
      <c r="M29" s="64"/>
      <c r="N29" s="54"/>
      <c r="O29" s="54"/>
      <c r="P29" s="54"/>
      <c r="Q29" s="54"/>
      <c r="R29" s="54"/>
      <c r="S29" s="182"/>
      <c r="T29" s="54"/>
      <c r="U29" s="54"/>
      <c r="V29" s="54"/>
    </row>
    <row r="30" spans="2:22" ht="229.5" customHeight="1">
      <c r="B30" s="36" t="s">
        <v>420</v>
      </c>
      <c r="C30" s="60" t="s">
        <v>252</v>
      </c>
      <c r="D30" s="60" t="s">
        <v>421</v>
      </c>
      <c r="E30" s="60" t="s">
        <v>422</v>
      </c>
      <c r="F30" s="36" t="s">
        <v>423</v>
      </c>
      <c r="G30" s="60"/>
      <c r="H30" s="36" t="s">
        <v>424</v>
      </c>
      <c r="I30" s="332" t="s">
        <v>425</v>
      </c>
      <c r="J30" s="60" t="s">
        <v>426</v>
      </c>
      <c r="K30" s="60"/>
      <c r="L30" s="36">
        <v>60</v>
      </c>
      <c r="M30" s="60"/>
    </row>
    <row r="31" spans="2:22" ht="376.5">
      <c r="B31" s="36" t="s">
        <v>427</v>
      </c>
      <c r="C31" s="60" t="s">
        <v>428</v>
      </c>
      <c r="D31" s="60" t="s">
        <v>288</v>
      </c>
      <c r="E31" s="60" t="s">
        <v>429</v>
      </c>
      <c r="F31" s="36" t="s">
        <v>430</v>
      </c>
      <c r="G31" s="60" t="s">
        <v>431</v>
      </c>
      <c r="H31" s="36" t="s">
        <v>432</v>
      </c>
      <c r="I31" s="349" t="s">
        <v>433</v>
      </c>
      <c r="J31" s="60" t="s">
        <v>434</v>
      </c>
      <c r="K31" s="60"/>
      <c r="L31" s="36">
        <v>100</v>
      </c>
      <c r="M31" s="60"/>
    </row>
    <row r="32" spans="2:22" ht="102.75" customHeight="1">
      <c r="B32" s="36" t="s">
        <v>435</v>
      </c>
      <c r="C32" s="60" t="s">
        <v>252</v>
      </c>
      <c r="D32" s="60" t="s">
        <v>436</v>
      </c>
      <c r="E32" s="60" t="s">
        <v>437</v>
      </c>
      <c r="F32" s="36" t="s">
        <v>438</v>
      </c>
      <c r="G32" s="60"/>
      <c r="H32" s="36"/>
      <c r="I32" s="332" t="s">
        <v>439</v>
      </c>
      <c r="J32" s="60" t="s">
        <v>440</v>
      </c>
      <c r="K32" s="60"/>
      <c r="L32" s="36">
        <v>0</v>
      </c>
      <c r="M32" s="60"/>
    </row>
    <row r="33" spans="2:22" ht="30">
      <c r="B33" s="63" t="s">
        <v>441</v>
      </c>
      <c r="C33" s="64" t="s">
        <v>252</v>
      </c>
      <c r="D33" s="64" t="s">
        <v>258</v>
      </c>
      <c r="E33" s="64" t="s">
        <v>442</v>
      </c>
      <c r="F33" s="63" t="s">
        <v>443</v>
      </c>
      <c r="G33" s="64" t="s">
        <v>405</v>
      </c>
      <c r="H33" s="63"/>
      <c r="I33" s="33"/>
      <c r="J33" s="64"/>
      <c r="K33" s="64"/>
      <c r="L33" s="65">
        <f>L34</f>
        <v>20</v>
      </c>
      <c r="M33" s="64"/>
      <c r="N33" s="54"/>
      <c r="O33" s="54"/>
      <c r="P33" s="54"/>
      <c r="Q33" s="54"/>
      <c r="R33" s="54"/>
      <c r="S33" s="182"/>
      <c r="T33" s="54"/>
      <c r="U33" s="54"/>
      <c r="V33" s="54"/>
    </row>
    <row r="34" spans="2:22" ht="92.25" customHeight="1">
      <c r="B34" s="36" t="s">
        <v>444</v>
      </c>
      <c r="C34" s="60" t="s">
        <v>252</v>
      </c>
      <c r="D34" s="60" t="s">
        <v>445</v>
      </c>
      <c r="E34" s="60" t="s">
        <v>446</v>
      </c>
      <c r="F34" s="36" t="s">
        <v>447</v>
      </c>
      <c r="G34" s="60"/>
      <c r="H34" s="36" t="s">
        <v>410</v>
      </c>
      <c r="I34" s="332" t="s">
        <v>448</v>
      </c>
      <c r="J34" s="60" t="s">
        <v>449</v>
      </c>
      <c r="K34" s="60"/>
      <c r="L34" s="36">
        <v>20</v>
      </c>
      <c r="M34" s="60"/>
    </row>
    <row r="35" spans="2:22" ht="15.75">
      <c r="B35" s="295" t="s">
        <v>259</v>
      </c>
      <c r="C35" s="296"/>
      <c r="D35" s="296"/>
      <c r="E35" s="296"/>
      <c r="F35" s="297"/>
      <c r="G35" s="296"/>
      <c r="H35" s="297"/>
      <c r="I35" s="298"/>
      <c r="J35" s="296"/>
      <c r="K35" s="296"/>
      <c r="L35" s="297"/>
      <c r="M35" s="299"/>
    </row>
    <row r="36" spans="2:22">
      <c r="B36" s="55" t="s">
        <v>450</v>
      </c>
      <c r="C36" s="56" t="s">
        <v>252</v>
      </c>
      <c r="D36" s="56" t="s">
        <v>259</v>
      </c>
      <c r="E36" s="56"/>
      <c r="F36" s="55" t="s">
        <v>25</v>
      </c>
      <c r="G36" s="56"/>
      <c r="H36" s="71"/>
      <c r="I36" s="72"/>
      <c r="J36" s="75"/>
      <c r="K36" s="73"/>
      <c r="L36" s="74">
        <f>ROUND(AVERAGE($L$46,$L$42,$L$37),0)</f>
        <v>35</v>
      </c>
      <c r="M36" s="73"/>
    </row>
    <row r="37" spans="2:22" ht="30">
      <c r="B37" s="63" t="s">
        <v>451</v>
      </c>
      <c r="C37" s="64" t="s">
        <v>252</v>
      </c>
      <c r="D37" s="64" t="s">
        <v>452</v>
      </c>
      <c r="E37" s="64" t="s">
        <v>453</v>
      </c>
      <c r="F37" s="63" t="s">
        <v>454</v>
      </c>
      <c r="G37" s="63" t="s">
        <v>387</v>
      </c>
      <c r="H37" s="63"/>
      <c r="I37" s="33" t="s">
        <v>455</v>
      </c>
      <c r="J37" s="60"/>
      <c r="K37" s="64"/>
      <c r="L37" s="65">
        <f>ROUND(AVERAGE(L38:L41),0)</f>
        <v>40</v>
      </c>
      <c r="M37" s="64"/>
      <c r="N37" s="54"/>
      <c r="O37" s="54"/>
      <c r="P37" s="54"/>
      <c r="Q37" s="54"/>
      <c r="R37" s="54"/>
      <c r="S37" s="182"/>
      <c r="T37" s="54"/>
      <c r="U37" s="54"/>
      <c r="V37" s="54"/>
    </row>
    <row r="38" spans="2:22" ht="262.14999999999998" customHeight="1">
      <c r="B38" s="36" t="s">
        <v>456</v>
      </c>
      <c r="C38" s="60" t="s">
        <v>252</v>
      </c>
      <c r="D38" s="60" t="s">
        <v>457</v>
      </c>
      <c r="E38" s="60" t="s">
        <v>458</v>
      </c>
      <c r="F38" s="36" t="s">
        <v>459</v>
      </c>
      <c r="G38" s="76" t="s">
        <v>460</v>
      </c>
      <c r="H38" s="36" t="s">
        <v>461</v>
      </c>
      <c r="I38" s="337" t="s">
        <v>462</v>
      </c>
      <c r="J38" s="343" t="s">
        <v>463</v>
      </c>
      <c r="K38" s="60"/>
      <c r="L38" s="36">
        <v>40</v>
      </c>
      <c r="M38" s="60"/>
    </row>
    <row r="39" spans="2:22" ht="140.25">
      <c r="B39" s="36" t="s">
        <v>464</v>
      </c>
      <c r="C39" s="60" t="s">
        <v>252</v>
      </c>
      <c r="D39" s="60" t="s">
        <v>465</v>
      </c>
      <c r="E39" s="60" t="s">
        <v>466</v>
      </c>
      <c r="F39" s="36" t="s">
        <v>467</v>
      </c>
      <c r="G39" s="60"/>
      <c r="H39" s="36" t="s">
        <v>468</v>
      </c>
      <c r="I39" s="332" t="s">
        <v>469</v>
      </c>
      <c r="J39" s="60" t="s">
        <v>470</v>
      </c>
      <c r="K39" s="60"/>
      <c r="L39" s="36">
        <v>40</v>
      </c>
      <c r="M39" s="60"/>
    </row>
    <row r="40" spans="2:22" ht="60">
      <c r="B40" s="36" t="s">
        <v>471</v>
      </c>
      <c r="C40" s="60" t="s">
        <v>252</v>
      </c>
      <c r="D40" s="60" t="s">
        <v>472</v>
      </c>
      <c r="E40" s="60" t="s">
        <v>473</v>
      </c>
      <c r="F40" s="36" t="s">
        <v>474</v>
      </c>
      <c r="G40" s="60"/>
      <c r="H40" s="36"/>
      <c r="I40" s="332" t="s">
        <v>475</v>
      </c>
      <c r="J40" s="60"/>
      <c r="K40" s="60"/>
      <c r="L40" s="36">
        <v>20</v>
      </c>
      <c r="M40" s="60"/>
    </row>
    <row r="41" spans="2:22" ht="207" customHeight="1">
      <c r="B41" s="36" t="s">
        <v>476</v>
      </c>
      <c r="C41" s="60" t="s">
        <v>252</v>
      </c>
      <c r="D41" s="60" t="s">
        <v>477</v>
      </c>
      <c r="E41" s="60" t="s">
        <v>478</v>
      </c>
      <c r="F41" s="36" t="s">
        <v>479</v>
      </c>
      <c r="G41" s="60"/>
      <c r="H41" s="36" t="s">
        <v>480</v>
      </c>
      <c r="I41" s="332" t="s">
        <v>481</v>
      </c>
      <c r="J41" s="343" t="s">
        <v>482</v>
      </c>
      <c r="K41" s="60"/>
      <c r="L41" s="36">
        <v>60</v>
      </c>
      <c r="M41" s="60"/>
    </row>
    <row r="42" spans="2:22" ht="45">
      <c r="B42" s="63" t="s">
        <v>483</v>
      </c>
      <c r="C42" s="64" t="s">
        <v>252</v>
      </c>
      <c r="D42" s="64" t="s">
        <v>484</v>
      </c>
      <c r="E42" s="64" t="s">
        <v>485</v>
      </c>
      <c r="F42" s="63" t="s">
        <v>486</v>
      </c>
      <c r="G42" s="77"/>
      <c r="H42" s="63"/>
      <c r="I42" s="33"/>
      <c r="J42" s="60"/>
      <c r="K42" s="64"/>
      <c r="L42" s="65">
        <f>ROUND(AVERAGE(L43:L45),0)</f>
        <v>53</v>
      </c>
      <c r="M42" s="64"/>
      <c r="N42" s="54"/>
      <c r="O42" s="54"/>
      <c r="P42" s="54"/>
      <c r="Q42" s="54"/>
      <c r="R42" s="54"/>
      <c r="S42" s="182"/>
      <c r="T42" s="54"/>
      <c r="U42" s="54"/>
      <c r="V42" s="54"/>
    </row>
    <row r="43" spans="2:22" ht="140.25">
      <c r="B43" s="36" t="s">
        <v>487</v>
      </c>
      <c r="C43" s="60" t="s">
        <v>252</v>
      </c>
      <c r="D43" s="60" t="s">
        <v>488</v>
      </c>
      <c r="E43" s="60" t="s">
        <v>489</v>
      </c>
      <c r="F43" s="36" t="s">
        <v>490</v>
      </c>
      <c r="G43" s="78" t="s">
        <v>491</v>
      </c>
      <c r="H43" s="36"/>
      <c r="I43" s="332" t="s">
        <v>492</v>
      </c>
      <c r="J43" s="343" t="s">
        <v>463</v>
      </c>
      <c r="K43" s="60"/>
      <c r="L43" s="36">
        <v>60</v>
      </c>
      <c r="M43" s="60"/>
    </row>
    <row r="44" spans="2:22" ht="120">
      <c r="B44" s="36" t="s">
        <v>493</v>
      </c>
      <c r="C44" s="60" t="s">
        <v>252</v>
      </c>
      <c r="D44" s="60" t="s">
        <v>494</v>
      </c>
      <c r="E44" s="60"/>
      <c r="F44" s="36" t="s">
        <v>495</v>
      </c>
      <c r="G44" s="78"/>
      <c r="H44" s="36" t="s">
        <v>496</v>
      </c>
      <c r="I44" s="60" t="s">
        <v>497</v>
      </c>
      <c r="J44" s="343" t="s">
        <v>463</v>
      </c>
      <c r="K44" s="60"/>
      <c r="L44" s="36">
        <v>20</v>
      </c>
      <c r="M44" s="60"/>
    </row>
    <row r="45" spans="2:22" ht="196.5" customHeight="1">
      <c r="B45" s="36" t="s">
        <v>498</v>
      </c>
      <c r="C45" s="60" t="s">
        <v>252</v>
      </c>
      <c r="D45" s="60" t="s">
        <v>499</v>
      </c>
      <c r="E45" s="60"/>
      <c r="F45" s="36" t="s">
        <v>500</v>
      </c>
      <c r="G45" s="78"/>
      <c r="H45" s="36" t="s">
        <v>501</v>
      </c>
      <c r="I45" s="332" t="s">
        <v>502</v>
      </c>
      <c r="J45" s="343" t="s">
        <v>503</v>
      </c>
      <c r="K45" s="60"/>
      <c r="L45" s="36">
        <v>80</v>
      </c>
      <c r="M45" s="60"/>
    </row>
    <row r="46" spans="2:22" ht="45">
      <c r="B46" s="63" t="s">
        <v>504</v>
      </c>
      <c r="C46" s="64" t="s">
        <v>301</v>
      </c>
      <c r="D46" s="64" t="s">
        <v>303</v>
      </c>
      <c r="E46" s="64" t="s">
        <v>505</v>
      </c>
      <c r="F46" s="63" t="s">
        <v>506</v>
      </c>
      <c r="G46" s="77"/>
      <c r="H46" s="63"/>
      <c r="I46" s="33"/>
      <c r="J46" s="64"/>
      <c r="K46" s="64"/>
      <c r="L46" s="65">
        <f>ROUND(AVERAGE(L47:L49),0)</f>
        <v>13</v>
      </c>
      <c r="M46" s="64"/>
      <c r="N46" s="54"/>
      <c r="O46" s="54"/>
      <c r="P46" s="54"/>
      <c r="Q46" s="54"/>
      <c r="R46" s="54"/>
      <c r="S46" s="182"/>
      <c r="T46" s="54"/>
      <c r="U46" s="54"/>
      <c r="V46" s="54"/>
    </row>
    <row r="47" spans="2:22" ht="249.75" customHeight="1">
      <c r="B47" s="36" t="s">
        <v>507</v>
      </c>
      <c r="C47" s="60" t="s">
        <v>301</v>
      </c>
      <c r="D47" s="60" t="s">
        <v>508</v>
      </c>
      <c r="E47" s="60"/>
      <c r="F47" s="36" t="s">
        <v>509</v>
      </c>
      <c r="G47" s="78"/>
      <c r="H47" s="36" t="s">
        <v>510</v>
      </c>
      <c r="I47" s="332" t="s">
        <v>511</v>
      </c>
      <c r="J47" s="60"/>
      <c r="K47" s="60"/>
      <c r="L47" s="36">
        <v>0</v>
      </c>
      <c r="M47" s="60"/>
    </row>
    <row r="48" spans="2:22" ht="72">
      <c r="B48" s="36" t="s">
        <v>512</v>
      </c>
      <c r="C48" s="60" t="s">
        <v>301</v>
      </c>
      <c r="D48" s="60" t="s">
        <v>513</v>
      </c>
      <c r="E48" s="60"/>
      <c r="F48" s="36" t="s">
        <v>514</v>
      </c>
      <c r="G48" s="78"/>
      <c r="H48" s="36" t="s">
        <v>515</v>
      </c>
      <c r="I48" s="34" t="s">
        <v>516</v>
      </c>
      <c r="J48" s="60"/>
      <c r="K48" s="60"/>
      <c r="L48" s="36">
        <v>20</v>
      </c>
      <c r="M48" s="60"/>
    </row>
    <row r="49" spans="2:22" ht="168">
      <c r="B49" s="79" t="s">
        <v>517</v>
      </c>
      <c r="C49" s="80" t="s">
        <v>301</v>
      </c>
      <c r="D49" s="80" t="s">
        <v>518</v>
      </c>
      <c r="E49" s="80"/>
      <c r="F49" s="79" t="s">
        <v>519</v>
      </c>
      <c r="G49" s="81"/>
      <c r="H49" s="79" t="s">
        <v>520</v>
      </c>
      <c r="I49" s="35" t="s">
        <v>521</v>
      </c>
      <c r="J49" s="60"/>
      <c r="K49" s="80"/>
      <c r="L49" s="36">
        <v>20</v>
      </c>
      <c r="M49" s="80"/>
      <c r="N49" s="8"/>
      <c r="O49" s="8"/>
      <c r="P49" s="8"/>
      <c r="Q49" s="8"/>
      <c r="R49" s="8"/>
      <c r="S49" s="196"/>
      <c r="T49" s="8"/>
      <c r="U49" s="8"/>
      <c r="V49" s="8"/>
    </row>
    <row r="50" spans="2:22" ht="15.75">
      <c r="B50" s="295" t="s">
        <v>239</v>
      </c>
      <c r="C50" s="296"/>
      <c r="D50" s="296"/>
      <c r="E50" s="296"/>
      <c r="F50" s="297"/>
      <c r="G50" s="296"/>
      <c r="H50" s="297"/>
      <c r="I50" s="298"/>
      <c r="J50" s="296"/>
      <c r="K50" s="296"/>
      <c r="L50" s="297"/>
      <c r="M50" s="299"/>
    </row>
    <row r="51" spans="2:22" ht="69.75" customHeight="1">
      <c r="B51" s="55" t="s">
        <v>522</v>
      </c>
      <c r="C51" s="56" t="s">
        <v>523</v>
      </c>
      <c r="D51" s="56" t="s">
        <v>239</v>
      </c>
      <c r="E51" s="56"/>
      <c r="F51" s="55" t="s">
        <v>42</v>
      </c>
      <c r="G51" s="56"/>
      <c r="H51" s="71"/>
      <c r="I51" s="72"/>
      <c r="J51" s="73"/>
      <c r="K51" s="73"/>
      <c r="L51" s="58">
        <f>AVERAGE($L$56,$L$52)</f>
        <v>0</v>
      </c>
      <c r="M51" s="73"/>
    </row>
    <row r="52" spans="2:22" ht="45">
      <c r="B52" s="63" t="s">
        <v>524</v>
      </c>
      <c r="C52" s="64" t="s">
        <v>523</v>
      </c>
      <c r="D52" s="64" t="s">
        <v>240</v>
      </c>
      <c r="E52" s="64" t="s">
        <v>525</v>
      </c>
      <c r="F52" s="63" t="s">
        <v>526</v>
      </c>
      <c r="G52" s="60"/>
      <c r="H52" s="36"/>
      <c r="I52" s="34"/>
      <c r="J52" s="60"/>
      <c r="K52" s="60"/>
      <c r="L52" s="65">
        <f>ROUND(AVERAGE(L53:L55),0)</f>
        <v>0</v>
      </c>
      <c r="M52" s="60"/>
    </row>
    <row r="53" spans="2:22" ht="288">
      <c r="B53" s="36" t="s">
        <v>527</v>
      </c>
      <c r="C53" s="60" t="s">
        <v>523</v>
      </c>
      <c r="D53" s="60" t="s">
        <v>241</v>
      </c>
      <c r="E53" s="60"/>
      <c r="F53" s="36" t="s">
        <v>528</v>
      </c>
      <c r="G53" s="60" t="s">
        <v>387</v>
      </c>
      <c r="H53" s="36" t="s">
        <v>529</v>
      </c>
      <c r="I53" s="34" t="s">
        <v>530</v>
      </c>
      <c r="J53" s="60"/>
      <c r="K53" s="60"/>
      <c r="L53" s="36">
        <v>0</v>
      </c>
      <c r="M53" s="60"/>
    </row>
    <row r="54" spans="2:22" ht="216">
      <c r="B54" s="36" t="s">
        <v>531</v>
      </c>
      <c r="C54" s="60" t="s">
        <v>523</v>
      </c>
      <c r="D54" s="60" t="s">
        <v>242</v>
      </c>
      <c r="E54" s="60" t="s">
        <v>532</v>
      </c>
      <c r="F54" s="36" t="s">
        <v>533</v>
      </c>
      <c r="G54" s="60" t="s">
        <v>405</v>
      </c>
      <c r="H54" s="36" t="s">
        <v>534</v>
      </c>
      <c r="I54" s="34" t="s">
        <v>535</v>
      </c>
      <c r="J54" s="60"/>
      <c r="K54" s="60"/>
      <c r="L54" s="36">
        <v>0</v>
      </c>
      <c r="M54" s="60"/>
    </row>
    <row r="55" spans="2:22" ht="132">
      <c r="B55" s="36" t="s">
        <v>444</v>
      </c>
      <c r="C55" s="60" t="s">
        <v>523</v>
      </c>
      <c r="D55" s="60" t="s">
        <v>243</v>
      </c>
      <c r="E55" s="60"/>
      <c r="F55" s="36" t="s">
        <v>536</v>
      </c>
      <c r="G55" s="60" t="s">
        <v>537</v>
      </c>
      <c r="H55" s="36" t="s">
        <v>538</v>
      </c>
      <c r="I55" s="34" t="s">
        <v>539</v>
      </c>
      <c r="J55" s="60"/>
      <c r="K55" s="60"/>
      <c r="L55" s="36">
        <v>0</v>
      </c>
      <c r="M55" s="60"/>
    </row>
    <row r="56" spans="2:22" ht="30">
      <c r="B56" s="63" t="s">
        <v>540</v>
      </c>
      <c r="C56" s="64" t="s">
        <v>523</v>
      </c>
      <c r="D56" s="64" t="s">
        <v>244</v>
      </c>
      <c r="E56" s="64" t="s">
        <v>541</v>
      </c>
      <c r="F56" s="63" t="s">
        <v>542</v>
      </c>
      <c r="G56" s="60"/>
      <c r="H56" s="36"/>
      <c r="I56" s="34"/>
      <c r="J56" s="60"/>
      <c r="K56" s="60"/>
      <c r="L56" s="65">
        <f>L57</f>
        <v>0</v>
      </c>
      <c r="M56" s="60"/>
    </row>
    <row r="57" spans="2:22" ht="84">
      <c r="B57" s="36" t="s">
        <v>543</v>
      </c>
      <c r="C57" s="60" t="s">
        <v>523</v>
      </c>
      <c r="D57" s="60" t="s">
        <v>245</v>
      </c>
      <c r="E57" s="60"/>
      <c r="F57" s="36" t="s">
        <v>544</v>
      </c>
      <c r="G57" s="60"/>
      <c r="H57" s="36" t="s">
        <v>545</v>
      </c>
      <c r="I57" s="34" t="s">
        <v>546</v>
      </c>
      <c r="J57" s="60"/>
      <c r="K57" s="60"/>
      <c r="L57" s="36">
        <v>0</v>
      </c>
      <c r="M57" s="60"/>
    </row>
    <row r="58" spans="2:22" ht="15.75">
      <c r="B58" s="205" t="s">
        <v>219</v>
      </c>
      <c r="C58" s="206"/>
      <c r="D58" s="206"/>
      <c r="E58" s="206"/>
      <c r="F58" s="207"/>
      <c r="G58" s="206"/>
      <c r="H58" s="207"/>
      <c r="I58" s="208"/>
      <c r="J58" s="206"/>
      <c r="K58" s="206"/>
      <c r="L58" s="207"/>
      <c r="M58" s="210"/>
    </row>
    <row r="59" spans="2:22" ht="45">
      <c r="B59" s="55" t="s">
        <v>547</v>
      </c>
      <c r="C59" s="56" t="s">
        <v>548</v>
      </c>
      <c r="D59" s="56" t="s">
        <v>219</v>
      </c>
      <c r="E59" s="56"/>
      <c r="F59" s="55" t="s">
        <v>43</v>
      </c>
      <c r="G59" s="56"/>
      <c r="H59" s="71"/>
      <c r="I59" s="72"/>
      <c r="J59" s="75"/>
      <c r="K59" s="73"/>
      <c r="L59" s="58">
        <f>AVERAGE($L$60,$L$66)</f>
        <v>19</v>
      </c>
      <c r="M59" s="73"/>
    </row>
    <row r="60" spans="2:22" ht="60">
      <c r="B60" s="63" t="s">
        <v>549</v>
      </c>
      <c r="C60" s="64" t="s">
        <v>252</v>
      </c>
      <c r="D60" s="64" t="s">
        <v>260</v>
      </c>
      <c r="E60" s="64" t="s">
        <v>550</v>
      </c>
      <c r="F60" s="63" t="s">
        <v>551</v>
      </c>
      <c r="G60" s="64"/>
      <c r="H60" s="63" t="s">
        <v>552</v>
      </c>
      <c r="I60" s="33" t="s">
        <v>553</v>
      </c>
      <c r="J60" s="180"/>
      <c r="K60" s="54"/>
      <c r="L60" s="65">
        <f>ROUND(AVERAGE(L61:L64),0)</f>
        <v>25</v>
      </c>
      <c r="M60" s="64"/>
      <c r="N60" s="54"/>
      <c r="O60" s="54"/>
      <c r="P60" s="54"/>
      <c r="Q60" s="54"/>
      <c r="R60" s="54"/>
      <c r="S60" s="182"/>
      <c r="T60" s="54"/>
      <c r="U60" s="54"/>
      <c r="V60" s="54"/>
    </row>
    <row r="61" spans="2:22" ht="60">
      <c r="B61" s="36" t="s">
        <v>554</v>
      </c>
      <c r="C61" s="60" t="s">
        <v>252</v>
      </c>
      <c r="D61" s="60" t="s">
        <v>555</v>
      </c>
      <c r="E61" s="60"/>
      <c r="F61" s="36" t="s">
        <v>556</v>
      </c>
      <c r="G61" s="64" t="s">
        <v>557</v>
      </c>
      <c r="H61" s="36"/>
      <c r="I61" s="34" t="s">
        <v>558</v>
      </c>
      <c r="J61" s="60"/>
      <c r="K61" s="60"/>
      <c r="L61" s="36">
        <v>0</v>
      </c>
      <c r="M61" s="60"/>
    </row>
    <row r="62" spans="2:22" ht="156">
      <c r="B62" s="36" t="s">
        <v>559</v>
      </c>
      <c r="C62" s="60" t="s">
        <v>301</v>
      </c>
      <c r="D62" s="60" t="s">
        <v>304</v>
      </c>
      <c r="E62" s="60"/>
      <c r="F62" s="36" t="s">
        <v>560</v>
      </c>
      <c r="G62" s="64"/>
      <c r="H62" s="36"/>
      <c r="I62" s="34" t="s">
        <v>561</v>
      </c>
      <c r="J62" s="60"/>
      <c r="K62" s="60"/>
      <c r="L62" s="36">
        <v>20</v>
      </c>
      <c r="M62" s="60"/>
    </row>
    <row r="63" spans="2:22" ht="72">
      <c r="B63" s="36" t="s">
        <v>562</v>
      </c>
      <c r="C63" s="60" t="s">
        <v>252</v>
      </c>
      <c r="D63" s="60" t="s">
        <v>563</v>
      </c>
      <c r="E63" s="60" t="s">
        <v>564</v>
      </c>
      <c r="F63" s="36" t="s">
        <v>565</v>
      </c>
      <c r="G63" s="64"/>
      <c r="H63" s="36" t="s">
        <v>566</v>
      </c>
      <c r="I63" s="34" t="s">
        <v>567</v>
      </c>
      <c r="J63" s="60"/>
      <c r="K63" s="60"/>
      <c r="L63" s="36">
        <v>20</v>
      </c>
      <c r="M63" s="60"/>
    </row>
    <row r="64" spans="2:22" ht="132">
      <c r="B64" s="36" t="s">
        <v>568</v>
      </c>
      <c r="C64" s="60" t="s">
        <v>252</v>
      </c>
      <c r="D64" s="60" t="s">
        <v>569</v>
      </c>
      <c r="E64" s="60" t="s">
        <v>570</v>
      </c>
      <c r="F64" s="36" t="s">
        <v>571</v>
      </c>
      <c r="G64" s="64"/>
      <c r="H64" s="36" t="s">
        <v>572</v>
      </c>
      <c r="I64" s="34" t="s">
        <v>573</v>
      </c>
      <c r="J64" s="60"/>
      <c r="K64" s="60"/>
      <c r="L64" s="36">
        <v>60</v>
      </c>
      <c r="M64" s="60"/>
    </row>
    <row r="65" spans="2:22" ht="30">
      <c r="B65" s="36" t="s">
        <v>574</v>
      </c>
      <c r="C65" s="60" t="s">
        <v>310</v>
      </c>
      <c r="D65" s="60" t="s">
        <v>575</v>
      </c>
      <c r="E65" s="60"/>
      <c r="F65" s="36" t="s">
        <v>576</v>
      </c>
      <c r="G65" s="64"/>
      <c r="H65" s="36"/>
      <c r="I65" s="34" t="s">
        <v>310</v>
      </c>
      <c r="J65" s="60"/>
      <c r="K65" s="60"/>
      <c r="L65" s="36">
        <v>0</v>
      </c>
      <c r="M65" s="60"/>
    </row>
    <row r="66" spans="2:22" ht="45">
      <c r="B66" s="63" t="s">
        <v>577</v>
      </c>
      <c r="C66" s="64" t="s">
        <v>215</v>
      </c>
      <c r="D66" s="64" t="s">
        <v>216</v>
      </c>
      <c r="E66" s="64"/>
      <c r="F66" s="63" t="s">
        <v>578</v>
      </c>
      <c r="G66" s="64" t="s">
        <v>557</v>
      </c>
      <c r="H66" s="63"/>
      <c r="I66" s="33"/>
      <c r="J66" s="64"/>
      <c r="K66" s="64"/>
      <c r="L66" s="65">
        <f>ROUND(AVERAGE(L67:L69),0)</f>
        <v>13</v>
      </c>
      <c r="M66" s="64"/>
      <c r="N66" s="54"/>
      <c r="O66" s="54"/>
      <c r="P66" s="54"/>
      <c r="Q66" s="54"/>
      <c r="R66" s="54"/>
      <c r="S66" s="182"/>
      <c r="T66" s="54"/>
      <c r="U66" s="54"/>
      <c r="V66" s="54"/>
    </row>
    <row r="67" spans="2:22" ht="108">
      <c r="B67" s="36" t="s">
        <v>579</v>
      </c>
      <c r="C67" s="60" t="s">
        <v>215</v>
      </c>
      <c r="D67" s="60" t="s">
        <v>217</v>
      </c>
      <c r="E67" s="60"/>
      <c r="F67" s="36" t="s">
        <v>580</v>
      </c>
      <c r="G67" s="64"/>
      <c r="H67" s="36"/>
      <c r="I67" s="34" t="s">
        <v>581</v>
      </c>
      <c r="J67" s="60"/>
      <c r="K67" s="60"/>
      <c r="L67" s="36">
        <v>0</v>
      </c>
      <c r="M67" s="60"/>
    </row>
    <row r="68" spans="2:22" ht="96">
      <c r="B68" s="36" t="s">
        <v>582</v>
      </c>
      <c r="C68" s="60" t="s">
        <v>215</v>
      </c>
      <c r="D68" s="60" t="s">
        <v>218</v>
      </c>
      <c r="E68" s="60" t="s">
        <v>583</v>
      </c>
      <c r="F68" s="36" t="s">
        <v>584</v>
      </c>
      <c r="G68" s="64"/>
      <c r="H68" s="36" t="s">
        <v>585</v>
      </c>
      <c r="I68" s="34" t="s">
        <v>586</v>
      </c>
      <c r="J68" s="60"/>
      <c r="K68" s="60"/>
      <c r="L68" s="36">
        <v>20</v>
      </c>
      <c r="M68" s="60"/>
    </row>
    <row r="69" spans="2:22" ht="72">
      <c r="B69" s="36" t="s">
        <v>587</v>
      </c>
      <c r="C69" s="60" t="s">
        <v>252</v>
      </c>
      <c r="D69" s="60" t="s">
        <v>588</v>
      </c>
      <c r="E69" s="60" t="s">
        <v>589</v>
      </c>
      <c r="F69" s="36" t="s">
        <v>590</v>
      </c>
      <c r="G69" s="64"/>
      <c r="H69" s="36" t="s">
        <v>591</v>
      </c>
      <c r="I69" s="34" t="s">
        <v>592</v>
      </c>
      <c r="J69" s="60"/>
      <c r="K69" s="60"/>
      <c r="L69" s="36">
        <v>20</v>
      </c>
      <c r="M69" s="60"/>
    </row>
    <row r="70" spans="2:22" ht="15.75">
      <c r="B70" s="205" t="s">
        <v>39</v>
      </c>
      <c r="C70" s="206"/>
      <c r="D70" s="206"/>
      <c r="E70" s="206"/>
      <c r="F70" s="207"/>
      <c r="G70" s="206"/>
      <c r="H70" s="207"/>
      <c r="I70" s="208"/>
      <c r="J70" s="206"/>
      <c r="K70" s="206"/>
      <c r="L70" s="207"/>
      <c r="M70" s="210"/>
    </row>
    <row r="71" spans="2:22" ht="30">
      <c r="B71" s="55" t="s">
        <v>593</v>
      </c>
      <c r="C71" s="56" t="s">
        <v>234</v>
      </c>
      <c r="D71" s="56" t="s">
        <v>39</v>
      </c>
      <c r="E71" s="56"/>
      <c r="F71" s="55" t="s">
        <v>38</v>
      </c>
      <c r="G71" s="56"/>
      <c r="H71" s="71"/>
      <c r="I71" s="72"/>
      <c r="J71" s="73"/>
      <c r="K71" s="73"/>
      <c r="L71" s="58">
        <f>ROUND(AVERAGE($L$72,$L$73),0)</f>
        <v>0</v>
      </c>
      <c r="M71" s="73"/>
    </row>
    <row r="72" spans="2:22" ht="180">
      <c r="B72" s="36" t="s">
        <v>594</v>
      </c>
      <c r="C72" s="60" t="s">
        <v>234</v>
      </c>
      <c r="D72" s="60" t="s">
        <v>236</v>
      </c>
      <c r="E72" s="60" t="s">
        <v>595</v>
      </c>
      <c r="F72" s="36" t="s">
        <v>596</v>
      </c>
      <c r="G72" s="60" t="s">
        <v>405</v>
      </c>
      <c r="H72" s="36"/>
      <c r="I72" s="34" t="s">
        <v>597</v>
      </c>
      <c r="J72" s="60"/>
      <c r="K72" s="60"/>
      <c r="L72" s="36">
        <v>0</v>
      </c>
      <c r="M72" s="60"/>
    </row>
    <row r="73" spans="2:22" ht="120">
      <c r="B73" s="36" t="s">
        <v>598</v>
      </c>
      <c r="C73" s="60" t="s">
        <v>234</v>
      </c>
      <c r="D73" s="60" t="s">
        <v>237</v>
      </c>
      <c r="E73" s="60" t="s">
        <v>599</v>
      </c>
      <c r="F73" s="36" t="s">
        <v>600</v>
      </c>
      <c r="G73" s="60" t="s">
        <v>405</v>
      </c>
      <c r="H73" s="36"/>
      <c r="I73" s="34" t="s">
        <v>601</v>
      </c>
      <c r="J73" s="60"/>
      <c r="K73" s="60"/>
      <c r="L73" s="36">
        <v>0</v>
      </c>
      <c r="M73" s="60"/>
      <c r="N73" s="54"/>
      <c r="O73" s="54"/>
      <c r="P73" s="54"/>
      <c r="Q73" s="54"/>
      <c r="R73" s="54"/>
      <c r="S73" s="182"/>
      <c r="T73" s="54"/>
      <c r="U73" s="54"/>
      <c r="V73" s="54"/>
    </row>
    <row r="74" spans="2:22">
      <c r="B74" s="54"/>
      <c r="C74" s="54"/>
      <c r="D74" s="82"/>
      <c r="E74" s="181"/>
      <c r="F74" s="182"/>
      <c r="G74" s="181"/>
      <c r="H74" s="31"/>
      <c r="I74" s="83"/>
      <c r="L74" s="31"/>
      <c r="M74" s="83"/>
    </row>
    <row r="77" spans="2:22" ht="15.75">
      <c r="B77" s="350" t="s">
        <v>87</v>
      </c>
      <c r="C77" s="350"/>
      <c r="D77" s="350"/>
      <c r="E77" s="350"/>
      <c r="F77" s="350"/>
      <c r="G77" s="350"/>
      <c r="H77" s="350"/>
      <c r="I77" s="350"/>
      <c r="J77" s="350"/>
      <c r="K77" s="350"/>
      <c r="L77" s="350"/>
      <c r="M77" s="350"/>
      <c r="N77" s="350"/>
      <c r="O77" s="350"/>
      <c r="P77" s="350"/>
    </row>
    <row r="78" spans="2:22" ht="15.75">
      <c r="B78" s="350" t="s">
        <v>88</v>
      </c>
      <c r="C78" s="350"/>
      <c r="D78" s="492" t="s">
        <v>89</v>
      </c>
      <c r="E78" s="493"/>
      <c r="F78" s="493"/>
      <c r="G78" s="493"/>
      <c r="H78" s="493"/>
      <c r="I78" s="493"/>
      <c r="J78" s="493"/>
      <c r="K78" s="493"/>
      <c r="L78" s="494"/>
      <c r="M78" s="276" t="s">
        <v>90</v>
      </c>
      <c r="N78" s="279"/>
      <c r="O78" s="350" t="s">
        <v>90</v>
      </c>
      <c r="P78" s="350"/>
    </row>
    <row r="79" spans="2:22">
      <c r="B79" s="352" t="s">
        <v>91</v>
      </c>
      <c r="C79" s="352"/>
      <c r="D79" s="495" t="s">
        <v>92</v>
      </c>
      <c r="E79" s="496"/>
      <c r="F79" s="496"/>
      <c r="G79" s="496"/>
      <c r="H79" s="496"/>
      <c r="I79" s="496"/>
      <c r="J79" s="496"/>
      <c r="K79" s="496"/>
      <c r="L79" s="497"/>
      <c r="M79" s="267">
        <v>1</v>
      </c>
      <c r="N79" s="267"/>
      <c r="O79" s="352">
        <v>1</v>
      </c>
      <c r="P79" s="352"/>
    </row>
    <row r="80" spans="2:22">
      <c r="B80" s="352" t="s">
        <v>0</v>
      </c>
      <c r="C80" s="352"/>
      <c r="D80" s="495" t="s">
        <v>0</v>
      </c>
      <c r="E80" s="496"/>
      <c r="F80" s="496"/>
      <c r="G80" s="496"/>
      <c r="H80" s="496"/>
      <c r="I80" s="496"/>
      <c r="J80" s="496"/>
      <c r="K80" s="496"/>
      <c r="L80" s="497"/>
      <c r="M80" s="267"/>
      <c r="N80" s="267"/>
      <c r="O80" s="352" t="s">
        <v>0</v>
      </c>
      <c r="P80" s="352"/>
    </row>
    <row r="81" spans="2:16">
      <c r="C81" s="243"/>
      <c r="D81" s="243"/>
      <c r="E81" s="265"/>
      <c r="F81" s="265"/>
      <c r="G81" s="265"/>
      <c r="H81" s="265"/>
      <c r="I81" s="265"/>
      <c r="J81" s="265"/>
      <c r="K81" s="265"/>
      <c r="L81" s="266"/>
      <c r="M81" s="266"/>
      <c r="N81" s="266"/>
      <c r="O81" s="266"/>
      <c r="P81" s="243"/>
    </row>
    <row r="82" spans="2:16" ht="15.75">
      <c r="B82" s="350" t="s">
        <v>0</v>
      </c>
      <c r="C82" s="350"/>
      <c r="D82" s="350" t="s">
        <v>93</v>
      </c>
      <c r="E82" s="350"/>
      <c r="F82" s="492" t="s">
        <v>94</v>
      </c>
      <c r="G82" s="493"/>
      <c r="H82" s="493"/>
      <c r="I82" s="493"/>
      <c r="J82" s="493"/>
      <c r="K82" s="494"/>
      <c r="L82" s="276" t="s">
        <v>88</v>
      </c>
      <c r="M82" s="276" t="s">
        <v>95</v>
      </c>
      <c r="N82" s="276" t="s">
        <v>88</v>
      </c>
      <c r="O82" s="350" t="s">
        <v>95</v>
      </c>
      <c r="P82" s="350"/>
    </row>
    <row r="83" spans="2:16" ht="15.75">
      <c r="B83" s="350" t="s">
        <v>96</v>
      </c>
      <c r="C83" s="350"/>
      <c r="D83" s="352" t="s">
        <v>97</v>
      </c>
      <c r="E83" s="352"/>
      <c r="F83" s="495" t="s">
        <v>98</v>
      </c>
      <c r="G83" s="496"/>
      <c r="H83" s="496"/>
      <c r="I83" s="496"/>
      <c r="J83" s="496"/>
      <c r="K83" s="497"/>
      <c r="L83" s="268" t="s">
        <v>91</v>
      </c>
      <c r="M83" s="267"/>
      <c r="N83" s="268" t="s">
        <v>91</v>
      </c>
      <c r="O83" s="352" t="s">
        <v>0</v>
      </c>
      <c r="P83" s="352"/>
    </row>
    <row r="84" spans="2:16" ht="15.75">
      <c r="B84" s="350" t="s">
        <v>99</v>
      </c>
      <c r="C84" s="350"/>
      <c r="D84" s="352" t="s">
        <v>97</v>
      </c>
      <c r="E84" s="352"/>
      <c r="F84" s="495" t="s">
        <v>100</v>
      </c>
      <c r="G84" s="496"/>
      <c r="H84" s="496"/>
      <c r="I84" s="496"/>
      <c r="J84" s="496"/>
      <c r="K84" s="497"/>
      <c r="L84" s="268" t="s">
        <v>91</v>
      </c>
      <c r="M84" s="267"/>
      <c r="N84" s="268" t="s">
        <v>91</v>
      </c>
      <c r="O84" s="352" t="s">
        <v>0</v>
      </c>
      <c r="P84" s="352"/>
    </row>
    <row r="85" spans="2:16" ht="15.75">
      <c r="B85" s="350" t="s">
        <v>101</v>
      </c>
      <c r="C85" s="350"/>
      <c r="D85" s="352" t="s">
        <v>102</v>
      </c>
      <c r="E85" s="352"/>
      <c r="F85" s="495" t="s">
        <v>103</v>
      </c>
      <c r="G85" s="496"/>
      <c r="H85" s="496"/>
      <c r="I85" s="496"/>
      <c r="J85" s="496"/>
      <c r="K85" s="497"/>
      <c r="L85" s="268" t="s">
        <v>91</v>
      </c>
      <c r="M85" s="267"/>
      <c r="N85" s="268" t="s">
        <v>91</v>
      </c>
      <c r="O85" s="352" t="s">
        <v>0</v>
      </c>
      <c r="P85" s="352"/>
    </row>
  </sheetData>
  <mergeCells count="37">
    <mergeCell ref="B85:C85"/>
    <mergeCell ref="D85:E85"/>
    <mergeCell ref="O85:P85"/>
    <mergeCell ref="F82:K82"/>
    <mergeCell ref="F83:K83"/>
    <mergeCell ref="F84:K84"/>
    <mergeCell ref="F85:K85"/>
    <mergeCell ref="B83:C83"/>
    <mergeCell ref="D83:E83"/>
    <mergeCell ref="O83:P83"/>
    <mergeCell ref="B84:C84"/>
    <mergeCell ref="D84:E84"/>
    <mergeCell ref="O84:P84"/>
    <mergeCell ref="B80:C80"/>
    <mergeCell ref="O80:P80"/>
    <mergeCell ref="B82:C82"/>
    <mergeCell ref="D82:E82"/>
    <mergeCell ref="O82:P82"/>
    <mergeCell ref="D80:L80"/>
    <mergeCell ref="B77:P77"/>
    <mergeCell ref="B78:C78"/>
    <mergeCell ref="O78:P78"/>
    <mergeCell ref="B79:C79"/>
    <mergeCell ref="O79:P79"/>
    <mergeCell ref="D78:L78"/>
    <mergeCell ref="D79:L79"/>
    <mergeCell ref="B1:C4"/>
    <mergeCell ref="D1:K1"/>
    <mergeCell ref="D3:K3"/>
    <mergeCell ref="D4:K4"/>
    <mergeCell ref="D2:K2"/>
    <mergeCell ref="L1:M1"/>
    <mergeCell ref="L2:M2"/>
    <mergeCell ref="L3:M3"/>
    <mergeCell ref="L4:M4"/>
    <mergeCell ref="I11:I12"/>
    <mergeCell ref="J11:J12"/>
  </mergeCells>
  <dataValidations count="1">
    <dataValidation type="list" allowBlank="1" showInputMessage="1" showErrorMessage="1" sqref="L11:L12 L16:L20 L72:L73 L27:L28 L22:L23 L30:L32 L34 L38:L41 L47:L49 L53:L55 L57 L43:L45 L61:L65 L67:L69" xr:uid="{00000000-0002-0000-0400-000000000000}">
      <formula1>$S$7:$S$13</formula1>
    </dataValidation>
  </dataValidations>
  <hyperlinks>
    <hyperlink ref="J41" r:id="rId1" display="../../../../../../../:w:/g/personal/gestorcalidad_cartagena_gov_co/EUU8QAPvPaZJvwulJtG34bcBYy5jOjORIVl99dzqWmOaSg?e=ZnC5ky" xr:uid="{1895AB4C-BF54-4886-A28A-34120162E98B}"/>
    <hyperlink ref="J43" r:id="rId2" display="../../../../../../../:w:/g/personal/gestorcalidad_cartagena_gov_co/EUaJH1GelRlMu3Tpee-MpmMBGT-HEQgzqOQebVoypB9bLA?e=i7UO0A" xr:uid="{83F8074B-B202-49A6-9724-66CCEAD43C37}"/>
    <hyperlink ref="J44" r:id="rId3" display="../../../../../../../:w:/g/personal/gestorcalidad_cartagena_gov_co/EUaJH1GelRlMu3Tpee-MpmMBGT-HEQgzqOQebVoypB9bLA?e=i7UO0A" xr:uid="{4A2FD92A-A3DE-4F2E-A970-B106A2D59CC4}"/>
    <hyperlink ref="J45" r:id="rId4" display="https://alcart.sharepoint.com/:w:/r/sites/Principal/Calidad/Informatica/GestionTecnologiaInformatica/GTIGI03-P001 Procedimiento Copias de Repaldo y Restauracion.docx?d=w014cb44a951541eeb622a006b524d245&amp;csf=1&amp;web=1&amp;e=PgPx5j" xr:uid="{23E51339-EB8E-4A85-B348-702ED0E32916}"/>
    <hyperlink ref="J11:J12" r:id="rId5" display="Politica para seguridad de la informacion" xr:uid="{DAB4DB4E-E7BA-44C5-BDC8-6F92DE07CEEA}"/>
    <hyperlink ref="J16" r:id="rId6" display="https://alcart.sharepoint.com/:w:/r/sites/Principal/Calidad/Informatica/GestionTecnologiaInformatica/GTIGPS01-I002 Instructivo para roles y responsabilidades.docx?d=w52d029ebc72447c68b2d06a1b19198ba&amp;csf=1&amp;web=1&amp;e=JQv3V9" xr:uid="{E93208AF-37EF-4C34-8044-43D281D27EAA}"/>
    <hyperlink ref="J17" r:id="rId7" display="https://alcart.sharepoint.com/:w:/r/sites/Principal/Calidad/Informatica/GestionTecnologiaInformatica/GTIGPS01-I002 Instructivo para roles y responsabilidades.docx?d=w52d029ebc72447c68b2d06a1b19198ba&amp;csf=1&amp;web=1&amp;e=JQv3V9" xr:uid="{83576DCD-CAA2-43B1-8CD7-A729A607F622}"/>
    <hyperlink ref="J18" r:id="rId8" display="https://alcart.sharepoint.com/:w:/r/sites/Principal/Calidad/Informatica/GestionTecnologiaInformatica/GTIGPS02-P002 Procedimiento de gesti%C3%B3n de incidentes de seguridad de la informaci%C3%B3n.docx?d=wa46602cae9b2448bbad45b7458df2712&amp;csf=1&amp;web=1&amp;e=9esghb" xr:uid="{34D8C77F-345D-46B5-B28B-B2774DC259FF}"/>
    <hyperlink ref="J38" r:id="rId9" display="../../../../../../../:w:/g/personal/gestorcalidad_cartagena_gov_co/EUaJH1GelRlMu3Tpee-MpmMBGT-HEQgzqOQebVoypB9bLA?e=TweJfI" xr:uid="{3B63145E-1C92-4D61-953F-63C341B45703}"/>
  </hyperlinks>
  <pageMargins left="0.7" right="0.7" top="0.75" bottom="0.75" header="0.3" footer="0.3"/>
  <pageSetup orientation="portrait" r:id="rId10"/>
  <drawing r:id="rId11"/>
  <legacyDrawing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6"/>
  <sheetViews>
    <sheetView zoomScale="60" zoomScaleNormal="60" workbookViewId="0">
      <selection activeCell="H51" sqref="H51"/>
    </sheetView>
  </sheetViews>
  <sheetFormatPr defaultColWidth="11.42578125" defaultRowHeight="15"/>
  <cols>
    <col min="1" max="1" width="14.7109375" customWidth="1"/>
    <col min="2" max="2" width="25.7109375" customWidth="1"/>
    <col min="3" max="3" width="25.42578125" style="32" customWidth="1"/>
    <col min="4" max="4" width="31.28515625" style="32" customWidth="1"/>
    <col min="5" max="5" width="13.28515625" style="31" customWidth="1"/>
    <col min="6" max="6" width="17.7109375" style="32" customWidth="1"/>
    <col min="7" max="7" width="13.7109375" style="32" customWidth="1"/>
    <col min="8" max="8" width="83.85546875" style="32" customWidth="1"/>
    <col min="9" max="9" width="40.140625" style="32" customWidth="1"/>
    <col min="10" max="10" width="25.42578125" style="32" customWidth="1"/>
    <col min="11" max="11" width="16.7109375" customWidth="1"/>
    <col min="12" max="12" width="63.140625" customWidth="1"/>
    <col min="13" max="13" width="0" hidden="1" customWidth="1"/>
    <col min="14" max="14" width="9.42578125" style="30" hidden="1" customWidth="1"/>
  </cols>
  <sheetData>
    <row r="1" spans="1:12" ht="45" customHeight="1">
      <c r="A1" s="420" t="s">
        <v>0</v>
      </c>
      <c r="B1" s="420"/>
      <c r="C1" s="483" t="s">
        <v>1</v>
      </c>
      <c r="D1" s="484"/>
      <c r="E1" s="484"/>
      <c r="F1" s="484"/>
      <c r="G1" s="484"/>
      <c r="H1" s="484"/>
      <c r="I1" s="484"/>
      <c r="J1" s="485"/>
      <c r="K1" s="475" t="s">
        <v>2</v>
      </c>
      <c r="L1" s="476"/>
    </row>
    <row r="2" spans="1:12" ht="43.5" customHeight="1">
      <c r="A2" s="420"/>
      <c r="B2" s="420"/>
      <c r="C2" s="489" t="s">
        <v>3</v>
      </c>
      <c r="D2" s="490"/>
      <c r="E2" s="490"/>
      <c r="F2" s="490"/>
      <c r="G2" s="490"/>
      <c r="H2" s="490"/>
      <c r="I2" s="490"/>
      <c r="J2" s="491"/>
      <c r="K2" s="475" t="s">
        <v>4</v>
      </c>
      <c r="L2" s="476"/>
    </row>
    <row r="3" spans="1:12" ht="42" customHeight="1">
      <c r="A3" s="420"/>
      <c r="B3" s="420"/>
      <c r="C3" s="486" t="s">
        <v>5</v>
      </c>
      <c r="D3" s="487"/>
      <c r="E3" s="487"/>
      <c r="F3" s="487"/>
      <c r="G3" s="487"/>
      <c r="H3" s="487"/>
      <c r="I3" s="487"/>
      <c r="J3" s="488"/>
      <c r="K3" s="477" t="s">
        <v>6</v>
      </c>
      <c r="L3" s="478"/>
    </row>
    <row r="4" spans="1:12" ht="39.75" customHeight="1">
      <c r="A4" s="420"/>
      <c r="B4" s="420"/>
      <c r="C4" s="486" t="s">
        <v>7</v>
      </c>
      <c r="D4" s="487"/>
      <c r="E4" s="487"/>
      <c r="F4" s="487"/>
      <c r="G4" s="487"/>
      <c r="H4" s="487"/>
      <c r="I4" s="487"/>
      <c r="J4" s="488"/>
      <c r="K4" s="477" t="s">
        <v>602</v>
      </c>
      <c r="L4" s="478"/>
    </row>
    <row r="5" spans="1:12">
      <c r="A5" s="243"/>
      <c r="B5" s="243"/>
      <c r="C5" s="293"/>
      <c r="D5" s="293"/>
      <c r="E5" s="264"/>
      <c r="F5" s="293"/>
      <c r="G5" s="293"/>
      <c r="H5" s="293"/>
      <c r="I5" s="293"/>
      <c r="J5" s="293"/>
      <c r="K5" s="243"/>
      <c r="L5" s="243"/>
    </row>
    <row r="6" spans="1:12">
      <c r="A6" s="300"/>
      <c r="B6" s="282"/>
      <c r="C6" s="294"/>
      <c r="D6" s="293"/>
      <c r="E6" s="264"/>
      <c r="F6" s="293"/>
      <c r="G6" s="293"/>
      <c r="H6" s="293"/>
      <c r="I6" s="293"/>
      <c r="J6" s="293"/>
      <c r="K6" s="273"/>
      <c r="L6" s="301"/>
    </row>
    <row r="7" spans="1:12" ht="63">
      <c r="A7" s="203" t="s">
        <v>603</v>
      </c>
      <c r="B7" s="203" t="s">
        <v>93</v>
      </c>
      <c r="C7" s="204" t="s">
        <v>312</v>
      </c>
      <c r="D7" s="203" t="s">
        <v>313</v>
      </c>
      <c r="E7" s="203" t="s">
        <v>314</v>
      </c>
      <c r="F7" s="203" t="s">
        <v>315</v>
      </c>
      <c r="G7" s="203" t="s">
        <v>316</v>
      </c>
      <c r="H7" s="203" t="s">
        <v>317</v>
      </c>
      <c r="I7" s="203" t="s">
        <v>318</v>
      </c>
      <c r="J7" s="203" t="s">
        <v>319</v>
      </c>
      <c r="K7" s="178" t="s">
        <v>320</v>
      </c>
      <c r="L7" s="204" t="s">
        <v>321</v>
      </c>
    </row>
    <row r="8" spans="1:12">
      <c r="A8" s="211" t="s">
        <v>27</v>
      </c>
      <c r="B8" s="212"/>
      <c r="C8" s="213"/>
      <c r="D8" s="213"/>
      <c r="E8" s="214"/>
      <c r="F8" s="213"/>
      <c r="G8" s="213"/>
      <c r="H8" s="213"/>
      <c r="I8" s="213"/>
      <c r="J8" s="213"/>
      <c r="K8" s="215"/>
      <c r="L8" s="212"/>
    </row>
    <row r="9" spans="1:12" ht="75">
      <c r="A9" s="84" t="s">
        <v>604</v>
      </c>
      <c r="B9" s="85" t="s">
        <v>605</v>
      </c>
      <c r="C9" s="85" t="s">
        <v>27</v>
      </c>
      <c r="D9" s="85"/>
      <c r="E9" s="84" t="s">
        <v>26</v>
      </c>
      <c r="F9" s="85" t="s">
        <v>325</v>
      </c>
      <c r="G9" s="86"/>
      <c r="H9" s="87"/>
      <c r="I9" s="86"/>
      <c r="J9" s="86"/>
      <c r="K9" s="88">
        <f>ROUND(AVERAGE(K10,K13,K20,K22),0)</f>
        <v>90</v>
      </c>
      <c r="L9" s="85"/>
    </row>
    <row r="10" spans="1:12" ht="45">
      <c r="A10" s="63" t="s">
        <v>606</v>
      </c>
      <c r="B10" s="89" t="s">
        <v>252</v>
      </c>
      <c r="C10" s="66" t="s">
        <v>607</v>
      </c>
      <c r="D10" s="177" t="s">
        <v>608</v>
      </c>
      <c r="E10" s="176" t="s">
        <v>609</v>
      </c>
      <c r="F10" s="89" t="s">
        <v>610</v>
      </c>
      <c r="G10" s="90"/>
      <c r="H10" s="91"/>
      <c r="I10" s="338"/>
      <c r="J10" s="92"/>
      <c r="K10" s="93">
        <f>ROUND(AVERAGE(K11:K12),0)</f>
        <v>100</v>
      </c>
      <c r="L10" s="66"/>
    </row>
    <row r="11" spans="1:12" ht="285">
      <c r="A11" s="36" t="s">
        <v>611</v>
      </c>
      <c r="B11" s="89" t="s">
        <v>252</v>
      </c>
      <c r="C11" s="89" t="s">
        <v>612</v>
      </c>
      <c r="D11" s="89" t="s">
        <v>613</v>
      </c>
      <c r="E11" s="19" t="s">
        <v>614</v>
      </c>
      <c r="F11" s="89"/>
      <c r="G11" s="92" t="s">
        <v>416</v>
      </c>
      <c r="H11" s="340" t="s">
        <v>615</v>
      </c>
      <c r="I11" s="344" t="s">
        <v>616</v>
      </c>
      <c r="J11" s="341"/>
      <c r="K11" s="36">
        <v>100</v>
      </c>
      <c r="L11" s="89"/>
    </row>
    <row r="12" spans="1:12" ht="165">
      <c r="A12" s="36" t="s">
        <v>617</v>
      </c>
      <c r="B12" s="89" t="s">
        <v>301</v>
      </c>
      <c r="C12" s="89" t="s">
        <v>618</v>
      </c>
      <c r="D12" s="89" t="s">
        <v>619</v>
      </c>
      <c r="E12" s="19" t="s">
        <v>620</v>
      </c>
      <c r="F12" s="89"/>
      <c r="G12" s="89" t="s">
        <v>621</v>
      </c>
      <c r="H12" s="340" t="s">
        <v>622</v>
      </c>
      <c r="I12" s="343" t="s">
        <v>623</v>
      </c>
      <c r="J12" s="341"/>
      <c r="K12" s="36">
        <v>100</v>
      </c>
      <c r="L12" s="333"/>
    </row>
    <row r="13" spans="1:12" ht="60">
      <c r="A13" s="63" t="s">
        <v>624</v>
      </c>
      <c r="B13" s="89" t="s">
        <v>252</v>
      </c>
      <c r="C13" s="66" t="s">
        <v>625</v>
      </c>
      <c r="D13" s="66" t="s">
        <v>626</v>
      </c>
      <c r="E13" s="63" t="s">
        <v>627</v>
      </c>
      <c r="F13" s="89" t="s">
        <v>628</v>
      </c>
      <c r="G13" s="90"/>
      <c r="H13" s="94"/>
      <c r="I13" s="342"/>
      <c r="J13" s="89"/>
      <c r="K13" s="93">
        <f>ROUND(AVERAGE(K14:K19),0)</f>
        <v>90</v>
      </c>
      <c r="L13" s="66"/>
    </row>
    <row r="14" spans="1:12" ht="150">
      <c r="A14" s="36" t="s">
        <v>629</v>
      </c>
      <c r="B14" s="89" t="s">
        <v>252</v>
      </c>
      <c r="C14" s="89" t="s">
        <v>630</v>
      </c>
      <c r="D14" s="89" t="s">
        <v>631</v>
      </c>
      <c r="E14" s="36" t="s">
        <v>632</v>
      </c>
      <c r="F14" s="89"/>
      <c r="G14" s="92" t="s">
        <v>633</v>
      </c>
      <c r="H14" s="340" t="s">
        <v>634</v>
      </c>
      <c r="I14" s="345" t="s">
        <v>635</v>
      </c>
      <c r="J14" s="341"/>
      <c r="K14" s="36">
        <v>100</v>
      </c>
      <c r="L14" s="89"/>
    </row>
    <row r="15" spans="1:12" ht="225">
      <c r="A15" s="36" t="s">
        <v>636</v>
      </c>
      <c r="B15" s="89" t="s">
        <v>252</v>
      </c>
      <c r="C15" s="89" t="s">
        <v>637</v>
      </c>
      <c r="D15" s="89" t="s">
        <v>638</v>
      </c>
      <c r="E15" s="36" t="s">
        <v>639</v>
      </c>
      <c r="F15" s="89"/>
      <c r="G15" s="92" t="s">
        <v>633</v>
      </c>
      <c r="H15" s="340" t="s">
        <v>640</v>
      </c>
      <c r="I15" s="345" t="s">
        <v>635</v>
      </c>
      <c r="J15" s="341"/>
      <c r="K15" s="36">
        <v>100</v>
      </c>
      <c r="L15" s="89"/>
    </row>
    <row r="16" spans="1:12" ht="360">
      <c r="A16" s="36" t="s">
        <v>641</v>
      </c>
      <c r="B16" s="89" t="s">
        <v>252</v>
      </c>
      <c r="C16" s="89" t="s">
        <v>642</v>
      </c>
      <c r="D16" s="89" t="s">
        <v>643</v>
      </c>
      <c r="E16" s="36" t="s">
        <v>644</v>
      </c>
      <c r="F16" s="89"/>
      <c r="G16" s="89" t="s">
        <v>645</v>
      </c>
      <c r="H16" s="94" t="s">
        <v>646</v>
      </c>
      <c r="I16" s="344" t="s">
        <v>647</v>
      </c>
      <c r="J16" s="89"/>
      <c r="K16" s="36">
        <v>100</v>
      </c>
      <c r="L16" s="89"/>
    </row>
    <row r="17" spans="1:12" ht="285">
      <c r="A17" s="36" t="s">
        <v>648</v>
      </c>
      <c r="B17" s="89" t="s">
        <v>252</v>
      </c>
      <c r="C17" s="89" t="s">
        <v>649</v>
      </c>
      <c r="D17" s="89" t="s">
        <v>650</v>
      </c>
      <c r="E17" s="36" t="s">
        <v>651</v>
      </c>
      <c r="F17" s="89"/>
      <c r="G17" s="92" t="s">
        <v>633</v>
      </c>
      <c r="H17" s="94" t="s">
        <v>652</v>
      </c>
      <c r="I17" s="237" t="s">
        <v>653</v>
      </c>
      <c r="J17" s="89"/>
      <c r="K17" s="36">
        <v>40</v>
      </c>
      <c r="L17" s="89" t="s">
        <v>654</v>
      </c>
    </row>
    <row r="18" spans="1:12" ht="150">
      <c r="A18" s="36" t="s">
        <v>655</v>
      </c>
      <c r="B18" s="89" t="s">
        <v>252</v>
      </c>
      <c r="C18" s="89" t="s">
        <v>656</v>
      </c>
      <c r="D18" s="89" t="s">
        <v>657</v>
      </c>
      <c r="E18" s="36" t="s">
        <v>658</v>
      </c>
      <c r="F18" s="89"/>
      <c r="G18" s="92"/>
      <c r="H18" s="94" t="s">
        <v>659</v>
      </c>
      <c r="I18" s="344" t="s">
        <v>647</v>
      </c>
      <c r="J18" s="89"/>
      <c r="K18" s="36">
        <v>100</v>
      </c>
      <c r="L18" s="89"/>
    </row>
    <row r="19" spans="1:12" ht="120">
      <c r="A19" s="36" t="s">
        <v>660</v>
      </c>
      <c r="B19" s="89" t="s">
        <v>252</v>
      </c>
      <c r="C19" s="89" t="s">
        <v>661</v>
      </c>
      <c r="D19" s="89" t="s">
        <v>662</v>
      </c>
      <c r="E19" s="36" t="s">
        <v>663</v>
      </c>
      <c r="F19" s="89"/>
      <c r="G19" s="92"/>
      <c r="H19" s="94" t="s">
        <v>664</v>
      </c>
      <c r="I19" s="344" t="s">
        <v>647</v>
      </c>
      <c r="J19" s="89"/>
      <c r="K19" s="36">
        <v>100</v>
      </c>
      <c r="L19" s="89"/>
    </row>
    <row r="20" spans="1:12" ht="48" customHeight="1">
      <c r="A20" s="63" t="s">
        <v>665</v>
      </c>
      <c r="B20" s="66" t="s">
        <v>252</v>
      </c>
      <c r="C20" s="66" t="s">
        <v>666</v>
      </c>
      <c r="D20" s="66" t="s">
        <v>667</v>
      </c>
      <c r="E20" s="63" t="s">
        <v>668</v>
      </c>
      <c r="F20" s="89" t="s">
        <v>610</v>
      </c>
      <c r="G20" s="90"/>
      <c r="H20" s="95"/>
      <c r="I20" s="94"/>
      <c r="J20" s="89"/>
      <c r="K20" s="93">
        <f>K21</f>
        <v>80</v>
      </c>
      <c r="L20" s="66"/>
    </row>
    <row r="21" spans="1:12" ht="408" customHeight="1">
      <c r="A21" s="36" t="s">
        <v>669</v>
      </c>
      <c r="B21" s="89" t="s">
        <v>252</v>
      </c>
      <c r="C21" s="89" t="s">
        <v>670</v>
      </c>
      <c r="D21" s="89" t="s">
        <v>671</v>
      </c>
      <c r="E21" s="36" t="s">
        <v>672</v>
      </c>
      <c r="F21" s="89"/>
      <c r="G21" s="92" t="s">
        <v>633</v>
      </c>
      <c r="H21" s="94"/>
      <c r="I21" s="343" t="s">
        <v>635</v>
      </c>
      <c r="J21" s="89"/>
      <c r="K21" s="36">
        <v>80</v>
      </c>
      <c r="L21" s="89"/>
    </row>
    <row r="22" spans="1:12" ht="53.25" customHeight="1">
      <c r="A22" s="63" t="s">
        <v>673</v>
      </c>
      <c r="B22" s="89" t="s">
        <v>252</v>
      </c>
      <c r="C22" s="66" t="s">
        <v>674</v>
      </c>
      <c r="D22" s="66" t="s">
        <v>675</v>
      </c>
      <c r="E22" s="63" t="s">
        <v>676</v>
      </c>
      <c r="F22" s="89" t="s">
        <v>628</v>
      </c>
      <c r="G22" s="90"/>
      <c r="H22" s="94"/>
      <c r="I22" s="94"/>
      <c r="J22" s="89"/>
      <c r="K22" s="93">
        <f>ROUND(AVERAGE(K23:K27),0)</f>
        <v>88</v>
      </c>
      <c r="L22" s="66"/>
    </row>
    <row r="23" spans="1:12" ht="135">
      <c r="A23" s="36" t="s">
        <v>677</v>
      </c>
      <c r="B23" s="89" t="s">
        <v>252</v>
      </c>
      <c r="C23" s="89" t="s">
        <v>678</v>
      </c>
      <c r="D23" s="89" t="s">
        <v>679</v>
      </c>
      <c r="E23" s="36" t="s">
        <v>680</v>
      </c>
      <c r="F23" s="89"/>
      <c r="G23" s="89" t="s">
        <v>645</v>
      </c>
      <c r="H23" s="94" t="s">
        <v>681</v>
      </c>
      <c r="I23" s="344" t="s">
        <v>647</v>
      </c>
      <c r="J23" s="89"/>
      <c r="K23" s="36">
        <v>80</v>
      </c>
      <c r="L23" s="89" t="s">
        <v>682</v>
      </c>
    </row>
    <row r="24" spans="1:12" ht="375">
      <c r="A24" s="36" t="s">
        <v>683</v>
      </c>
      <c r="B24" s="89" t="s">
        <v>252</v>
      </c>
      <c r="C24" s="89" t="s">
        <v>684</v>
      </c>
      <c r="D24" s="89" t="s">
        <v>685</v>
      </c>
      <c r="E24" s="36" t="s">
        <v>686</v>
      </c>
      <c r="F24" s="89"/>
      <c r="G24" s="92" t="s">
        <v>633</v>
      </c>
      <c r="H24" s="94" t="s">
        <v>687</v>
      </c>
      <c r="I24" s="346" t="s">
        <v>688</v>
      </c>
      <c r="J24" s="89"/>
      <c r="K24" s="36">
        <v>60</v>
      </c>
      <c r="L24" s="89"/>
    </row>
    <row r="25" spans="1:12" ht="195">
      <c r="A25" s="36" t="s">
        <v>689</v>
      </c>
      <c r="B25" s="89" t="s">
        <v>301</v>
      </c>
      <c r="C25" s="89" t="s">
        <v>690</v>
      </c>
      <c r="D25" s="89" t="s">
        <v>691</v>
      </c>
      <c r="E25" s="36" t="s">
        <v>692</v>
      </c>
      <c r="F25" s="89"/>
      <c r="G25" s="92" t="s">
        <v>633</v>
      </c>
      <c r="H25" s="94" t="s">
        <v>693</v>
      </c>
      <c r="I25" s="344" t="s">
        <v>647</v>
      </c>
      <c r="J25" s="89"/>
      <c r="K25" s="36">
        <v>100</v>
      </c>
      <c r="L25" s="89"/>
    </row>
    <row r="26" spans="1:12" ht="210">
      <c r="A26" s="36" t="s">
        <v>694</v>
      </c>
      <c r="B26" s="89" t="s">
        <v>301</v>
      </c>
      <c r="C26" s="89" t="s">
        <v>695</v>
      </c>
      <c r="D26" s="89" t="s">
        <v>696</v>
      </c>
      <c r="E26" s="36" t="s">
        <v>697</v>
      </c>
      <c r="F26" s="89"/>
      <c r="G26" s="89" t="s">
        <v>645</v>
      </c>
      <c r="H26" s="94" t="s">
        <v>698</v>
      </c>
      <c r="I26" s="344" t="s">
        <v>647</v>
      </c>
      <c r="J26" s="89"/>
      <c r="K26" s="36">
        <v>100</v>
      </c>
      <c r="L26" s="89" t="s">
        <v>699</v>
      </c>
    </row>
    <row r="27" spans="1:12" ht="225">
      <c r="A27" s="36" t="s">
        <v>700</v>
      </c>
      <c r="B27" s="89" t="s">
        <v>301</v>
      </c>
      <c r="C27" s="89" t="s">
        <v>701</v>
      </c>
      <c r="D27" s="89" t="s">
        <v>702</v>
      </c>
      <c r="E27" s="36" t="s">
        <v>703</v>
      </c>
      <c r="F27" s="89"/>
      <c r="G27" s="92" t="s">
        <v>416</v>
      </c>
      <c r="H27" s="94" t="s">
        <v>704</v>
      </c>
      <c r="I27" s="344" t="s">
        <v>647</v>
      </c>
      <c r="J27" s="89"/>
      <c r="K27" s="36">
        <v>100</v>
      </c>
      <c r="L27" s="89"/>
    </row>
    <row r="28" spans="1:12">
      <c r="A28" s="211" t="s">
        <v>29</v>
      </c>
      <c r="B28" s="216"/>
      <c r="C28" s="216"/>
      <c r="D28" s="216"/>
      <c r="E28" s="214"/>
      <c r="F28" s="216"/>
      <c r="G28" s="216"/>
      <c r="H28" s="217"/>
      <c r="I28" s="218"/>
      <c r="J28" s="218"/>
      <c r="K28" s="214"/>
      <c r="L28" s="216"/>
    </row>
    <row r="29" spans="1:12" ht="120">
      <c r="A29" s="84" t="s">
        <v>705</v>
      </c>
      <c r="B29" s="85" t="s">
        <v>252</v>
      </c>
      <c r="C29" s="85" t="s">
        <v>29</v>
      </c>
      <c r="D29" s="85" t="s">
        <v>342</v>
      </c>
      <c r="E29" s="84" t="s">
        <v>28</v>
      </c>
      <c r="F29" s="86"/>
      <c r="G29" s="86"/>
      <c r="H29" s="96"/>
      <c r="I29" s="98"/>
      <c r="J29" s="98"/>
      <c r="K29" s="88">
        <f>K30</f>
        <v>60</v>
      </c>
      <c r="L29" s="85"/>
    </row>
    <row r="30" spans="1:12" ht="75">
      <c r="A30" s="63" t="s">
        <v>706</v>
      </c>
      <c r="B30" s="66" t="s">
        <v>252</v>
      </c>
      <c r="C30" s="66" t="s">
        <v>707</v>
      </c>
      <c r="D30" s="66" t="s">
        <v>708</v>
      </c>
      <c r="E30" s="63" t="s">
        <v>709</v>
      </c>
      <c r="F30" s="89" t="s">
        <v>628</v>
      </c>
      <c r="G30" s="90"/>
      <c r="H30" s="95"/>
      <c r="I30" s="94"/>
      <c r="J30" s="89"/>
      <c r="K30" s="93">
        <f>ROUND(AVERAGE(K31:K32),0)</f>
        <v>60</v>
      </c>
      <c r="L30" s="89"/>
    </row>
    <row r="31" spans="1:12" ht="270">
      <c r="A31" s="36" t="s">
        <v>710</v>
      </c>
      <c r="B31" s="89" t="s">
        <v>252</v>
      </c>
      <c r="C31" s="89" t="s">
        <v>711</v>
      </c>
      <c r="D31" s="89" t="s">
        <v>712</v>
      </c>
      <c r="E31" s="36" t="s">
        <v>713</v>
      </c>
      <c r="F31" s="89"/>
      <c r="G31" s="92"/>
      <c r="H31" s="94" t="s">
        <v>714</v>
      </c>
      <c r="I31" s="328" t="s">
        <v>715</v>
      </c>
      <c r="J31" s="89"/>
      <c r="K31" s="36">
        <v>60</v>
      </c>
      <c r="L31" s="89" t="s">
        <v>682</v>
      </c>
    </row>
    <row r="32" spans="1:12" ht="255">
      <c r="A32" s="36" t="s">
        <v>716</v>
      </c>
      <c r="B32" s="89" t="s">
        <v>252</v>
      </c>
      <c r="C32" s="89" t="s">
        <v>717</v>
      </c>
      <c r="D32" s="89" t="s">
        <v>718</v>
      </c>
      <c r="E32" s="36" t="s">
        <v>719</v>
      </c>
      <c r="F32" s="89"/>
      <c r="G32" s="92"/>
      <c r="H32" s="94" t="s">
        <v>720</v>
      </c>
      <c r="I32" s="328" t="s">
        <v>715</v>
      </c>
      <c r="J32" s="89"/>
      <c r="K32" s="36">
        <v>60</v>
      </c>
      <c r="L32" s="89"/>
    </row>
    <row r="33" spans="1:12">
      <c r="A33" s="302" t="s">
        <v>31</v>
      </c>
      <c r="B33" s="303"/>
      <c r="C33" s="303"/>
      <c r="D33" s="303"/>
      <c r="E33" s="304"/>
      <c r="F33" s="303"/>
      <c r="G33" s="303"/>
      <c r="H33" s="305"/>
      <c r="I33" s="306"/>
      <c r="J33" s="307"/>
      <c r="K33" s="304"/>
      <c r="L33" s="303"/>
    </row>
    <row r="34" spans="1:12" ht="60">
      <c r="A34" s="84" t="s">
        <v>721</v>
      </c>
      <c r="B34" s="85" t="s">
        <v>722</v>
      </c>
      <c r="C34" s="85" t="s">
        <v>31</v>
      </c>
      <c r="D34" s="85"/>
      <c r="E34" s="84" t="s">
        <v>30</v>
      </c>
      <c r="F34" s="86"/>
      <c r="G34" s="99"/>
      <c r="H34" s="100"/>
      <c r="I34" s="97"/>
      <c r="J34" s="98"/>
      <c r="K34" s="101">
        <f>ROUND(AVERAGE(K35,K42),0)</f>
        <v>44</v>
      </c>
      <c r="L34" s="98"/>
    </row>
    <row r="35" spans="1:12" ht="90">
      <c r="A35" s="63" t="s">
        <v>723</v>
      </c>
      <c r="B35" s="102" t="s">
        <v>246</v>
      </c>
      <c r="C35" s="66" t="s">
        <v>248</v>
      </c>
      <c r="D35" s="66" t="s">
        <v>724</v>
      </c>
      <c r="E35" s="63" t="s">
        <v>725</v>
      </c>
      <c r="F35" s="89" t="s">
        <v>610</v>
      </c>
      <c r="G35" s="90"/>
      <c r="H35" s="95"/>
      <c r="I35" s="94"/>
      <c r="J35" s="89"/>
      <c r="K35" s="93">
        <f>ROUND(AVERAGE(K36:K41),0)</f>
        <v>23</v>
      </c>
      <c r="L35" s="66"/>
    </row>
    <row r="36" spans="1:12" ht="409.5">
      <c r="A36" s="36" t="s">
        <v>726</v>
      </c>
      <c r="B36" s="103" t="s">
        <v>246</v>
      </c>
      <c r="C36" s="89" t="s">
        <v>249</v>
      </c>
      <c r="D36" s="89" t="s">
        <v>727</v>
      </c>
      <c r="E36" s="36" t="s">
        <v>728</v>
      </c>
      <c r="F36" s="89"/>
      <c r="G36" s="92" t="s">
        <v>729</v>
      </c>
      <c r="H36" s="94" t="s">
        <v>730</v>
      </c>
      <c r="I36" s="94"/>
      <c r="J36" s="89"/>
      <c r="K36" s="36">
        <v>40</v>
      </c>
      <c r="L36" s="89" t="s">
        <v>731</v>
      </c>
    </row>
    <row r="37" spans="1:12" ht="345">
      <c r="A37" s="36" t="s">
        <v>732</v>
      </c>
      <c r="B37" s="103" t="s">
        <v>733</v>
      </c>
      <c r="C37" s="89" t="s">
        <v>734</v>
      </c>
      <c r="D37" s="89" t="s">
        <v>735</v>
      </c>
      <c r="E37" s="36" t="s">
        <v>736</v>
      </c>
      <c r="F37" s="89"/>
      <c r="G37" s="89" t="s">
        <v>737</v>
      </c>
      <c r="H37" s="94" t="s">
        <v>738</v>
      </c>
      <c r="I37" s="237"/>
      <c r="J37" s="89"/>
      <c r="K37" s="36">
        <v>20</v>
      </c>
      <c r="L37" s="89"/>
    </row>
    <row r="38" spans="1:12" ht="195">
      <c r="A38" s="36" t="s">
        <v>739</v>
      </c>
      <c r="B38" s="103" t="s">
        <v>740</v>
      </c>
      <c r="C38" s="89" t="s">
        <v>741</v>
      </c>
      <c r="D38" s="89" t="s">
        <v>742</v>
      </c>
      <c r="E38" s="36" t="s">
        <v>743</v>
      </c>
      <c r="F38" s="89"/>
      <c r="G38" s="92"/>
      <c r="H38" s="94" t="s">
        <v>744</v>
      </c>
      <c r="I38" s="94"/>
      <c r="J38" s="89"/>
      <c r="K38" s="36">
        <v>20</v>
      </c>
      <c r="L38" s="89"/>
    </row>
    <row r="39" spans="1:12" ht="60">
      <c r="A39" s="36" t="s">
        <v>745</v>
      </c>
      <c r="B39" s="103" t="s">
        <v>733</v>
      </c>
      <c r="C39" s="89" t="s">
        <v>746</v>
      </c>
      <c r="D39" s="89" t="s">
        <v>747</v>
      </c>
      <c r="E39" s="36" t="s">
        <v>748</v>
      </c>
      <c r="F39" s="89"/>
      <c r="G39" s="89" t="s">
        <v>749</v>
      </c>
      <c r="H39" s="94" t="s">
        <v>750</v>
      </c>
      <c r="I39" s="94"/>
      <c r="J39" s="89"/>
      <c r="K39" s="36">
        <v>20</v>
      </c>
      <c r="L39" s="89"/>
    </row>
    <row r="40" spans="1:12" ht="150">
      <c r="A40" s="36" t="s">
        <v>751</v>
      </c>
      <c r="B40" s="103" t="s">
        <v>733</v>
      </c>
      <c r="C40" s="89" t="s">
        <v>752</v>
      </c>
      <c r="D40" s="89" t="s">
        <v>753</v>
      </c>
      <c r="E40" s="36" t="s">
        <v>754</v>
      </c>
      <c r="F40" s="92" t="s">
        <v>755</v>
      </c>
      <c r="G40" s="92"/>
      <c r="H40" s="94" t="s">
        <v>756</v>
      </c>
      <c r="I40" s="237"/>
      <c r="J40" s="89"/>
      <c r="K40" s="36">
        <v>20</v>
      </c>
      <c r="L40" s="89"/>
    </row>
    <row r="41" spans="1:12" ht="270">
      <c r="A41" s="36" t="s">
        <v>757</v>
      </c>
      <c r="B41" s="103" t="s">
        <v>246</v>
      </c>
      <c r="C41" s="89" t="s">
        <v>250</v>
      </c>
      <c r="D41" s="89" t="s">
        <v>758</v>
      </c>
      <c r="E41" s="36" t="s">
        <v>759</v>
      </c>
      <c r="F41" s="89"/>
      <c r="G41" s="92" t="s">
        <v>729</v>
      </c>
      <c r="H41" s="94" t="s">
        <v>760</v>
      </c>
      <c r="I41" s="117"/>
      <c r="J41" s="83"/>
      <c r="K41" s="36">
        <v>20</v>
      </c>
      <c r="L41" s="89"/>
    </row>
    <row r="42" spans="1:12" ht="60">
      <c r="A42" s="63" t="s">
        <v>761</v>
      </c>
      <c r="B42" s="66" t="s">
        <v>733</v>
      </c>
      <c r="C42" s="66" t="s">
        <v>762</v>
      </c>
      <c r="D42" s="66" t="s">
        <v>763</v>
      </c>
      <c r="E42" s="63" t="s">
        <v>764</v>
      </c>
      <c r="F42" s="89" t="s">
        <v>610</v>
      </c>
      <c r="G42" s="90"/>
      <c r="H42" s="95"/>
      <c r="I42" s="94"/>
      <c r="J42" s="89"/>
      <c r="K42" s="93">
        <f>ROUND(AVERAGE(K43:K51),0)</f>
        <v>64</v>
      </c>
      <c r="L42" s="66"/>
    </row>
    <row r="43" spans="1:12" ht="390">
      <c r="A43" s="36" t="s">
        <v>765</v>
      </c>
      <c r="B43" s="89" t="s">
        <v>733</v>
      </c>
      <c r="C43" s="89" t="s">
        <v>766</v>
      </c>
      <c r="D43" s="89" t="s">
        <v>767</v>
      </c>
      <c r="E43" s="36" t="s">
        <v>768</v>
      </c>
      <c r="F43" s="89"/>
      <c r="G43" s="92" t="s">
        <v>769</v>
      </c>
      <c r="H43" s="94" t="s">
        <v>770</v>
      </c>
      <c r="I43" s="94" t="s">
        <v>771</v>
      </c>
      <c r="J43" s="89"/>
      <c r="K43" s="36">
        <v>100</v>
      </c>
      <c r="L43" s="89"/>
    </row>
    <row r="44" spans="1:12" ht="135">
      <c r="A44" s="36" t="s">
        <v>772</v>
      </c>
      <c r="B44" s="89" t="s">
        <v>301</v>
      </c>
      <c r="C44" s="89" t="s">
        <v>773</v>
      </c>
      <c r="D44" s="89" t="s">
        <v>774</v>
      </c>
      <c r="E44" s="36" t="s">
        <v>775</v>
      </c>
      <c r="F44" s="89"/>
      <c r="G44" s="89" t="s">
        <v>776</v>
      </c>
      <c r="H44" s="94" t="s">
        <v>777</v>
      </c>
      <c r="I44" s="94"/>
      <c r="J44" s="89"/>
      <c r="K44" s="36">
        <v>20</v>
      </c>
      <c r="L44" s="89"/>
    </row>
    <row r="45" spans="1:12" ht="195">
      <c r="A45" s="36" t="s">
        <v>778</v>
      </c>
      <c r="B45" s="89" t="s">
        <v>301</v>
      </c>
      <c r="C45" s="89" t="s">
        <v>779</v>
      </c>
      <c r="D45" s="89" t="s">
        <v>780</v>
      </c>
      <c r="E45" s="36" t="s">
        <v>781</v>
      </c>
      <c r="F45" s="89"/>
      <c r="G45" s="89" t="s">
        <v>782</v>
      </c>
      <c r="H45" s="94" t="s">
        <v>783</v>
      </c>
      <c r="I45" s="348"/>
      <c r="J45" s="89"/>
      <c r="K45" s="36">
        <v>20</v>
      </c>
      <c r="L45" s="89"/>
    </row>
    <row r="46" spans="1:12" ht="240">
      <c r="A46" s="36" t="s">
        <v>784</v>
      </c>
      <c r="B46" s="89" t="s">
        <v>301</v>
      </c>
      <c r="C46" s="89" t="s">
        <v>785</v>
      </c>
      <c r="D46" s="89" t="s">
        <v>786</v>
      </c>
      <c r="E46" s="36" t="s">
        <v>787</v>
      </c>
      <c r="F46" s="89"/>
      <c r="G46" s="89" t="s">
        <v>788</v>
      </c>
      <c r="H46" s="340" t="s">
        <v>789</v>
      </c>
      <c r="I46" s="347" t="s">
        <v>790</v>
      </c>
      <c r="J46" s="341"/>
      <c r="K46" s="36">
        <v>100</v>
      </c>
      <c r="L46" s="89"/>
    </row>
    <row r="47" spans="1:12" ht="150">
      <c r="A47" s="36" t="s">
        <v>791</v>
      </c>
      <c r="B47" s="89" t="s">
        <v>301</v>
      </c>
      <c r="C47" s="89" t="s">
        <v>792</v>
      </c>
      <c r="D47" s="89" t="s">
        <v>793</v>
      </c>
      <c r="E47" s="36" t="s">
        <v>794</v>
      </c>
      <c r="F47" s="89"/>
      <c r="G47" s="89" t="s">
        <v>795</v>
      </c>
      <c r="H47" s="94" t="s">
        <v>796</v>
      </c>
      <c r="I47" s="83" t="s">
        <v>797</v>
      </c>
      <c r="J47" s="89"/>
      <c r="K47" s="36">
        <v>100</v>
      </c>
      <c r="L47" s="89"/>
    </row>
    <row r="48" spans="1:12" ht="225">
      <c r="A48" s="36" t="s">
        <v>798</v>
      </c>
      <c r="B48" s="89" t="s">
        <v>733</v>
      </c>
      <c r="C48" s="89" t="s">
        <v>799</v>
      </c>
      <c r="D48" s="89" t="s">
        <v>800</v>
      </c>
      <c r="E48" s="36" t="s">
        <v>801</v>
      </c>
      <c r="F48" s="89"/>
      <c r="G48" s="92" t="s">
        <v>802</v>
      </c>
      <c r="H48" s="94" t="s">
        <v>803</v>
      </c>
      <c r="I48" s="94" t="s">
        <v>804</v>
      </c>
      <c r="J48" s="89"/>
      <c r="K48" s="36">
        <v>100</v>
      </c>
      <c r="L48" s="89"/>
    </row>
    <row r="49" spans="1:12" ht="135">
      <c r="A49" s="36" t="s">
        <v>805</v>
      </c>
      <c r="B49" s="89" t="s">
        <v>301</v>
      </c>
      <c r="C49" s="89" t="s">
        <v>806</v>
      </c>
      <c r="D49" s="89" t="s">
        <v>807</v>
      </c>
      <c r="E49" s="36" t="s">
        <v>808</v>
      </c>
      <c r="F49" s="89"/>
      <c r="G49" s="89" t="s">
        <v>515</v>
      </c>
      <c r="H49" s="94" t="s">
        <v>809</v>
      </c>
      <c r="I49" s="94" t="s">
        <v>810</v>
      </c>
      <c r="J49" s="89"/>
      <c r="K49" s="36">
        <v>100</v>
      </c>
      <c r="L49" s="89"/>
    </row>
    <row r="50" spans="1:12" ht="135">
      <c r="A50" s="36" t="s">
        <v>811</v>
      </c>
      <c r="B50" s="89" t="s">
        <v>733</v>
      </c>
      <c r="C50" s="89" t="s">
        <v>812</v>
      </c>
      <c r="D50" s="89" t="s">
        <v>813</v>
      </c>
      <c r="E50" s="36" t="s">
        <v>814</v>
      </c>
      <c r="F50" s="89"/>
      <c r="G50" s="92"/>
      <c r="H50" s="94" t="s">
        <v>815</v>
      </c>
      <c r="I50" s="237"/>
      <c r="J50" s="94"/>
      <c r="K50" s="36">
        <v>20</v>
      </c>
      <c r="L50" s="89"/>
    </row>
    <row r="51" spans="1:12" ht="210">
      <c r="A51" s="36" t="s">
        <v>816</v>
      </c>
      <c r="B51" s="89" t="s">
        <v>733</v>
      </c>
      <c r="C51" s="89" t="s">
        <v>817</v>
      </c>
      <c r="D51" s="89" t="s">
        <v>818</v>
      </c>
      <c r="E51" s="36" t="s">
        <v>819</v>
      </c>
      <c r="F51" s="89"/>
      <c r="G51" s="92" t="s">
        <v>820</v>
      </c>
      <c r="H51" s="94" t="s">
        <v>821</v>
      </c>
      <c r="I51" s="237"/>
      <c r="J51" s="89"/>
      <c r="K51" s="36">
        <v>20</v>
      </c>
      <c r="L51" s="89"/>
    </row>
    <row r="52" spans="1:12">
      <c r="A52" s="211" t="s">
        <v>33</v>
      </c>
      <c r="B52" s="216"/>
      <c r="C52" s="216"/>
      <c r="D52" s="216"/>
      <c r="E52" s="214"/>
      <c r="F52" s="216"/>
      <c r="G52" s="216"/>
      <c r="H52" s="217"/>
      <c r="I52" s="218"/>
      <c r="J52" s="218"/>
      <c r="K52" s="214"/>
      <c r="L52" s="216"/>
    </row>
    <row r="53" spans="1:12" ht="30">
      <c r="A53" s="84" t="s">
        <v>822</v>
      </c>
      <c r="B53" s="85" t="s">
        <v>823</v>
      </c>
      <c r="C53" s="85" t="s">
        <v>33</v>
      </c>
      <c r="D53" s="85"/>
      <c r="E53" s="84" t="s">
        <v>32</v>
      </c>
      <c r="F53" s="86"/>
      <c r="G53" s="99"/>
      <c r="H53" s="100"/>
      <c r="I53" s="98"/>
      <c r="J53" s="98"/>
      <c r="K53" s="101">
        <f>ROUND(AVERAGE(K54,K59,K61,K63,K68,K70,K73),0)</f>
        <v>76</v>
      </c>
      <c r="L53" s="98"/>
    </row>
    <row r="54" spans="1:12" ht="60">
      <c r="A54" s="63" t="s">
        <v>824</v>
      </c>
      <c r="B54" s="66" t="s">
        <v>301</v>
      </c>
      <c r="C54" s="66" t="s">
        <v>261</v>
      </c>
      <c r="D54" s="66" t="s">
        <v>825</v>
      </c>
      <c r="E54" s="63" t="s">
        <v>826</v>
      </c>
      <c r="F54" s="89" t="s">
        <v>610</v>
      </c>
      <c r="G54" s="105"/>
      <c r="H54" s="95" t="s">
        <v>455</v>
      </c>
      <c r="I54" s="94"/>
      <c r="J54" s="89"/>
      <c r="K54" s="93">
        <f>ROUND(AVERAGE(K55:K58),0)</f>
        <v>70</v>
      </c>
      <c r="L54" s="66"/>
    </row>
    <row r="55" spans="1:12" ht="333" customHeight="1">
      <c r="A55" s="36" t="s">
        <v>827</v>
      </c>
      <c r="B55" s="66" t="s">
        <v>301</v>
      </c>
      <c r="C55" s="89" t="s">
        <v>262</v>
      </c>
      <c r="D55" s="89" t="s">
        <v>828</v>
      </c>
      <c r="E55" s="36" t="s">
        <v>829</v>
      </c>
      <c r="F55" s="89"/>
      <c r="G55" s="92"/>
      <c r="H55" s="94" t="s">
        <v>830</v>
      </c>
      <c r="I55" s="237" t="s">
        <v>831</v>
      </c>
      <c r="J55" s="89"/>
      <c r="K55" s="36">
        <v>100</v>
      </c>
      <c r="L55" s="89"/>
    </row>
    <row r="56" spans="1:12" ht="180">
      <c r="A56" s="36" t="s">
        <v>832</v>
      </c>
      <c r="B56" s="89" t="s">
        <v>301</v>
      </c>
      <c r="C56" s="89" t="s">
        <v>263</v>
      </c>
      <c r="D56" s="89" t="s">
        <v>833</v>
      </c>
      <c r="E56" s="36" t="s">
        <v>834</v>
      </c>
      <c r="F56" s="89"/>
      <c r="G56" s="89" t="s">
        <v>835</v>
      </c>
      <c r="H56" s="94" t="s">
        <v>836</v>
      </c>
      <c r="I56" s="94"/>
      <c r="J56" s="89"/>
      <c r="K56" s="36">
        <v>40</v>
      </c>
      <c r="L56" s="89"/>
    </row>
    <row r="57" spans="1:12" ht="120">
      <c r="A57" s="36" t="s">
        <v>837</v>
      </c>
      <c r="B57" s="89" t="s">
        <v>301</v>
      </c>
      <c r="C57" s="89" t="s">
        <v>264</v>
      </c>
      <c r="D57" s="89" t="s">
        <v>838</v>
      </c>
      <c r="E57" s="36" t="s">
        <v>839</v>
      </c>
      <c r="F57" s="89"/>
      <c r="G57" s="92" t="s">
        <v>840</v>
      </c>
      <c r="H57" s="94" t="s">
        <v>841</v>
      </c>
      <c r="I57" s="237"/>
      <c r="J57" s="89"/>
      <c r="K57" s="36">
        <v>60</v>
      </c>
      <c r="L57" s="89"/>
    </row>
    <row r="58" spans="1:12" ht="240">
      <c r="A58" s="36" t="s">
        <v>842</v>
      </c>
      <c r="B58" s="89" t="s">
        <v>301</v>
      </c>
      <c r="C58" s="89" t="s">
        <v>265</v>
      </c>
      <c r="D58" s="89" t="s">
        <v>843</v>
      </c>
      <c r="E58" s="36" t="s">
        <v>844</v>
      </c>
      <c r="F58" s="89"/>
      <c r="G58" s="92" t="s">
        <v>845</v>
      </c>
      <c r="H58" s="94" t="s">
        <v>846</v>
      </c>
      <c r="I58" s="237" t="s">
        <v>847</v>
      </c>
      <c r="J58" s="89"/>
      <c r="K58" s="36">
        <v>80</v>
      </c>
      <c r="L58" s="89"/>
    </row>
    <row r="59" spans="1:12" ht="75">
      <c r="A59" s="63" t="s">
        <v>848</v>
      </c>
      <c r="B59" s="66" t="s">
        <v>252</v>
      </c>
      <c r="C59" s="66" t="s">
        <v>266</v>
      </c>
      <c r="D59" s="66" t="s">
        <v>849</v>
      </c>
      <c r="E59" s="63" t="s">
        <v>850</v>
      </c>
      <c r="F59" s="89"/>
      <c r="G59" s="90"/>
      <c r="H59" s="94"/>
      <c r="I59" s="94"/>
      <c r="J59" s="89"/>
      <c r="K59" s="93">
        <f>K60</f>
        <v>100</v>
      </c>
      <c r="L59" s="66"/>
    </row>
    <row r="60" spans="1:12" ht="409.5">
      <c r="A60" s="36" t="s">
        <v>851</v>
      </c>
      <c r="B60" s="66" t="s">
        <v>252</v>
      </c>
      <c r="C60" s="89" t="s">
        <v>852</v>
      </c>
      <c r="D60" s="89" t="s">
        <v>853</v>
      </c>
      <c r="E60" s="36" t="s">
        <v>854</v>
      </c>
      <c r="F60" s="89" t="s">
        <v>855</v>
      </c>
      <c r="G60" s="89" t="s">
        <v>856</v>
      </c>
      <c r="H60" s="94" t="s">
        <v>857</v>
      </c>
      <c r="I60" s="237" t="s">
        <v>858</v>
      </c>
      <c r="J60" s="89"/>
      <c r="K60" s="36">
        <v>100</v>
      </c>
      <c r="L60" s="89"/>
    </row>
    <row r="61" spans="1:12" ht="43.5" customHeight="1">
      <c r="A61" s="63" t="s">
        <v>859</v>
      </c>
      <c r="B61" s="66" t="s">
        <v>301</v>
      </c>
      <c r="C61" s="66" t="s">
        <v>267</v>
      </c>
      <c r="D61" s="66" t="s">
        <v>860</v>
      </c>
      <c r="E61" s="63" t="s">
        <v>861</v>
      </c>
      <c r="F61" s="89" t="s">
        <v>855</v>
      </c>
      <c r="G61" s="90"/>
      <c r="H61" s="94"/>
      <c r="I61" s="94"/>
      <c r="J61" s="89"/>
      <c r="K61" s="93">
        <f>K62</f>
        <v>80</v>
      </c>
      <c r="L61" s="66"/>
    </row>
    <row r="62" spans="1:12" ht="255">
      <c r="A62" s="36" t="s">
        <v>862</v>
      </c>
      <c r="B62" s="89" t="s">
        <v>301</v>
      </c>
      <c r="C62" s="89" t="s">
        <v>863</v>
      </c>
      <c r="D62" s="89" t="s">
        <v>864</v>
      </c>
      <c r="E62" s="36" t="s">
        <v>865</v>
      </c>
      <c r="F62" s="89"/>
      <c r="G62" s="89" t="s">
        <v>866</v>
      </c>
      <c r="H62" s="94" t="s">
        <v>867</v>
      </c>
      <c r="I62" s="237" t="s">
        <v>868</v>
      </c>
      <c r="J62" s="89"/>
      <c r="K62" s="36">
        <v>80</v>
      </c>
      <c r="L62" s="89"/>
    </row>
    <row r="63" spans="1:12" ht="60.75" customHeight="1">
      <c r="A63" s="63" t="s">
        <v>869</v>
      </c>
      <c r="B63" s="89" t="s">
        <v>252</v>
      </c>
      <c r="C63" s="66" t="s">
        <v>268</v>
      </c>
      <c r="D63" s="66" t="s">
        <v>870</v>
      </c>
      <c r="E63" s="63" t="s">
        <v>871</v>
      </c>
      <c r="F63" s="89" t="s">
        <v>628</v>
      </c>
      <c r="G63" s="90"/>
      <c r="H63" s="94"/>
      <c r="I63" s="94"/>
      <c r="J63" s="89"/>
      <c r="K63" s="93">
        <f>ROUND(AVERAGE(K64:K67),0)</f>
        <v>90</v>
      </c>
      <c r="L63" s="66"/>
    </row>
    <row r="64" spans="1:12" ht="240">
      <c r="A64" s="36" t="s">
        <v>872</v>
      </c>
      <c r="B64" s="89" t="s">
        <v>252</v>
      </c>
      <c r="C64" s="89" t="s">
        <v>269</v>
      </c>
      <c r="D64" s="89" t="s">
        <v>873</v>
      </c>
      <c r="E64" s="36" t="s">
        <v>874</v>
      </c>
      <c r="F64" s="89" t="s">
        <v>628</v>
      </c>
      <c r="G64" s="89" t="s">
        <v>875</v>
      </c>
      <c r="H64" s="94" t="s">
        <v>876</v>
      </c>
      <c r="I64" s="94" t="s">
        <v>877</v>
      </c>
      <c r="J64" s="89"/>
      <c r="K64" s="36">
        <v>100</v>
      </c>
      <c r="L64" s="89"/>
    </row>
    <row r="65" spans="1:12" ht="105">
      <c r="A65" s="36" t="s">
        <v>878</v>
      </c>
      <c r="B65" s="89" t="s">
        <v>252</v>
      </c>
      <c r="C65" s="89" t="s">
        <v>270</v>
      </c>
      <c r="D65" s="89" t="s">
        <v>879</v>
      </c>
      <c r="E65" s="36" t="s">
        <v>880</v>
      </c>
      <c r="F65" s="89"/>
      <c r="G65" s="92" t="s">
        <v>881</v>
      </c>
      <c r="H65" s="94" t="s">
        <v>882</v>
      </c>
      <c r="I65" s="94"/>
      <c r="J65" s="89"/>
      <c r="K65" s="36">
        <v>80</v>
      </c>
      <c r="L65" s="89"/>
    </row>
    <row r="66" spans="1:12" ht="75">
      <c r="A66" s="36" t="s">
        <v>883</v>
      </c>
      <c r="B66" s="89" t="s">
        <v>252</v>
      </c>
      <c r="C66" s="89" t="s">
        <v>271</v>
      </c>
      <c r="D66" s="89" t="s">
        <v>884</v>
      </c>
      <c r="E66" s="36" t="s">
        <v>885</v>
      </c>
      <c r="F66" s="89"/>
      <c r="G66" s="89" t="s">
        <v>886</v>
      </c>
      <c r="H66" s="94" t="s">
        <v>887</v>
      </c>
      <c r="I66" s="94"/>
      <c r="J66" s="89"/>
      <c r="K66" s="36">
        <v>100</v>
      </c>
      <c r="L66" s="89"/>
    </row>
    <row r="67" spans="1:12" ht="94.5" customHeight="1">
      <c r="A67" s="36" t="s">
        <v>888</v>
      </c>
      <c r="B67" s="89" t="s">
        <v>252</v>
      </c>
      <c r="C67" s="89" t="s">
        <v>272</v>
      </c>
      <c r="D67" s="89" t="s">
        <v>889</v>
      </c>
      <c r="E67" s="36" t="s">
        <v>890</v>
      </c>
      <c r="F67" s="89"/>
      <c r="G67" s="92" t="s">
        <v>881</v>
      </c>
      <c r="H67" s="94" t="s">
        <v>891</v>
      </c>
      <c r="I67" s="94" t="s">
        <v>892</v>
      </c>
      <c r="J67" s="89"/>
      <c r="K67" s="36">
        <v>80</v>
      </c>
      <c r="L67" s="89"/>
    </row>
    <row r="68" spans="1:12" ht="30">
      <c r="A68" s="63" t="s">
        <v>893</v>
      </c>
      <c r="B68" s="66" t="s">
        <v>301</v>
      </c>
      <c r="C68" s="66" t="s">
        <v>273</v>
      </c>
      <c r="D68" s="66" t="s">
        <v>894</v>
      </c>
      <c r="E68" s="63" t="s">
        <v>895</v>
      </c>
      <c r="F68" s="89" t="s">
        <v>610</v>
      </c>
      <c r="G68" s="90"/>
      <c r="H68" s="95"/>
      <c r="I68" s="94"/>
      <c r="J68" s="89"/>
      <c r="K68" s="93">
        <f>K69</f>
        <v>80</v>
      </c>
      <c r="L68" s="66"/>
    </row>
    <row r="69" spans="1:12" ht="315">
      <c r="A69" s="36" t="s">
        <v>896</v>
      </c>
      <c r="B69" s="89" t="s">
        <v>301</v>
      </c>
      <c r="C69" s="89" t="s">
        <v>274</v>
      </c>
      <c r="D69" s="89" t="s">
        <v>897</v>
      </c>
      <c r="E69" s="36" t="s">
        <v>898</v>
      </c>
      <c r="F69" s="89"/>
      <c r="G69" s="89" t="s">
        <v>899</v>
      </c>
      <c r="H69" s="94" t="s">
        <v>900</v>
      </c>
      <c r="I69" s="237" t="s">
        <v>901</v>
      </c>
      <c r="J69" s="89"/>
      <c r="K69" s="36">
        <v>80</v>
      </c>
      <c r="L69" s="89" t="s">
        <v>902</v>
      </c>
    </row>
    <row r="70" spans="1:12" ht="43.5" customHeight="1">
      <c r="A70" s="63" t="s">
        <v>903</v>
      </c>
      <c r="B70" s="66" t="s">
        <v>252</v>
      </c>
      <c r="C70" s="66" t="s">
        <v>275</v>
      </c>
      <c r="D70" s="66" t="s">
        <v>904</v>
      </c>
      <c r="E70" s="63" t="s">
        <v>905</v>
      </c>
      <c r="F70" s="89" t="s">
        <v>855</v>
      </c>
      <c r="G70" s="90"/>
      <c r="H70" s="94"/>
      <c r="I70" s="94"/>
      <c r="J70" s="89"/>
      <c r="K70" s="93">
        <f>ROUND(AVERAGE(K71:K72),0)</f>
        <v>90</v>
      </c>
      <c r="L70" s="66"/>
    </row>
    <row r="71" spans="1:12" ht="409.5">
      <c r="A71" s="36" t="s">
        <v>906</v>
      </c>
      <c r="B71" s="89" t="s">
        <v>252</v>
      </c>
      <c r="C71" s="89" t="s">
        <v>276</v>
      </c>
      <c r="D71" s="89" t="s">
        <v>907</v>
      </c>
      <c r="E71" s="36" t="s">
        <v>908</v>
      </c>
      <c r="F71" s="89"/>
      <c r="G71" s="89" t="s">
        <v>909</v>
      </c>
      <c r="H71" s="94" t="s">
        <v>910</v>
      </c>
      <c r="I71" s="94" t="s">
        <v>911</v>
      </c>
      <c r="J71" s="89"/>
      <c r="K71" s="36">
        <v>80</v>
      </c>
      <c r="L71" s="89"/>
    </row>
    <row r="72" spans="1:12" ht="51.75" customHeight="1">
      <c r="A72" s="36" t="s">
        <v>912</v>
      </c>
      <c r="B72" s="89" t="s">
        <v>301</v>
      </c>
      <c r="C72" s="89" t="s">
        <v>277</v>
      </c>
      <c r="D72" s="89" t="s">
        <v>913</v>
      </c>
      <c r="E72" s="36" t="s">
        <v>914</v>
      </c>
      <c r="F72" s="89"/>
      <c r="G72" s="89" t="s">
        <v>835</v>
      </c>
      <c r="H72" s="94" t="s">
        <v>915</v>
      </c>
      <c r="I72" s="94" t="s">
        <v>916</v>
      </c>
      <c r="J72" s="89"/>
      <c r="K72" s="36">
        <v>100</v>
      </c>
      <c r="L72" s="89"/>
    </row>
    <row r="73" spans="1:12" ht="63.75" customHeight="1">
      <c r="A73" s="63" t="s">
        <v>917</v>
      </c>
      <c r="B73" s="66" t="s">
        <v>301</v>
      </c>
      <c r="C73" s="66" t="s">
        <v>278</v>
      </c>
      <c r="D73" s="66" t="s">
        <v>918</v>
      </c>
      <c r="E73" s="63" t="s">
        <v>919</v>
      </c>
      <c r="F73" s="89" t="s">
        <v>628</v>
      </c>
      <c r="G73" s="90"/>
      <c r="H73" s="94"/>
      <c r="I73" s="94"/>
      <c r="J73" s="89"/>
      <c r="K73" s="93">
        <f>K74</f>
        <v>20</v>
      </c>
      <c r="L73" s="66"/>
    </row>
    <row r="74" spans="1:12" ht="225">
      <c r="A74" s="36" t="s">
        <v>920</v>
      </c>
      <c r="B74" s="89" t="s">
        <v>301</v>
      </c>
      <c r="C74" s="89" t="s">
        <v>279</v>
      </c>
      <c r="D74" s="89" t="s">
        <v>921</v>
      </c>
      <c r="E74" s="36" t="s">
        <v>922</v>
      </c>
      <c r="F74" s="89"/>
      <c r="G74" s="92"/>
      <c r="H74" s="94" t="s">
        <v>923</v>
      </c>
      <c r="I74" s="94"/>
      <c r="J74" s="89"/>
      <c r="K74" s="36">
        <v>20</v>
      </c>
      <c r="L74" s="89"/>
    </row>
    <row r="75" spans="1:12">
      <c r="A75" s="211" t="s">
        <v>35</v>
      </c>
      <c r="B75" s="216"/>
      <c r="C75" s="211"/>
      <c r="D75" s="211"/>
      <c r="E75" s="219"/>
      <c r="F75" s="211"/>
      <c r="G75" s="211"/>
      <c r="H75" s="220"/>
      <c r="I75" s="218"/>
      <c r="J75" s="218"/>
      <c r="K75" s="219"/>
      <c r="L75" s="216"/>
    </row>
    <row r="76" spans="1:12" ht="30">
      <c r="A76" s="106" t="s">
        <v>924</v>
      </c>
      <c r="B76" s="85" t="s">
        <v>823</v>
      </c>
      <c r="C76" s="85" t="s">
        <v>35</v>
      </c>
      <c r="D76" s="85"/>
      <c r="E76" s="84" t="s">
        <v>34</v>
      </c>
      <c r="F76" s="86"/>
      <c r="G76" s="99"/>
      <c r="H76" s="100"/>
      <c r="I76" s="98"/>
      <c r="J76" s="98"/>
      <c r="K76" s="101">
        <f>ROUND(AVERAGE(K77,K81),0)</f>
        <v>73</v>
      </c>
      <c r="L76" s="98"/>
    </row>
    <row r="77" spans="1:12" ht="60">
      <c r="A77" s="63" t="s">
        <v>925</v>
      </c>
      <c r="B77" s="66" t="s">
        <v>301</v>
      </c>
      <c r="C77" s="66" t="s">
        <v>280</v>
      </c>
      <c r="D77" s="66" t="s">
        <v>926</v>
      </c>
      <c r="E77" s="63" t="s">
        <v>927</v>
      </c>
      <c r="F77" s="89" t="s">
        <v>610</v>
      </c>
      <c r="G77" s="90"/>
      <c r="H77" s="107"/>
      <c r="I77" s="94"/>
      <c r="J77" s="89"/>
      <c r="K77" s="93">
        <f>ROUND(AVERAGE(K78:K80),0)</f>
        <v>80</v>
      </c>
      <c r="L77" s="66"/>
    </row>
    <row r="78" spans="1:12" ht="225">
      <c r="A78" s="36" t="s">
        <v>928</v>
      </c>
      <c r="B78" s="89" t="s">
        <v>301</v>
      </c>
      <c r="C78" s="89" t="s">
        <v>929</v>
      </c>
      <c r="D78" s="89" t="s">
        <v>930</v>
      </c>
      <c r="E78" s="36" t="s">
        <v>931</v>
      </c>
      <c r="F78" s="89"/>
      <c r="G78" s="89" t="s">
        <v>932</v>
      </c>
      <c r="H78" s="94" t="s">
        <v>933</v>
      </c>
      <c r="I78" s="237" t="s">
        <v>934</v>
      </c>
      <c r="J78" s="89"/>
      <c r="K78" s="36">
        <v>80</v>
      </c>
      <c r="L78" s="89"/>
    </row>
    <row r="79" spans="1:12" ht="135">
      <c r="A79" s="36" t="s">
        <v>935</v>
      </c>
      <c r="B79" s="89" t="s">
        <v>252</v>
      </c>
      <c r="C79" s="89" t="s">
        <v>936</v>
      </c>
      <c r="D79" s="89" t="s">
        <v>937</v>
      </c>
      <c r="E79" s="36" t="s">
        <v>938</v>
      </c>
      <c r="F79" s="89"/>
      <c r="G79" s="92"/>
      <c r="H79" s="94" t="s">
        <v>939</v>
      </c>
      <c r="I79" s="94"/>
      <c r="J79" s="89"/>
      <c r="K79" s="36">
        <v>80</v>
      </c>
      <c r="L79" s="89"/>
    </row>
    <row r="80" spans="1:12" ht="60">
      <c r="A80" s="36" t="s">
        <v>940</v>
      </c>
      <c r="B80" s="89" t="s">
        <v>301</v>
      </c>
      <c r="C80" s="89" t="s">
        <v>941</v>
      </c>
      <c r="D80" s="89" t="s">
        <v>942</v>
      </c>
      <c r="E80" s="36" t="s">
        <v>943</v>
      </c>
      <c r="F80" s="89"/>
      <c r="G80" s="89" t="s">
        <v>944</v>
      </c>
      <c r="H80" s="94" t="s">
        <v>945</v>
      </c>
      <c r="I80" s="94"/>
      <c r="J80" s="89"/>
      <c r="K80" s="36">
        <v>80</v>
      </c>
      <c r="L80" s="89"/>
    </row>
    <row r="81" spans="1:12" ht="60">
      <c r="A81" s="63" t="s">
        <v>946</v>
      </c>
      <c r="B81" s="66" t="s">
        <v>301</v>
      </c>
      <c r="C81" s="66" t="s">
        <v>281</v>
      </c>
      <c r="D81" s="66" t="s">
        <v>947</v>
      </c>
      <c r="E81" s="63" t="s">
        <v>948</v>
      </c>
      <c r="F81" s="89" t="s">
        <v>610</v>
      </c>
      <c r="G81" s="90"/>
      <c r="H81" s="94"/>
      <c r="I81" s="94"/>
      <c r="J81" s="89"/>
      <c r="K81" s="93">
        <f>ROUND(AVERAGE(K82:K85),0)</f>
        <v>65</v>
      </c>
      <c r="L81" s="66"/>
    </row>
    <row r="82" spans="1:12" ht="409.5">
      <c r="A82" s="36" t="s">
        <v>949</v>
      </c>
      <c r="B82" s="89" t="s">
        <v>301</v>
      </c>
      <c r="C82" s="89" t="s">
        <v>950</v>
      </c>
      <c r="D82" s="89" t="s">
        <v>951</v>
      </c>
      <c r="E82" s="36" t="s">
        <v>952</v>
      </c>
      <c r="F82" s="89"/>
      <c r="G82" s="89" t="s">
        <v>953</v>
      </c>
      <c r="H82" s="94" t="s">
        <v>954</v>
      </c>
      <c r="I82" s="94"/>
      <c r="J82" s="89"/>
      <c r="K82" s="36">
        <v>80</v>
      </c>
      <c r="L82" s="89"/>
    </row>
    <row r="83" spans="1:12" ht="255">
      <c r="A83" s="36" t="s">
        <v>955</v>
      </c>
      <c r="B83" s="89" t="s">
        <v>301</v>
      </c>
      <c r="C83" s="89" t="s">
        <v>956</v>
      </c>
      <c r="D83" s="89" t="s">
        <v>957</v>
      </c>
      <c r="E83" s="36" t="s">
        <v>958</v>
      </c>
      <c r="F83" s="89"/>
      <c r="G83" s="92"/>
      <c r="H83" s="94" t="s">
        <v>959</v>
      </c>
      <c r="I83" s="94"/>
      <c r="J83" s="89"/>
      <c r="K83" s="36">
        <v>40</v>
      </c>
      <c r="L83" s="89"/>
    </row>
    <row r="84" spans="1:12" ht="165">
      <c r="A84" s="36" t="s">
        <v>960</v>
      </c>
      <c r="B84" s="89" t="s">
        <v>301</v>
      </c>
      <c r="C84" s="89" t="s">
        <v>961</v>
      </c>
      <c r="D84" s="89" t="s">
        <v>962</v>
      </c>
      <c r="E84" s="36" t="s">
        <v>963</v>
      </c>
      <c r="F84" s="89"/>
      <c r="G84" s="89" t="s">
        <v>964</v>
      </c>
      <c r="H84" s="94" t="s">
        <v>965</v>
      </c>
      <c r="I84" s="94"/>
      <c r="J84" s="89"/>
      <c r="K84" s="36">
        <v>60</v>
      </c>
      <c r="L84" s="89"/>
    </row>
    <row r="85" spans="1:12" ht="255">
      <c r="A85" s="36" t="s">
        <v>966</v>
      </c>
      <c r="B85" s="89" t="s">
        <v>252</v>
      </c>
      <c r="C85" s="89" t="s">
        <v>967</v>
      </c>
      <c r="D85" s="89" t="s">
        <v>968</v>
      </c>
      <c r="E85" s="36" t="s">
        <v>969</v>
      </c>
      <c r="F85" s="89"/>
      <c r="G85" s="92" t="s">
        <v>416</v>
      </c>
      <c r="H85" s="94" t="s">
        <v>970</v>
      </c>
      <c r="I85" s="94"/>
      <c r="J85" s="89"/>
      <c r="K85" s="36">
        <v>80</v>
      </c>
      <c r="L85" s="89"/>
    </row>
    <row r="86" spans="1:12">
      <c r="A86" s="211" t="s">
        <v>37</v>
      </c>
      <c r="B86" s="216"/>
      <c r="C86" s="216"/>
      <c r="D86" s="216"/>
      <c r="E86" s="214"/>
      <c r="F86" s="216"/>
      <c r="G86" s="216"/>
      <c r="H86" s="217"/>
      <c r="I86" s="218"/>
      <c r="J86" s="218"/>
      <c r="K86" s="214"/>
      <c r="L86" s="216"/>
    </row>
    <row r="87" spans="1:12" ht="60">
      <c r="A87" s="106" t="s">
        <v>971</v>
      </c>
      <c r="B87" s="85" t="s">
        <v>605</v>
      </c>
      <c r="C87" s="85" t="s">
        <v>37</v>
      </c>
      <c r="D87" s="85"/>
      <c r="E87" s="84" t="s">
        <v>36</v>
      </c>
      <c r="F87" s="86"/>
      <c r="G87" s="99"/>
      <c r="H87" s="100"/>
      <c r="I87" s="98"/>
      <c r="J87" s="98"/>
      <c r="K87" s="101">
        <f>ROUND(AVERAGE(K88,K92,K102),0)</f>
        <v>55</v>
      </c>
      <c r="L87" s="98"/>
    </row>
    <row r="88" spans="1:12" ht="120">
      <c r="A88" s="63" t="s">
        <v>972</v>
      </c>
      <c r="B88" s="66" t="s">
        <v>252</v>
      </c>
      <c r="C88" s="66" t="s">
        <v>282</v>
      </c>
      <c r="D88" s="66" t="s">
        <v>973</v>
      </c>
      <c r="E88" s="63" t="s">
        <v>974</v>
      </c>
      <c r="F88" s="89" t="s">
        <v>610</v>
      </c>
      <c r="G88" s="90"/>
      <c r="H88" s="95"/>
      <c r="I88" s="94"/>
      <c r="J88" s="89"/>
      <c r="K88" s="93">
        <f>ROUND(AVERAGE(K89:K90),0)</f>
        <v>50</v>
      </c>
      <c r="L88" s="66"/>
    </row>
    <row r="89" spans="1:12" ht="195">
      <c r="A89" s="36" t="s">
        <v>975</v>
      </c>
      <c r="B89" s="89" t="s">
        <v>252</v>
      </c>
      <c r="C89" s="89" t="s">
        <v>976</v>
      </c>
      <c r="D89" s="89" t="s">
        <v>977</v>
      </c>
      <c r="E89" s="36" t="s">
        <v>978</v>
      </c>
      <c r="F89" s="89"/>
      <c r="G89" s="92" t="s">
        <v>979</v>
      </c>
      <c r="H89" s="94" t="s">
        <v>980</v>
      </c>
      <c r="I89" s="94"/>
      <c r="J89" s="89"/>
      <c r="K89" s="36">
        <v>40</v>
      </c>
      <c r="L89" s="89"/>
    </row>
    <row r="90" spans="1:12" ht="390">
      <c r="A90" s="36" t="s">
        <v>981</v>
      </c>
      <c r="B90" s="89" t="s">
        <v>252</v>
      </c>
      <c r="C90" s="89" t="s">
        <v>982</v>
      </c>
      <c r="D90" s="89" t="s">
        <v>983</v>
      </c>
      <c r="E90" s="36" t="s">
        <v>984</v>
      </c>
      <c r="F90" s="89"/>
      <c r="G90" s="89" t="s">
        <v>985</v>
      </c>
      <c r="H90" s="94" t="s">
        <v>986</v>
      </c>
      <c r="I90" s="94"/>
      <c r="J90" s="89"/>
      <c r="K90" s="36">
        <v>60</v>
      </c>
      <c r="L90" s="89"/>
    </row>
    <row r="91" spans="1:12" ht="300">
      <c r="A91" s="36" t="s">
        <v>987</v>
      </c>
      <c r="B91" s="89" t="s">
        <v>252</v>
      </c>
      <c r="C91" s="89" t="s">
        <v>988</v>
      </c>
      <c r="D91" s="89" t="s">
        <v>989</v>
      </c>
      <c r="E91" s="36" t="s">
        <v>990</v>
      </c>
      <c r="F91" s="89"/>
      <c r="G91" s="89" t="s">
        <v>991</v>
      </c>
      <c r="H91" s="94" t="s">
        <v>992</v>
      </c>
      <c r="I91" s="94"/>
      <c r="J91" s="89"/>
      <c r="K91" s="36">
        <v>80</v>
      </c>
      <c r="L91" s="89"/>
    </row>
    <row r="92" spans="1:12" ht="75">
      <c r="A92" s="63" t="s">
        <v>993</v>
      </c>
      <c r="B92" s="66" t="s">
        <v>252</v>
      </c>
      <c r="C92" s="66" t="s">
        <v>283</v>
      </c>
      <c r="D92" s="66" t="s">
        <v>994</v>
      </c>
      <c r="E92" s="63" t="s">
        <v>995</v>
      </c>
      <c r="F92" s="89" t="s">
        <v>610</v>
      </c>
      <c r="G92" s="90"/>
      <c r="H92" s="94"/>
      <c r="I92" s="94"/>
      <c r="J92" s="89"/>
      <c r="K92" s="93">
        <f>ROUND(AVERAGE(K93:K101),0)</f>
        <v>36</v>
      </c>
      <c r="L92" s="66"/>
    </row>
    <row r="93" spans="1:12" ht="195">
      <c r="A93" s="36" t="s">
        <v>996</v>
      </c>
      <c r="B93" s="89" t="s">
        <v>252</v>
      </c>
      <c r="C93" s="89" t="s">
        <v>997</v>
      </c>
      <c r="D93" s="89" t="s">
        <v>998</v>
      </c>
      <c r="E93" s="36" t="s">
        <v>999</v>
      </c>
      <c r="F93" s="89"/>
      <c r="G93" s="92" t="s">
        <v>979</v>
      </c>
      <c r="H93" s="94" t="s">
        <v>1000</v>
      </c>
      <c r="I93" s="94"/>
      <c r="J93" s="89"/>
      <c r="K93" s="36">
        <v>40</v>
      </c>
      <c r="L93" s="89"/>
    </row>
    <row r="94" spans="1:12" ht="315">
      <c r="A94" s="36" t="s">
        <v>1001</v>
      </c>
      <c r="B94" s="89" t="s">
        <v>301</v>
      </c>
      <c r="C94" s="89" t="s">
        <v>1002</v>
      </c>
      <c r="D94" s="89" t="s">
        <v>1003</v>
      </c>
      <c r="E94" s="36" t="s">
        <v>1004</v>
      </c>
      <c r="F94" s="89"/>
      <c r="G94" s="89" t="s">
        <v>835</v>
      </c>
      <c r="H94" s="94" t="s">
        <v>1005</v>
      </c>
      <c r="I94" s="94"/>
      <c r="J94" s="89"/>
      <c r="K94" s="36">
        <v>40</v>
      </c>
      <c r="L94" s="89"/>
    </row>
    <row r="95" spans="1:12" ht="120">
      <c r="A95" s="36" t="s">
        <v>1006</v>
      </c>
      <c r="B95" s="89" t="s">
        <v>301</v>
      </c>
      <c r="C95" s="89" t="s">
        <v>1007</v>
      </c>
      <c r="D95" s="89" t="s">
        <v>1008</v>
      </c>
      <c r="E95" s="36" t="s">
        <v>1009</v>
      </c>
      <c r="F95" s="89"/>
      <c r="G95" s="92" t="s">
        <v>1010</v>
      </c>
      <c r="H95" s="94" t="s">
        <v>1011</v>
      </c>
      <c r="I95" s="89"/>
      <c r="J95" s="89"/>
      <c r="K95" s="36">
        <v>40</v>
      </c>
      <c r="L95" s="89"/>
    </row>
    <row r="96" spans="1:12" ht="135">
      <c r="A96" s="36" t="s">
        <v>1012</v>
      </c>
      <c r="B96" s="89" t="s">
        <v>301</v>
      </c>
      <c r="C96" s="89" t="s">
        <v>1013</v>
      </c>
      <c r="D96" s="89" t="s">
        <v>1014</v>
      </c>
      <c r="E96" s="36" t="s">
        <v>1015</v>
      </c>
      <c r="F96" s="89"/>
      <c r="G96" s="92" t="s">
        <v>1010</v>
      </c>
      <c r="H96" s="94" t="s">
        <v>1016</v>
      </c>
      <c r="I96" s="94"/>
      <c r="J96" s="89"/>
      <c r="K96" s="36">
        <v>20</v>
      </c>
      <c r="L96" s="89"/>
    </row>
    <row r="97" spans="1:12" ht="90">
      <c r="A97" s="36" t="s">
        <v>1017</v>
      </c>
      <c r="B97" s="89" t="s">
        <v>301</v>
      </c>
      <c r="C97" s="89" t="s">
        <v>1018</v>
      </c>
      <c r="D97" s="89" t="s">
        <v>1019</v>
      </c>
      <c r="E97" s="36" t="s">
        <v>1020</v>
      </c>
      <c r="F97" s="89"/>
      <c r="G97" s="92" t="s">
        <v>979</v>
      </c>
      <c r="H97" s="94" t="s">
        <v>1021</v>
      </c>
      <c r="I97" s="94"/>
      <c r="J97" s="89"/>
      <c r="K97" s="36">
        <v>20</v>
      </c>
      <c r="L97" s="89"/>
    </row>
    <row r="98" spans="1:12" ht="195">
      <c r="A98" s="36" t="s">
        <v>1022</v>
      </c>
      <c r="B98" s="89" t="s">
        <v>301</v>
      </c>
      <c r="C98" s="89" t="s">
        <v>1023</v>
      </c>
      <c r="D98" s="89" t="s">
        <v>1024</v>
      </c>
      <c r="E98" s="36" t="s">
        <v>1025</v>
      </c>
      <c r="F98" s="89"/>
      <c r="G98" s="92"/>
      <c r="H98" s="94" t="s">
        <v>1026</v>
      </c>
      <c r="I98" s="94"/>
      <c r="J98" s="89"/>
      <c r="K98" s="36">
        <v>20</v>
      </c>
      <c r="L98" s="89"/>
    </row>
    <row r="99" spans="1:12" ht="315">
      <c r="A99" s="36" t="s">
        <v>1027</v>
      </c>
      <c r="B99" s="89" t="s">
        <v>301</v>
      </c>
      <c r="C99" s="89" t="s">
        <v>1028</v>
      </c>
      <c r="D99" s="89" t="s">
        <v>1029</v>
      </c>
      <c r="E99" s="36" t="s">
        <v>1030</v>
      </c>
      <c r="F99" s="89"/>
      <c r="G99" s="92" t="s">
        <v>1031</v>
      </c>
      <c r="H99" s="94" t="s">
        <v>1032</v>
      </c>
      <c r="I99" s="94"/>
      <c r="J99" s="89"/>
      <c r="K99" s="36">
        <v>20</v>
      </c>
      <c r="L99" s="89"/>
    </row>
    <row r="100" spans="1:12" ht="60">
      <c r="A100" s="36" t="s">
        <v>1033</v>
      </c>
      <c r="B100" s="89" t="s">
        <v>252</v>
      </c>
      <c r="C100" s="89" t="s">
        <v>1034</v>
      </c>
      <c r="D100" s="89" t="s">
        <v>1035</v>
      </c>
      <c r="E100" s="36" t="s">
        <v>1036</v>
      </c>
      <c r="F100" s="89" t="s">
        <v>628</v>
      </c>
      <c r="G100" s="92" t="s">
        <v>1037</v>
      </c>
      <c r="H100" s="94" t="s">
        <v>1038</v>
      </c>
      <c r="I100" s="94"/>
      <c r="J100" s="89"/>
      <c r="K100" s="36">
        <v>60</v>
      </c>
      <c r="L100" s="89"/>
    </row>
    <row r="101" spans="1:12" ht="90">
      <c r="A101" s="36" t="s">
        <v>1039</v>
      </c>
      <c r="B101" s="89" t="s">
        <v>301</v>
      </c>
      <c r="C101" s="89" t="s">
        <v>1040</v>
      </c>
      <c r="D101" s="89" t="s">
        <v>1041</v>
      </c>
      <c r="E101" s="36" t="s">
        <v>1042</v>
      </c>
      <c r="F101" s="89"/>
      <c r="G101" s="92"/>
      <c r="H101" s="94" t="s">
        <v>1043</v>
      </c>
      <c r="I101" s="94"/>
      <c r="J101" s="89"/>
      <c r="K101" s="36">
        <v>60</v>
      </c>
      <c r="L101" s="89"/>
    </row>
    <row r="102" spans="1:12" ht="30">
      <c r="A102" s="63" t="s">
        <v>1044</v>
      </c>
      <c r="B102" s="89" t="s">
        <v>252</v>
      </c>
      <c r="C102" s="66" t="s">
        <v>284</v>
      </c>
      <c r="D102" s="66" t="s">
        <v>1045</v>
      </c>
      <c r="E102" s="63" t="s">
        <v>1046</v>
      </c>
      <c r="F102" s="89" t="s">
        <v>610</v>
      </c>
      <c r="G102" s="90"/>
      <c r="H102" s="94"/>
      <c r="I102" s="94"/>
      <c r="J102" s="89"/>
      <c r="K102" s="93">
        <f>K103</f>
        <v>80</v>
      </c>
      <c r="L102" s="66"/>
    </row>
    <row r="103" spans="1:12" ht="135">
      <c r="A103" s="36" t="s">
        <v>1047</v>
      </c>
      <c r="B103" s="89" t="s">
        <v>252</v>
      </c>
      <c r="C103" s="89" t="s">
        <v>1048</v>
      </c>
      <c r="D103" s="89" t="s">
        <v>1049</v>
      </c>
      <c r="E103" s="36" t="s">
        <v>1050</v>
      </c>
      <c r="F103" s="89"/>
      <c r="G103" s="92"/>
      <c r="H103" s="94" t="s">
        <v>1051</v>
      </c>
      <c r="I103" s="94"/>
      <c r="J103" s="89"/>
      <c r="K103" s="36">
        <v>80</v>
      </c>
      <c r="L103" s="89"/>
    </row>
    <row r="104" spans="1:12">
      <c r="A104" s="211" t="s">
        <v>41</v>
      </c>
      <c r="B104" s="216"/>
      <c r="C104" s="211"/>
      <c r="D104" s="211"/>
      <c r="E104" s="219"/>
      <c r="F104" s="211"/>
      <c r="G104" s="211"/>
      <c r="H104" s="220"/>
      <c r="I104" s="218"/>
      <c r="J104" s="218"/>
      <c r="K104" s="219"/>
      <c r="L104" s="216"/>
    </row>
    <row r="105" spans="1:12" ht="45">
      <c r="A105" s="108" t="s">
        <v>1052</v>
      </c>
      <c r="B105" s="85" t="s">
        <v>605</v>
      </c>
      <c r="C105" s="85" t="s">
        <v>41</v>
      </c>
      <c r="D105" s="85"/>
      <c r="E105" s="84" t="s">
        <v>40</v>
      </c>
      <c r="F105" s="86"/>
      <c r="G105" s="99"/>
      <c r="H105" s="100"/>
      <c r="I105" s="98"/>
      <c r="J105" s="98"/>
      <c r="K105" s="109">
        <f>K106</f>
        <v>60</v>
      </c>
      <c r="L105" s="98"/>
    </row>
    <row r="106" spans="1:12" ht="90">
      <c r="A106" s="63" t="s">
        <v>1053</v>
      </c>
      <c r="B106" s="66" t="s">
        <v>252</v>
      </c>
      <c r="C106" s="66" t="s">
        <v>1054</v>
      </c>
      <c r="D106" s="66" t="s">
        <v>1055</v>
      </c>
      <c r="E106" s="63" t="s">
        <v>1056</v>
      </c>
      <c r="F106" s="89"/>
      <c r="G106" s="90"/>
      <c r="H106" s="94"/>
      <c r="I106" s="94"/>
      <c r="J106" s="89"/>
      <c r="K106" s="93">
        <f>ROUND(AVERAGE(K107:K113),0)</f>
        <v>60</v>
      </c>
      <c r="L106" s="66"/>
    </row>
    <row r="107" spans="1:12" ht="409.5">
      <c r="A107" s="36" t="s">
        <v>1057</v>
      </c>
      <c r="B107" s="89" t="s">
        <v>252</v>
      </c>
      <c r="C107" s="89" t="s">
        <v>1058</v>
      </c>
      <c r="D107" s="89" t="s">
        <v>1059</v>
      </c>
      <c r="E107" s="36" t="s">
        <v>1060</v>
      </c>
      <c r="F107" s="89"/>
      <c r="G107" s="89" t="s">
        <v>1061</v>
      </c>
      <c r="H107" s="94" t="s">
        <v>1062</v>
      </c>
      <c r="I107" s="94"/>
      <c r="J107" s="89"/>
      <c r="K107" s="36">
        <v>20</v>
      </c>
      <c r="L107" s="89"/>
    </row>
    <row r="108" spans="1:12" ht="255">
      <c r="A108" s="36" t="s">
        <v>1063</v>
      </c>
      <c r="B108" s="89" t="s">
        <v>252</v>
      </c>
      <c r="C108" s="89" t="s">
        <v>1064</v>
      </c>
      <c r="D108" s="89" t="s">
        <v>1065</v>
      </c>
      <c r="E108" s="36" t="s">
        <v>1066</v>
      </c>
      <c r="F108" s="89" t="s">
        <v>610</v>
      </c>
      <c r="G108" s="92" t="s">
        <v>1067</v>
      </c>
      <c r="H108" s="331" t="s">
        <v>1068</v>
      </c>
      <c r="I108" s="94"/>
      <c r="J108" s="89"/>
      <c r="K108" s="36">
        <v>80</v>
      </c>
      <c r="L108" s="89"/>
    </row>
    <row r="109" spans="1:12" ht="153" customHeight="1">
      <c r="A109" s="36" t="s">
        <v>1069</v>
      </c>
      <c r="B109" s="89" t="s">
        <v>252</v>
      </c>
      <c r="C109" s="89" t="s">
        <v>1070</v>
      </c>
      <c r="D109" s="89" t="s">
        <v>1071</v>
      </c>
      <c r="E109" s="36" t="s">
        <v>1072</v>
      </c>
      <c r="F109" s="89" t="s">
        <v>610</v>
      </c>
      <c r="G109" s="92" t="s">
        <v>366</v>
      </c>
      <c r="H109" s="94" t="s">
        <v>1073</v>
      </c>
      <c r="I109" s="94"/>
      <c r="J109" s="89"/>
      <c r="K109" s="36">
        <v>80</v>
      </c>
      <c r="L109" s="89"/>
    </row>
    <row r="110" spans="1:12" ht="75">
      <c r="A110" s="36" t="s">
        <v>1074</v>
      </c>
      <c r="B110" s="89" t="s">
        <v>252</v>
      </c>
      <c r="C110" s="89" t="s">
        <v>1075</v>
      </c>
      <c r="D110" s="89" t="s">
        <v>1076</v>
      </c>
      <c r="E110" s="36" t="s">
        <v>1077</v>
      </c>
      <c r="F110" s="89" t="s">
        <v>1078</v>
      </c>
      <c r="G110" s="89" t="s">
        <v>1079</v>
      </c>
      <c r="H110" s="94" t="s">
        <v>1080</v>
      </c>
      <c r="I110" s="94"/>
      <c r="J110" s="89"/>
      <c r="K110" s="36">
        <v>60</v>
      </c>
      <c r="L110" s="89"/>
    </row>
    <row r="111" spans="1:12" ht="360">
      <c r="A111" s="36" t="s">
        <v>1081</v>
      </c>
      <c r="B111" s="89" t="s">
        <v>252</v>
      </c>
      <c r="C111" s="89" t="s">
        <v>1082</v>
      </c>
      <c r="D111" s="89" t="s">
        <v>1083</v>
      </c>
      <c r="E111" s="36" t="s">
        <v>1084</v>
      </c>
      <c r="F111" s="89" t="s">
        <v>628</v>
      </c>
      <c r="G111" s="89" t="s">
        <v>1085</v>
      </c>
      <c r="H111" s="94" t="s">
        <v>1086</v>
      </c>
      <c r="I111" s="94"/>
      <c r="J111" s="89"/>
      <c r="K111" s="36">
        <v>60</v>
      </c>
      <c r="L111" s="89"/>
    </row>
    <row r="112" spans="1:12" ht="105">
      <c r="A112" s="36" t="s">
        <v>1087</v>
      </c>
      <c r="B112" s="89" t="s">
        <v>301</v>
      </c>
      <c r="C112" s="89" t="s">
        <v>1088</v>
      </c>
      <c r="D112" s="89" t="s">
        <v>1089</v>
      </c>
      <c r="E112" s="36" t="s">
        <v>1090</v>
      </c>
      <c r="F112" s="89" t="s">
        <v>628</v>
      </c>
      <c r="G112" s="89" t="s">
        <v>1091</v>
      </c>
      <c r="H112" s="94" t="s">
        <v>1092</v>
      </c>
      <c r="I112" s="94"/>
      <c r="J112" s="89"/>
      <c r="K112" s="36">
        <v>60</v>
      </c>
      <c r="L112" s="89"/>
    </row>
    <row r="113" spans="1:14" ht="120">
      <c r="A113" s="36" t="s">
        <v>1093</v>
      </c>
      <c r="B113" s="89" t="s">
        <v>301</v>
      </c>
      <c r="C113" s="89" t="s">
        <v>1094</v>
      </c>
      <c r="D113" s="89" t="s">
        <v>1095</v>
      </c>
      <c r="E113" s="36" t="s">
        <v>1096</v>
      </c>
      <c r="F113" s="89" t="s">
        <v>1097</v>
      </c>
      <c r="G113" s="92" t="s">
        <v>1098</v>
      </c>
      <c r="H113" s="94" t="s">
        <v>1099</v>
      </c>
      <c r="I113" s="94"/>
      <c r="J113" s="89"/>
      <c r="K113" s="36">
        <v>60</v>
      </c>
      <c r="L113" s="89"/>
    </row>
    <row r="114" spans="1:14">
      <c r="A114" s="31"/>
      <c r="C114" s="83"/>
      <c r="K114" s="30"/>
      <c r="L114" s="38"/>
    </row>
    <row r="115" spans="1:14">
      <c r="A115" s="31"/>
      <c r="C115" s="83"/>
      <c r="K115" s="30"/>
      <c r="L115" s="38"/>
    </row>
    <row r="118" spans="1:14" ht="15.75">
      <c r="A118" s="350" t="s">
        <v>87</v>
      </c>
      <c r="B118" s="350"/>
      <c r="C118" s="350"/>
      <c r="D118" s="350"/>
      <c r="E118" s="350"/>
      <c r="F118" s="350"/>
      <c r="G118" s="350"/>
      <c r="H118" s="350"/>
      <c r="I118" s="350"/>
      <c r="J118" s="350"/>
      <c r="K118" s="350"/>
      <c r="L118" s="350"/>
      <c r="M118" s="350"/>
      <c r="N118" s="350"/>
    </row>
    <row r="119" spans="1:14" ht="15.75">
      <c r="A119" s="350" t="s">
        <v>88</v>
      </c>
      <c r="B119" s="350"/>
      <c r="C119" s="492" t="s">
        <v>89</v>
      </c>
      <c r="D119" s="493"/>
      <c r="E119" s="493"/>
      <c r="F119" s="493"/>
      <c r="G119" s="493"/>
      <c r="H119" s="493"/>
      <c r="I119" s="493"/>
      <c r="J119" s="493"/>
      <c r="K119" s="494"/>
      <c r="L119" s="276" t="s">
        <v>90</v>
      </c>
      <c r="M119" s="279"/>
      <c r="N119" s="276" t="s">
        <v>90</v>
      </c>
    </row>
    <row r="120" spans="1:14">
      <c r="A120" s="352" t="s">
        <v>91</v>
      </c>
      <c r="B120" s="352"/>
      <c r="C120" s="495" t="s">
        <v>92</v>
      </c>
      <c r="D120" s="496"/>
      <c r="E120" s="496"/>
      <c r="F120" s="496"/>
      <c r="G120" s="496"/>
      <c r="H120" s="496"/>
      <c r="I120" s="496"/>
      <c r="J120" s="496"/>
      <c r="K120" s="497"/>
      <c r="L120" s="267">
        <v>1</v>
      </c>
      <c r="M120" s="267"/>
      <c r="N120" s="267">
        <v>1</v>
      </c>
    </row>
    <row r="121" spans="1:14">
      <c r="A121" s="352" t="s">
        <v>0</v>
      </c>
      <c r="B121" s="352"/>
      <c r="C121" s="495" t="s">
        <v>0</v>
      </c>
      <c r="D121" s="496"/>
      <c r="E121" s="496"/>
      <c r="F121" s="496"/>
      <c r="G121" s="496"/>
      <c r="H121" s="496"/>
      <c r="I121" s="496"/>
      <c r="J121" s="496"/>
      <c r="K121" s="497"/>
      <c r="L121" s="267"/>
      <c r="M121" s="267"/>
      <c r="N121" s="267" t="s">
        <v>0</v>
      </c>
    </row>
    <row r="122" spans="1:14">
      <c r="B122" s="243"/>
      <c r="C122" s="243"/>
      <c r="D122" s="265"/>
      <c r="E122" s="265"/>
      <c r="F122" s="265"/>
      <c r="G122" s="265"/>
      <c r="H122" s="265"/>
      <c r="I122" s="265"/>
      <c r="J122" s="265"/>
      <c r="K122" s="266"/>
      <c r="L122" s="266"/>
      <c r="M122" s="266"/>
      <c r="N122" s="266"/>
    </row>
    <row r="123" spans="1:14" ht="15.75">
      <c r="A123" s="350" t="s">
        <v>0</v>
      </c>
      <c r="B123" s="350"/>
      <c r="C123" s="350" t="s">
        <v>93</v>
      </c>
      <c r="D123" s="350"/>
      <c r="E123" s="492" t="s">
        <v>94</v>
      </c>
      <c r="F123" s="493"/>
      <c r="G123" s="493"/>
      <c r="H123" s="493"/>
      <c r="I123" s="493"/>
      <c r="J123" s="494"/>
      <c r="K123" s="276" t="s">
        <v>88</v>
      </c>
      <c r="L123" s="276" t="s">
        <v>95</v>
      </c>
      <c r="M123" s="276" t="s">
        <v>88</v>
      </c>
      <c r="N123" s="276" t="s">
        <v>95</v>
      </c>
    </row>
    <row r="124" spans="1:14" ht="15.75">
      <c r="A124" s="350" t="s">
        <v>96</v>
      </c>
      <c r="B124" s="350"/>
      <c r="C124" s="352" t="s">
        <v>97</v>
      </c>
      <c r="D124" s="352"/>
      <c r="E124" s="495" t="s">
        <v>98</v>
      </c>
      <c r="F124" s="496"/>
      <c r="G124" s="496"/>
      <c r="H124" s="496"/>
      <c r="I124" s="496"/>
      <c r="J124" s="497"/>
      <c r="K124" s="268" t="s">
        <v>91</v>
      </c>
      <c r="L124" s="267"/>
      <c r="M124" s="268" t="s">
        <v>91</v>
      </c>
      <c r="N124" s="267" t="s">
        <v>0</v>
      </c>
    </row>
    <row r="125" spans="1:14" ht="15.75">
      <c r="A125" s="350" t="s">
        <v>99</v>
      </c>
      <c r="B125" s="350"/>
      <c r="C125" s="352" t="s">
        <v>97</v>
      </c>
      <c r="D125" s="352"/>
      <c r="E125" s="495" t="s">
        <v>100</v>
      </c>
      <c r="F125" s="496"/>
      <c r="G125" s="496"/>
      <c r="H125" s="496"/>
      <c r="I125" s="496"/>
      <c r="J125" s="497"/>
      <c r="K125" s="268" t="s">
        <v>91</v>
      </c>
      <c r="L125" s="267"/>
      <c r="M125" s="268" t="s">
        <v>91</v>
      </c>
      <c r="N125" s="267" t="s">
        <v>0</v>
      </c>
    </row>
    <row r="126" spans="1:14" ht="15.75">
      <c r="A126" s="350" t="s">
        <v>101</v>
      </c>
      <c r="B126" s="350"/>
      <c r="C126" s="352" t="s">
        <v>102</v>
      </c>
      <c r="D126" s="352"/>
      <c r="E126" s="495" t="s">
        <v>103</v>
      </c>
      <c r="F126" s="496"/>
      <c r="G126" s="496"/>
      <c r="H126" s="496"/>
      <c r="I126" s="496"/>
      <c r="J126" s="497"/>
      <c r="K126" s="268" t="s">
        <v>91</v>
      </c>
      <c r="L126" s="267"/>
      <c r="M126" s="268" t="s">
        <v>91</v>
      </c>
      <c r="N126" s="267" t="s">
        <v>0</v>
      </c>
    </row>
  </sheetData>
  <mergeCells count="28">
    <mergeCell ref="A126:B126"/>
    <mergeCell ref="C126:D126"/>
    <mergeCell ref="E126:J126"/>
    <mergeCell ref="A124:B124"/>
    <mergeCell ref="C124:D124"/>
    <mergeCell ref="E124:J124"/>
    <mergeCell ref="A125:B125"/>
    <mergeCell ref="C125:D125"/>
    <mergeCell ref="E125:J125"/>
    <mergeCell ref="A121:B121"/>
    <mergeCell ref="C121:K121"/>
    <mergeCell ref="A123:B123"/>
    <mergeCell ref="C123:D123"/>
    <mergeCell ref="E123:J123"/>
    <mergeCell ref="A118:N118"/>
    <mergeCell ref="A119:B119"/>
    <mergeCell ref="C119:K119"/>
    <mergeCell ref="A120:B120"/>
    <mergeCell ref="C120:K120"/>
    <mergeCell ref="A1:B4"/>
    <mergeCell ref="C1:J1"/>
    <mergeCell ref="K1:L1"/>
    <mergeCell ref="C2:J2"/>
    <mergeCell ref="K2:L2"/>
    <mergeCell ref="C3:J3"/>
    <mergeCell ref="K3:L3"/>
    <mergeCell ref="C4:J4"/>
    <mergeCell ref="K4:L4"/>
  </mergeCells>
  <hyperlinks>
    <hyperlink ref="I58" r:id="rId1" xr:uid="{6121C461-5726-4AB6-AF24-125712F14DDE}"/>
    <hyperlink ref="I31" r:id="rId2" xr:uid="{6D6759BC-4D99-451C-901A-E6109EA7473E}"/>
    <hyperlink ref="I32" r:id="rId3" xr:uid="{546CF287-1A6E-40D0-9694-B94D71C3159A}"/>
    <hyperlink ref="I60" r:id="rId4" xr:uid="{EA138065-10B2-4224-80E7-3B43C4BCCDC4}"/>
    <hyperlink ref="I62" r:id="rId5" xr:uid="{BB24616E-2B0F-4B5D-9F9B-B9B65798726C}"/>
    <hyperlink ref="I69" r:id="rId6" xr:uid="{920CB4E9-CB45-40F5-B131-F0D73367C9DA}"/>
    <hyperlink ref="I78" r:id="rId7" xr:uid="{A81B5E92-A757-4082-90BA-C62414D809E1}"/>
    <hyperlink ref="I11" r:id="rId8" display="../../../../../../../:w:/g/personal/gestorcalidad_cartagena_gov_co/EYOCTh2cRiJPuC5TxHi86qYB9ZbgEPanLdoKZs6mdrxIvQ?e=mOlH1K" xr:uid="{A60B6579-A726-4FE9-BC0D-28506C9533E7}"/>
    <hyperlink ref="I12" r:id="rId9" display="../../../../../../../:w:/g/personal/gestorcalidad_cartagena_gov_co/EQ7IyqTdXPBJqRoN_kN46CYBOSdK8lu-nhTqhMMtFiOACQ?e=6vdR3K" xr:uid="{B4E79866-067C-44E9-AD34-BD15653CFD08}"/>
    <hyperlink ref="I14" r:id="rId10" display="../../../../../../../:w:/g/personal/gestorcalidad_cartagena_gov_co/EXLv8smu6TBFolFwXMNEKwABEyp4A3bdBpj9MM4D3YAF2w?e=aRnuB1" xr:uid="{254D691B-AC14-47BB-9C61-9938ADE3842C}"/>
    <hyperlink ref="I15" r:id="rId11" display="../../../../../../../:w:/g/personal/gestorcalidad_cartagena_gov_co/EXLv8smu6TBFolFwXMNEKwABEyp4A3bdBpj9MM4D3YAF2w?e=aRnuB1" xr:uid="{568585B7-4277-4379-8F1E-9E9AA1502EA1}"/>
    <hyperlink ref="I24" r:id="rId12" xr:uid="{D0B4B62E-063E-412C-BB42-FED9516AC8A0}"/>
    <hyperlink ref="I21" r:id="rId13" display="../../../../../../../:w:/g/personal/gestorcalidad_cartagena_gov_co/EXLv8smu6TBFolFwXMNEKwABEyp4A3bdBpj9MM4D3YAF2w?e=PTj3sK" xr:uid="{2E00F7A2-BF35-4DFD-8A85-AB14F9E8FD94}"/>
    <hyperlink ref="I18" r:id="rId14" display="../../../../../../../:w:/g/personal/gestorcalidad_cartagena_gov_co/EYOCTh2cRiJPuC5TxHi86qYB9ZbgEPanLdoKZs6mdrxIvQ?e=mOlH1K" xr:uid="{3B351CC8-ED75-40D2-BFD6-7894AD15AF52}"/>
    <hyperlink ref="I19" r:id="rId15" display="../../../../../../../:w:/g/personal/gestorcalidad_cartagena_gov_co/EYOCTh2cRiJPuC5TxHi86qYB9ZbgEPanLdoKZs6mdrxIvQ?e=mOlH1K" xr:uid="{7A39AF1B-0306-4D72-8395-04827CBF7FB3}"/>
    <hyperlink ref="I16" r:id="rId16" display="../../../../../../../:w:/g/personal/gestorcalidad_cartagena_gov_co/EYOCTh2cRiJPuC5TxHi86qYB9ZbgEPanLdoKZs6mdrxIvQ?e=mOlH1K" xr:uid="{D3213BB7-62D6-4327-8593-8BA4CF19BC98}"/>
    <hyperlink ref="I23" r:id="rId17" display="../../../../../../../:w:/g/personal/gestorcalidad_cartagena_gov_co/EYOCTh2cRiJPuC5TxHi86qYB9ZbgEPanLdoKZs6mdrxIvQ?e=mOlH1K" xr:uid="{AF2DFB5A-75C7-48D1-8FD8-4796EF181DAC}"/>
    <hyperlink ref="I25" r:id="rId18" display="../../../../../../../:w:/g/personal/gestorcalidad_cartagena_gov_co/EYOCTh2cRiJPuC5TxHi86qYB9ZbgEPanLdoKZs6mdrxIvQ?e=mOlH1K" xr:uid="{282D35C7-999D-4AC4-8756-E371CD47D657}"/>
    <hyperlink ref="I26" r:id="rId19" display="../../../../../../../:w:/g/personal/gestorcalidad_cartagena_gov_co/EYOCTh2cRiJPuC5TxHi86qYB9ZbgEPanLdoKZs6mdrxIvQ?e=mOlH1K" xr:uid="{4E96D6A2-C9A0-4D02-AC15-C2B80C6BC8B2}"/>
    <hyperlink ref="I27" r:id="rId20" display="../../../../../../../:w:/g/personal/gestorcalidad_cartagena_gov_co/EYOCTh2cRiJPuC5TxHi86qYB9ZbgEPanLdoKZs6mdrxIvQ?e=mOlH1K" xr:uid="{BBBF3D4F-985A-40DC-ADB6-8E1C6A48EAA6}"/>
    <hyperlink ref="I55" r:id="rId21" xr:uid="{0C6F86D6-D989-4DB9-BF4D-21DCA22ED8A9}"/>
  </hyperlinks>
  <pageMargins left="0.7" right="0.7" top="0.75" bottom="0.75" header="0.3" footer="0.3"/>
  <drawing r:id="rId22"/>
  <legacyDrawing r:id="rId2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MADUREZ!$U$2:$U$7</xm:f>
          </x14:formula1>
          <xm:sqref>K45</xm:sqref>
        </x14:dataValidation>
        <x14:dataValidation type="list" allowBlank="1" showInputMessage="1" showErrorMessage="1" xr:uid="{AE652FFE-A4B1-4461-8863-2CF881EC4769}">
          <x14:formula1>
            <xm:f>'ESCALA DE EVALUACION'!$C$5:$C$10</xm:f>
          </x14:formula1>
          <xm:sqref>K11:K12 K103 K21 K23:K27 K31:K32 K36:K41 K43:K44 K46:K51 K55:K58 K60 K62 K14:K19 K69 K71:K72 K74 K78:K80 K82:K85 K89:K91 K107:K113 K93:K101 K64:K67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2"/>
  <sheetViews>
    <sheetView topLeftCell="F25" zoomScale="60" zoomScaleNormal="60" workbookViewId="0">
      <selection activeCell="K29" sqref="K29"/>
    </sheetView>
  </sheetViews>
  <sheetFormatPr defaultColWidth="11.42578125" defaultRowHeight="15"/>
  <cols>
    <col min="1" max="1" width="18.7109375" customWidth="1"/>
    <col min="2" max="2" width="15.140625" customWidth="1"/>
    <col min="3" max="3" width="24.42578125" customWidth="1"/>
    <col min="4" max="4" width="40.28515625" customWidth="1"/>
    <col min="5" max="5" width="45.7109375" customWidth="1"/>
    <col min="6" max="6" width="84.85546875" customWidth="1"/>
    <col min="7" max="8" width="26.42578125" customWidth="1"/>
    <col min="9" max="9" width="17.140625" customWidth="1"/>
    <col min="10" max="10" width="15.7109375" customWidth="1"/>
    <col min="11" max="11" width="31.28515625" customWidth="1"/>
    <col min="12" max="12" width="29.28515625" customWidth="1"/>
    <col min="13" max="13" width="11.42578125" customWidth="1"/>
  </cols>
  <sheetData>
    <row r="1" spans="1:19" ht="38.25" customHeight="1">
      <c r="A1" s="512" t="s">
        <v>9</v>
      </c>
      <c r="B1" s="512"/>
      <c r="C1" s="512"/>
      <c r="D1" s="508" t="s">
        <v>1</v>
      </c>
      <c r="E1" s="508"/>
      <c r="F1" s="508"/>
      <c r="G1" s="508"/>
      <c r="H1" s="508"/>
      <c r="I1" s="508"/>
      <c r="J1" s="508"/>
      <c r="K1" s="511" t="s">
        <v>2</v>
      </c>
      <c r="L1" s="511"/>
      <c r="O1" s="31" t="s">
        <v>310</v>
      </c>
    </row>
    <row r="2" spans="1:19" ht="49.5" customHeight="1">
      <c r="A2" s="512"/>
      <c r="B2" s="512"/>
      <c r="C2" s="512"/>
      <c r="D2" s="509" t="s">
        <v>3</v>
      </c>
      <c r="E2" s="509"/>
      <c r="F2" s="509"/>
      <c r="G2" s="509"/>
      <c r="H2" s="509"/>
      <c r="I2" s="509"/>
      <c r="J2" s="509"/>
      <c r="K2" s="511" t="s">
        <v>4</v>
      </c>
      <c r="L2" s="511"/>
      <c r="O2" s="31">
        <v>0</v>
      </c>
    </row>
    <row r="3" spans="1:19" ht="38.25" customHeight="1">
      <c r="A3" s="512"/>
      <c r="B3" s="512"/>
      <c r="C3" s="512"/>
      <c r="D3" s="510" t="s">
        <v>5</v>
      </c>
      <c r="E3" s="510"/>
      <c r="F3" s="510"/>
      <c r="G3" s="510"/>
      <c r="H3" s="510"/>
      <c r="I3" s="510"/>
      <c r="J3" s="510"/>
      <c r="K3" s="510" t="s">
        <v>6</v>
      </c>
      <c r="L3" s="510"/>
      <c r="O3" s="31">
        <v>20</v>
      </c>
    </row>
    <row r="4" spans="1:19" ht="42" customHeight="1">
      <c r="A4" s="512"/>
      <c r="B4" s="512"/>
      <c r="C4" s="513"/>
      <c r="D4" s="511" t="s">
        <v>7</v>
      </c>
      <c r="E4" s="511"/>
      <c r="F4" s="511"/>
      <c r="G4" s="511"/>
      <c r="H4" s="511"/>
      <c r="I4" s="511"/>
      <c r="J4" s="511"/>
      <c r="K4" s="511" t="s">
        <v>1100</v>
      </c>
      <c r="L4" s="511"/>
      <c r="O4" s="31">
        <v>40</v>
      </c>
    </row>
    <row r="5" spans="1:19" ht="15.75" customHeight="1">
      <c r="A5" s="309"/>
      <c r="B5" s="310"/>
      <c r="C5" s="243"/>
      <c r="D5" s="311"/>
      <c r="E5" s="312"/>
      <c r="F5" s="312"/>
      <c r="G5" s="312"/>
      <c r="H5" s="243"/>
      <c r="I5" s="243"/>
      <c r="J5" s="243"/>
      <c r="K5" s="313"/>
      <c r="L5" s="314"/>
      <c r="O5" s="31">
        <v>60</v>
      </c>
    </row>
    <row r="6" spans="1:19" ht="15.75" customHeight="1">
      <c r="A6" s="309"/>
      <c r="B6" s="310"/>
      <c r="C6" s="243"/>
      <c r="D6" s="311"/>
      <c r="E6" s="312"/>
      <c r="F6" s="312"/>
      <c r="G6" s="312"/>
      <c r="H6" s="243"/>
      <c r="I6" s="243"/>
      <c r="J6" s="243"/>
      <c r="K6" s="313"/>
      <c r="L6" s="314"/>
      <c r="O6" s="31">
        <v>80</v>
      </c>
    </row>
    <row r="7" spans="1:19">
      <c r="A7" s="243"/>
      <c r="B7" s="243"/>
      <c r="C7" s="243"/>
      <c r="D7" s="294"/>
      <c r="E7" s="301"/>
      <c r="F7" s="301"/>
      <c r="G7" s="264"/>
      <c r="H7" s="264"/>
      <c r="I7" s="243"/>
      <c r="J7" s="243"/>
      <c r="K7" s="264"/>
      <c r="L7" s="243"/>
      <c r="P7" s="189"/>
      <c r="R7" s="83"/>
      <c r="S7" s="38"/>
    </row>
    <row r="8" spans="1:19" ht="42">
      <c r="A8" s="221" t="s">
        <v>48</v>
      </c>
      <c r="B8" s="221" t="s">
        <v>1101</v>
      </c>
      <c r="C8" s="221" t="s">
        <v>93</v>
      </c>
      <c r="D8" s="222" t="s">
        <v>312</v>
      </c>
      <c r="E8" s="222" t="s">
        <v>313</v>
      </c>
      <c r="F8" s="222" t="s">
        <v>317</v>
      </c>
      <c r="G8" s="221" t="s">
        <v>316</v>
      </c>
      <c r="H8" s="221" t="s">
        <v>315</v>
      </c>
      <c r="I8" s="221" t="s">
        <v>318</v>
      </c>
      <c r="J8" s="221" t="s">
        <v>319</v>
      </c>
      <c r="K8" s="184" t="s">
        <v>1102</v>
      </c>
      <c r="L8" s="221" t="s">
        <v>321</v>
      </c>
      <c r="P8" s="189"/>
      <c r="R8" s="83"/>
      <c r="S8" s="38"/>
    </row>
    <row r="9" spans="1:19" ht="288" customHeight="1">
      <c r="A9" s="503" t="s">
        <v>1103</v>
      </c>
      <c r="B9" s="110" t="s">
        <v>1104</v>
      </c>
      <c r="C9" s="111" t="s">
        <v>1105</v>
      </c>
      <c r="D9" s="112" t="s">
        <v>285</v>
      </c>
      <c r="E9" s="112" t="s">
        <v>1106</v>
      </c>
      <c r="F9" s="112" t="s">
        <v>1107</v>
      </c>
      <c r="G9" s="113"/>
      <c r="H9" s="113" t="s">
        <v>339</v>
      </c>
      <c r="I9" s="112"/>
      <c r="J9" s="112"/>
      <c r="K9" s="114">
        <v>40</v>
      </c>
      <c r="L9" s="112"/>
      <c r="M9" s="32"/>
    </row>
    <row r="10" spans="1:19" ht="409.5" customHeight="1">
      <c r="A10" s="504"/>
      <c r="B10" s="514" t="s">
        <v>1108</v>
      </c>
      <c r="C10" s="505"/>
      <c r="D10" s="498" t="s">
        <v>1109</v>
      </c>
      <c r="E10" s="498" t="str">
        <f>ADMINISTRATIVAS!E11</f>
        <v>Se debe definir un conjunto de políticas para la seguridad de la información aprobada por la dirección, publicada y comunicada a los empleados y a la partes externas pertinentes</v>
      </c>
      <c r="F10" s="516" t="str">
        <f>ADMINISTRATIVAS!I11</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0" s="498"/>
      <c r="H10" s="498" t="s">
        <v>339</v>
      </c>
      <c r="I10" s="498"/>
      <c r="J10" s="498"/>
      <c r="K10" s="115">
        <f>ADMINISTRATIVAS!L11</f>
        <v>100</v>
      </c>
      <c r="L10" s="60">
        <f>ADMINISTRATIVAS!M11</f>
        <v>0</v>
      </c>
      <c r="M10" s="32"/>
    </row>
    <row r="11" spans="1:19" ht="60" customHeight="1">
      <c r="A11" s="504"/>
      <c r="B11" s="515"/>
      <c r="C11" s="499"/>
      <c r="D11" s="499"/>
      <c r="E11" s="499"/>
      <c r="F11" s="517"/>
      <c r="G11" s="499"/>
      <c r="H11" s="499"/>
      <c r="I11" s="499"/>
      <c r="J11" s="499"/>
      <c r="K11" s="115">
        <f>ADMINISTRATIVAS!L12</f>
        <v>100</v>
      </c>
      <c r="L11" s="60">
        <f>ADMINISTRATIVAS!M12</f>
        <v>0</v>
      </c>
      <c r="M11" s="32"/>
    </row>
    <row r="12" spans="1:19" ht="120">
      <c r="A12" s="503"/>
      <c r="B12" s="116" t="s">
        <v>1110</v>
      </c>
      <c r="C12" s="111" t="s">
        <v>307</v>
      </c>
      <c r="D12" s="112" t="s">
        <v>308</v>
      </c>
      <c r="E12" s="112" t="s">
        <v>1111</v>
      </c>
      <c r="F12" s="112" t="s">
        <v>1112</v>
      </c>
      <c r="G12" s="113"/>
      <c r="H12" s="113" t="s">
        <v>339</v>
      </c>
      <c r="I12" s="112"/>
      <c r="J12" s="112"/>
      <c r="K12" s="114">
        <v>60</v>
      </c>
      <c r="L12" s="112"/>
      <c r="M12" s="32"/>
    </row>
    <row r="13" spans="1:19" ht="240">
      <c r="A13" s="503"/>
      <c r="B13" s="117" t="s">
        <v>1113</v>
      </c>
      <c r="C13" s="117" t="s">
        <v>1105</v>
      </c>
      <c r="D13" s="60" t="str">
        <f>ADMINISTRATIVAS!D16</f>
        <v>Roles y responsabilidades para la seguridad de la información</v>
      </c>
      <c r="E13" s="60" t="str">
        <f>ADMINISTRATIVAS!E16</f>
        <v>Se deben definir y asignar todas las responsabilidades de la seguridad de la información</v>
      </c>
      <c r="F13" s="60" t="s">
        <v>1114</v>
      </c>
      <c r="G13" s="36"/>
      <c r="H13" s="36" t="s">
        <v>339</v>
      </c>
      <c r="I13" s="60"/>
      <c r="J13" s="60"/>
      <c r="K13" s="115">
        <f>ADMINISTRATIVAS!L16</f>
        <v>100</v>
      </c>
      <c r="L13" s="60">
        <f>ADMINISTRATIVAS!M16</f>
        <v>0</v>
      </c>
      <c r="M13" s="32"/>
    </row>
    <row r="14" spans="1:19" ht="240">
      <c r="A14" s="503"/>
      <c r="B14" s="60" t="s">
        <v>1115</v>
      </c>
      <c r="C14" s="117" t="s">
        <v>1105</v>
      </c>
      <c r="D14" s="60" t="str">
        <f>ADMINISTRATIVAS!D38</f>
        <v>Inventario de activos</v>
      </c>
      <c r="E14" s="60" t="str">
        <f>ADMINISTRATIVAS!E38</f>
        <v>Se deben identificar los activos asociados con la información y las instalaciones de procesamiento de información, y se debe elaborar y mantener un inventario de estos activos.</v>
      </c>
      <c r="F14" s="60" t="str">
        <f>ADMINISTRATIVAS!I38</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14" s="36"/>
      <c r="H14" s="36" t="s">
        <v>339</v>
      </c>
      <c r="I14" s="60"/>
      <c r="J14" s="60"/>
      <c r="K14" s="115">
        <f>ADMINISTRATIVAS!L38</f>
        <v>40</v>
      </c>
      <c r="L14" s="60">
        <f>ADMINISTRATIVAS!M38</f>
        <v>0</v>
      </c>
      <c r="M14" s="32"/>
    </row>
    <row r="15" spans="1:19" ht="315">
      <c r="A15" s="503"/>
      <c r="B15" s="112" t="s">
        <v>1116</v>
      </c>
      <c r="C15" s="111" t="s">
        <v>1105</v>
      </c>
      <c r="D15" s="112" t="s">
        <v>286</v>
      </c>
      <c r="E15" s="112" t="s">
        <v>1117</v>
      </c>
      <c r="F15" s="112" t="s">
        <v>1118</v>
      </c>
      <c r="G15" s="113" t="s">
        <v>1119</v>
      </c>
      <c r="H15" s="113" t="s">
        <v>339</v>
      </c>
      <c r="I15" s="112"/>
      <c r="J15" s="111"/>
      <c r="K15" s="114">
        <v>40</v>
      </c>
      <c r="L15" s="111"/>
      <c r="M15" s="32"/>
    </row>
    <row r="16" spans="1:19" ht="240">
      <c r="A16" s="503"/>
      <c r="B16" s="111" t="s">
        <v>1120</v>
      </c>
      <c r="C16" s="111" t="s">
        <v>1105</v>
      </c>
      <c r="D16" s="112" t="s">
        <v>287</v>
      </c>
      <c r="E16" s="112" t="s">
        <v>1121</v>
      </c>
      <c r="F16" s="112" t="s">
        <v>1122</v>
      </c>
      <c r="G16" s="113" t="s">
        <v>1123</v>
      </c>
      <c r="H16" s="113" t="s">
        <v>1124</v>
      </c>
      <c r="I16" s="112"/>
      <c r="J16" s="111"/>
      <c r="K16" s="114">
        <v>40</v>
      </c>
      <c r="L16" s="111"/>
      <c r="M16" s="32"/>
    </row>
    <row r="17" spans="1:13" ht="409.5">
      <c r="A17" s="503"/>
      <c r="B17" s="111" t="s">
        <v>1125</v>
      </c>
      <c r="C17" s="111" t="s">
        <v>1105</v>
      </c>
      <c r="D17" s="112" t="str">
        <f>ADMINISTRATIVAS!D31</f>
        <v>Toma de conciencia, educación y formación en la seguridad de la información</v>
      </c>
      <c r="E17" s="112" t="str">
        <f>ADMINISTRATIVAS!E31</f>
        <v>Todos los empleados de la Entidad, y en donde sea pertinente, los contratistas, deben recibir la educación y la formación en toma de conciencia apropiada, y actualizaciones regulares sobre las políticas y procedimientos pertinentes para su cargo.</v>
      </c>
      <c r="F17" s="112" t="str">
        <f>ADMINISTRATIVAS!I31</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17" s="113"/>
      <c r="H17" s="113" t="s">
        <v>339</v>
      </c>
      <c r="I17" s="112"/>
      <c r="J17" s="112"/>
      <c r="K17" s="114">
        <v>60</v>
      </c>
      <c r="L17" s="112"/>
      <c r="M17" s="32"/>
    </row>
    <row r="18" spans="1:13" ht="26.25">
      <c r="A18" s="316" t="s">
        <v>1126</v>
      </c>
      <c r="B18" s="317"/>
      <c r="C18" s="317"/>
      <c r="D18" s="318"/>
      <c r="E18" s="318"/>
      <c r="F18" s="318"/>
      <c r="G18" s="319"/>
      <c r="H18" s="319"/>
      <c r="I18" s="317"/>
      <c r="J18" s="317"/>
      <c r="K18" s="320">
        <f>AVERAGE(K9:K17)</f>
        <v>64.444444444444443</v>
      </c>
      <c r="L18" s="321">
        <f>((K18*40)/100)</f>
        <v>25.777777777777779</v>
      </c>
      <c r="M18" s="32"/>
    </row>
    <row r="19" spans="1:13" ht="45">
      <c r="A19" s="506" t="s">
        <v>1127</v>
      </c>
      <c r="B19" s="111" t="s">
        <v>1128</v>
      </c>
      <c r="C19" s="111" t="s">
        <v>1105</v>
      </c>
      <c r="D19" s="112" t="s">
        <v>289</v>
      </c>
      <c r="E19" s="112" t="s">
        <v>1129</v>
      </c>
      <c r="F19" s="112" t="s">
        <v>1130</v>
      </c>
      <c r="G19" s="113"/>
      <c r="H19" s="113" t="s">
        <v>1131</v>
      </c>
      <c r="I19" s="111"/>
      <c r="J19" s="111"/>
      <c r="K19" s="114">
        <v>0</v>
      </c>
      <c r="L19" s="111"/>
      <c r="M19" s="32"/>
    </row>
    <row r="20" spans="1:13" ht="30">
      <c r="A20" s="507"/>
      <c r="B20" s="117" t="s">
        <v>1132</v>
      </c>
      <c r="C20" s="117" t="s">
        <v>310</v>
      </c>
      <c r="D20" s="60" t="s">
        <v>1133</v>
      </c>
      <c r="E20" s="60" t="s">
        <v>1134</v>
      </c>
      <c r="F20" s="60" t="s">
        <v>109</v>
      </c>
      <c r="G20" s="36"/>
      <c r="H20" s="36" t="s">
        <v>1131</v>
      </c>
      <c r="I20" s="60"/>
      <c r="J20" s="60" t="s">
        <v>109</v>
      </c>
      <c r="K20" s="190">
        <f>PORTADA!F29</f>
        <v>50.571428571428569</v>
      </c>
      <c r="L20" s="60" t="s">
        <v>109</v>
      </c>
      <c r="M20" s="32"/>
    </row>
    <row r="21" spans="1:13" ht="97.9" customHeight="1">
      <c r="A21" s="507"/>
      <c r="B21" s="111" t="s">
        <v>1135</v>
      </c>
      <c r="C21" s="111" t="s">
        <v>1105</v>
      </c>
      <c r="D21" s="112" t="s">
        <v>290</v>
      </c>
      <c r="E21" s="112" t="s">
        <v>1136</v>
      </c>
      <c r="F21" s="112" t="s">
        <v>1137</v>
      </c>
      <c r="G21" s="113"/>
      <c r="H21" s="113" t="s">
        <v>1131</v>
      </c>
      <c r="I21" s="111"/>
      <c r="J21" s="111"/>
      <c r="K21" s="114">
        <v>0</v>
      </c>
      <c r="L21" s="111"/>
      <c r="M21" s="32"/>
    </row>
    <row r="22" spans="1:13" ht="30">
      <c r="A22" s="507"/>
      <c r="B22" s="111" t="s">
        <v>1138</v>
      </c>
      <c r="C22" s="111" t="s">
        <v>1105</v>
      </c>
      <c r="D22" s="112" t="s">
        <v>291</v>
      </c>
      <c r="E22" s="112" t="s">
        <v>1139</v>
      </c>
      <c r="F22" s="112" t="s">
        <v>1140</v>
      </c>
      <c r="G22" s="113"/>
      <c r="H22" s="113" t="s">
        <v>1131</v>
      </c>
      <c r="I22" s="111"/>
      <c r="J22" s="111"/>
      <c r="K22" s="114">
        <v>0</v>
      </c>
      <c r="L22" s="111"/>
      <c r="M22" s="32"/>
    </row>
    <row r="23" spans="1:13" ht="26.25">
      <c r="A23" s="223" t="s">
        <v>1126</v>
      </c>
      <c r="B23" s="224"/>
      <c r="C23" s="224"/>
      <c r="D23" s="225"/>
      <c r="E23" s="225"/>
      <c r="F23" s="225"/>
      <c r="G23" s="226"/>
      <c r="H23" s="226"/>
      <c r="I23" s="224"/>
      <c r="J23" s="224"/>
      <c r="K23" s="334">
        <f>AVERAGE(K19:K22)</f>
        <v>12.642857142857142</v>
      </c>
      <c r="L23" s="228">
        <f>((K23*20)/100)</f>
        <v>2.5285714285714285</v>
      </c>
      <c r="M23" s="32"/>
    </row>
    <row r="24" spans="1:13" ht="60">
      <c r="A24" s="500" t="s">
        <v>1141</v>
      </c>
      <c r="B24" s="111" t="s">
        <v>1142</v>
      </c>
      <c r="C24" s="111" t="s">
        <v>1105</v>
      </c>
      <c r="D24" s="112" t="s">
        <v>292</v>
      </c>
      <c r="E24" s="112" t="s">
        <v>1143</v>
      </c>
      <c r="F24" s="112" t="s">
        <v>200</v>
      </c>
      <c r="G24" s="113"/>
      <c r="H24" s="113" t="s">
        <v>1144</v>
      </c>
      <c r="I24" s="111"/>
      <c r="J24" s="111"/>
      <c r="K24" s="114">
        <v>0</v>
      </c>
      <c r="L24" s="111"/>
      <c r="M24" s="32"/>
    </row>
    <row r="25" spans="1:13" ht="30">
      <c r="A25" s="500"/>
      <c r="B25" s="111" t="s">
        <v>1145</v>
      </c>
      <c r="C25" s="111" t="s">
        <v>1146</v>
      </c>
      <c r="D25" s="112" t="s">
        <v>1147</v>
      </c>
      <c r="E25" s="112" t="s">
        <v>1148</v>
      </c>
      <c r="F25" s="112" t="s">
        <v>201</v>
      </c>
      <c r="G25" s="113"/>
      <c r="H25" s="113" t="s">
        <v>1144</v>
      </c>
      <c r="I25" s="112"/>
      <c r="J25" s="112"/>
      <c r="K25" s="114">
        <v>0</v>
      </c>
      <c r="L25" s="112"/>
      <c r="M25" s="32"/>
    </row>
    <row r="26" spans="1:13" ht="45">
      <c r="A26" s="500"/>
      <c r="B26" s="111" t="s">
        <v>1149</v>
      </c>
      <c r="C26" s="111" t="s">
        <v>1105</v>
      </c>
      <c r="D26" s="112" t="s">
        <v>293</v>
      </c>
      <c r="E26" s="112" t="s">
        <v>1150</v>
      </c>
      <c r="F26" s="112" t="s">
        <v>202</v>
      </c>
      <c r="G26" s="113"/>
      <c r="H26" s="113" t="s">
        <v>1144</v>
      </c>
      <c r="I26" s="111"/>
      <c r="J26" s="111"/>
      <c r="K26" s="114">
        <v>0</v>
      </c>
      <c r="L26" s="111"/>
      <c r="M26" s="32"/>
    </row>
    <row r="27" spans="1:13" ht="26.25">
      <c r="A27" s="223" t="s">
        <v>1126</v>
      </c>
      <c r="B27" s="224"/>
      <c r="C27" s="224"/>
      <c r="D27" s="225"/>
      <c r="E27" s="225"/>
      <c r="F27" s="225"/>
      <c r="G27" s="226"/>
      <c r="H27" s="226"/>
      <c r="I27" s="224"/>
      <c r="J27" s="224"/>
      <c r="K27" s="227">
        <f>AVERAGE(K24:K26)</f>
        <v>0</v>
      </c>
      <c r="L27" s="228">
        <f>((K27*20)/100)</f>
        <v>0</v>
      </c>
      <c r="M27" s="32"/>
    </row>
    <row r="28" spans="1:13" ht="30">
      <c r="A28" s="501" t="s">
        <v>1151</v>
      </c>
      <c r="B28" s="118" t="s">
        <v>1152</v>
      </c>
      <c r="C28" s="118" t="s">
        <v>1105</v>
      </c>
      <c r="D28" s="80" t="s">
        <v>292</v>
      </c>
      <c r="E28" s="80" t="s">
        <v>1153</v>
      </c>
      <c r="F28" s="80" t="s">
        <v>1154</v>
      </c>
      <c r="G28" s="79"/>
      <c r="H28" s="79" t="s">
        <v>1155</v>
      </c>
      <c r="I28" s="80"/>
      <c r="J28" s="80"/>
      <c r="K28" s="114">
        <v>0</v>
      </c>
      <c r="L28" s="80"/>
      <c r="M28" s="32"/>
    </row>
    <row r="29" spans="1:13" ht="120">
      <c r="A29" s="502"/>
      <c r="B29" s="118" t="s">
        <v>1156</v>
      </c>
      <c r="C29" s="118" t="s">
        <v>1146</v>
      </c>
      <c r="D29" s="80" t="s">
        <v>1147</v>
      </c>
      <c r="E29" s="80" t="s">
        <v>1157</v>
      </c>
      <c r="F29" s="80" t="s">
        <v>1158</v>
      </c>
      <c r="G29" s="79"/>
      <c r="H29" s="79" t="s">
        <v>1155</v>
      </c>
      <c r="I29" s="80"/>
      <c r="J29" s="60"/>
      <c r="K29" s="114">
        <v>0</v>
      </c>
      <c r="L29" s="80">
        <f>ADMINISTRATIVAS!M67</f>
        <v>0</v>
      </c>
      <c r="M29" s="32"/>
    </row>
    <row r="30" spans="1:13" ht="26.25">
      <c r="A30" s="223" t="s">
        <v>1126</v>
      </c>
      <c r="B30" s="224"/>
      <c r="C30" s="224"/>
      <c r="D30" s="225"/>
      <c r="E30" s="225"/>
      <c r="F30" s="225"/>
      <c r="G30" s="226"/>
      <c r="H30" s="226"/>
      <c r="I30" s="224"/>
      <c r="J30" s="224"/>
      <c r="K30" s="227">
        <f>AVERAGE(K28:K29)</f>
        <v>0</v>
      </c>
      <c r="L30" s="228">
        <f>((K30*20)/100)</f>
        <v>0</v>
      </c>
    </row>
    <row r="31" spans="1:13">
      <c r="D31" s="83"/>
      <c r="E31" s="38"/>
      <c r="F31" s="38"/>
      <c r="G31" s="31"/>
      <c r="H31" s="31"/>
      <c r="K31" s="31"/>
    </row>
    <row r="34" spans="1:12" ht="15.75">
      <c r="A34" s="518" t="s">
        <v>87</v>
      </c>
      <c r="B34" s="518"/>
      <c r="C34" s="518"/>
      <c r="D34" s="518"/>
      <c r="E34" s="518"/>
      <c r="F34" s="518"/>
      <c r="G34" s="518"/>
      <c r="H34" s="518"/>
      <c r="I34" s="518"/>
      <c r="J34" s="518"/>
      <c r="K34" s="518"/>
      <c r="L34" s="518"/>
    </row>
    <row r="35" spans="1:12" ht="15.75">
      <c r="A35" s="519" t="s">
        <v>88</v>
      </c>
      <c r="B35" s="519"/>
      <c r="C35" s="520" t="s">
        <v>89</v>
      </c>
      <c r="D35" s="521"/>
      <c r="E35" s="521"/>
      <c r="F35" s="521"/>
      <c r="G35" s="521"/>
      <c r="H35" s="521"/>
      <c r="I35" s="521"/>
      <c r="J35" s="521"/>
      <c r="K35" s="522"/>
      <c r="L35" s="292" t="s">
        <v>90</v>
      </c>
    </row>
    <row r="36" spans="1:12">
      <c r="A36" s="352" t="s">
        <v>91</v>
      </c>
      <c r="B36" s="352"/>
      <c r="C36" s="495" t="s">
        <v>92</v>
      </c>
      <c r="D36" s="496"/>
      <c r="E36" s="496"/>
      <c r="F36" s="496"/>
      <c r="G36" s="496"/>
      <c r="H36" s="496"/>
      <c r="I36" s="496"/>
      <c r="J36" s="496"/>
      <c r="K36" s="497"/>
      <c r="L36" s="267">
        <v>1</v>
      </c>
    </row>
    <row r="37" spans="1:12">
      <c r="A37" s="352" t="s">
        <v>0</v>
      </c>
      <c r="B37" s="352"/>
      <c r="C37" s="495" t="s">
        <v>0</v>
      </c>
      <c r="D37" s="496"/>
      <c r="E37" s="496"/>
      <c r="F37" s="496"/>
      <c r="G37" s="496"/>
      <c r="H37" s="496"/>
      <c r="I37" s="496"/>
      <c r="J37" s="496"/>
      <c r="K37" s="497"/>
      <c r="L37" s="267"/>
    </row>
    <row r="38" spans="1:12">
      <c r="B38" s="243"/>
      <c r="C38" s="243"/>
      <c r="D38" s="265"/>
      <c r="E38" s="265"/>
      <c r="F38" s="265"/>
      <c r="G38" s="265"/>
      <c r="H38" s="265"/>
      <c r="I38" s="265"/>
      <c r="J38" s="265"/>
      <c r="K38" s="266"/>
      <c r="L38" s="266"/>
    </row>
    <row r="39" spans="1:12" ht="15.75">
      <c r="A39" s="350" t="s">
        <v>0</v>
      </c>
      <c r="B39" s="350"/>
      <c r="C39" s="350" t="s">
        <v>93</v>
      </c>
      <c r="D39" s="350"/>
      <c r="E39" s="492" t="s">
        <v>94</v>
      </c>
      <c r="F39" s="493"/>
      <c r="G39" s="493"/>
      <c r="H39" s="493"/>
      <c r="I39" s="493"/>
      <c r="J39" s="494"/>
      <c r="K39" s="276" t="s">
        <v>88</v>
      </c>
      <c r="L39" s="276" t="s">
        <v>95</v>
      </c>
    </row>
    <row r="40" spans="1:12" ht="15.75">
      <c r="A40" s="350" t="s">
        <v>96</v>
      </c>
      <c r="B40" s="350"/>
      <c r="C40" s="352" t="s">
        <v>97</v>
      </c>
      <c r="D40" s="352"/>
      <c r="E40" s="495" t="s">
        <v>98</v>
      </c>
      <c r="F40" s="496"/>
      <c r="G40" s="496"/>
      <c r="H40" s="496"/>
      <c r="I40" s="496"/>
      <c r="J40" s="497"/>
      <c r="K40" s="268" t="s">
        <v>91</v>
      </c>
      <c r="L40" s="267"/>
    </row>
    <row r="41" spans="1:12" ht="15.75">
      <c r="A41" s="350" t="s">
        <v>99</v>
      </c>
      <c r="B41" s="350"/>
      <c r="C41" s="352" t="s">
        <v>97</v>
      </c>
      <c r="D41" s="352"/>
      <c r="E41" s="495" t="s">
        <v>100</v>
      </c>
      <c r="F41" s="496"/>
      <c r="G41" s="496"/>
      <c r="H41" s="496"/>
      <c r="I41" s="496"/>
      <c r="J41" s="497"/>
      <c r="K41" s="268" t="s">
        <v>91</v>
      </c>
      <c r="L41" s="267"/>
    </row>
    <row r="42" spans="1:12" ht="15.75">
      <c r="A42" s="350" t="s">
        <v>101</v>
      </c>
      <c r="B42" s="350"/>
      <c r="C42" s="352" t="s">
        <v>102</v>
      </c>
      <c r="D42" s="352"/>
      <c r="E42" s="495" t="s">
        <v>103</v>
      </c>
      <c r="F42" s="496"/>
      <c r="G42" s="496"/>
      <c r="H42" s="496"/>
      <c r="I42" s="496"/>
      <c r="J42" s="497"/>
      <c r="K42" s="268" t="s">
        <v>91</v>
      </c>
      <c r="L42" s="267"/>
    </row>
  </sheetData>
  <mergeCells count="41">
    <mergeCell ref="A34:L34"/>
    <mergeCell ref="A41:B41"/>
    <mergeCell ref="C41:D41"/>
    <mergeCell ref="E41:J41"/>
    <mergeCell ref="A42:B42"/>
    <mergeCell ref="C42:D42"/>
    <mergeCell ref="E42:J42"/>
    <mergeCell ref="A39:B39"/>
    <mergeCell ref="C39:D39"/>
    <mergeCell ref="E39:J39"/>
    <mergeCell ref="A40:B40"/>
    <mergeCell ref="C40:D40"/>
    <mergeCell ref="E40:J40"/>
    <mergeCell ref="A35:B35"/>
    <mergeCell ref="C35:K35"/>
    <mergeCell ref="A36:B36"/>
    <mergeCell ref="C36:K36"/>
    <mergeCell ref="A37:B37"/>
    <mergeCell ref="C37:K37"/>
    <mergeCell ref="D1:J1"/>
    <mergeCell ref="D2:J2"/>
    <mergeCell ref="D3:J3"/>
    <mergeCell ref="D4:J4"/>
    <mergeCell ref="K1:L1"/>
    <mergeCell ref="K2:L2"/>
    <mergeCell ref="K4:L4"/>
    <mergeCell ref="A1:C4"/>
    <mergeCell ref="K3:L3"/>
    <mergeCell ref="B10:B11"/>
    <mergeCell ref="D10:D11"/>
    <mergeCell ref="E10:E11"/>
    <mergeCell ref="F10:F11"/>
    <mergeCell ref="I10:I11"/>
    <mergeCell ref="J10:J11"/>
    <mergeCell ref="A24:A26"/>
    <mergeCell ref="A28:A29"/>
    <mergeCell ref="G10:G11"/>
    <mergeCell ref="H10:H11"/>
    <mergeCell ref="A9:A17"/>
    <mergeCell ref="C10:C11"/>
    <mergeCell ref="A19:A22"/>
  </mergeCells>
  <dataValidations count="1">
    <dataValidation type="list" allowBlank="1" showInputMessage="1" showErrorMessage="1" sqref="K21:K22 K12 K15:K17 K19 K24:K26 K28:K29 K9" xr:uid="{00000000-0002-0000-0600-000000000000}">
      <formula1>$O$2:$O$6</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08"/>
  <sheetViews>
    <sheetView zoomScale="65" workbookViewId="0">
      <selection activeCell="G10" sqref="G10"/>
    </sheetView>
  </sheetViews>
  <sheetFormatPr defaultColWidth="11.42578125" defaultRowHeight="15"/>
  <cols>
    <col min="1" max="1" width="16.7109375" customWidth="1"/>
    <col min="2" max="2" width="16.28515625" customWidth="1"/>
    <col min="3" max="3" width="14.42578125" style="31" customWidth="1"/>
    <col min="4" max="4" width="18.28515625" style="31" customWidth="1"/>
    <col min="5" max="5" width="64.42578125" style="31" customWidth="1"/>
    <col min="6" max="6" width="23.7109375" style="31" customWidth="1"/>
    <col min="7" max="7" width="23.140625" customWidth="1"/>
    <col min="8" max="8" width="31.42578125" style="31" customWidth="1"/>
    <col min="9" max="9" width="0" style="31" hidden="1" customWidth="1"/>
  </cols>
  <sheetData>
    <row r="1" spans="1:12" ht="43.5" customHeight="1">
      <c r="A1" s="512" t="s">
        <v>9</v>
      </c>
      <c r="B1" s="512"/>
      <c r="C1" s="512"/>
      <c r="D1" s="523" t="s">
        <v>1</v>
      </c>
      <c r="E1" s="524"/>
      <c r="F1" s="524"/>
      <c r="G1" s="524"/>
      <c r="H1" s="287" t="s">
        <v>2</v>
      </c>
      <c r="I1" s="322"/>
      <c r="L1" s="339">
        <v>0</v>
      </c>
    </row>
    <row r="2" spans="1:12" ht="39.75" customHeight="1">
      <c r="A2" s="512"/>
      <c r="B2" s="512"/>
      <c r="C2" s="512"/>
      <c r="D2" s="525" t="s">
        <v>3</v>
      </c>
      <c r="E2" s="526"/>
      <c r="F2" s="526"/>
      <c r="G2" s="526"/>
      <c r="H2" s="287" t="s">
        <v>4</v>
      </c>
      <c r="I2" s="308"/>
      <c r="L2" s="339">
        <v>20</v>
      </c>
    </row>
    <row r="3" spans="1:12" ht="41.25" customHeight="1">
      <c r="A3" s="512"/>
      <c r="B3" s="512"/>
      <c r="C3" s="512"/>
      <c r="D3" s="477" t="s">
        <v>5</v>
      </c>
      <c r="E3" s="527"/>
      <c r="F3" s="527"/>
      <c r="G3" s="527"/>
      <c r="H3" s="315" t="s">
        <v>6</v>
      </c>
      <c r="I3" s="315"/>
      <c r="L3" s="339">
        <v>40</v>
      </c>
    </row>
    <row r="4" spans="1:12" ht="33.75" customHeight="1">
      <c r="A4" s="512"/>
      <c r="B4" s="512"/>
      <c r="C4" s="513"/>
      <c r="D4" s="477" t="s">
        <v>7</v>
      </c>
      <c r="E4" s="527"/>
      <c r="F4" s="527"/>
      <c r="G4" s="527"/>
      <c r="H4" s="287" t="s">
        <v>1159</v>
      </c>
      <c r="I4" s="287"/>
      <c r="L4" s="339">
        <v>60</v>
      </c>
    </row>
    <row r="5" spans="1:12">
      <c r="A5" s="243"/>
      <c r="B5" s="243"/>
      <c r="C5" s="264"/>
      <c r="D5" s="264"/>
      <c r="E5" s="264"/>
      <c r="F5" s="264"/>
      <c r="G5" s="243"/>
      <c r="H5" s="264"/>
      <c r="L5" s="339">
        <v>80</v>
      </c>
    </row>
    <row r="6" spans="1:12">
      <c r="A6" s="243"/>
      <c r="B6" s="243"/>
      <c r="C6" s="264"/>
      <c r="D6" s="264"/>
      <c r="E6" s="264"/>
      <c r="F6" s="264"/>
      <c r="G6" s="243"/>
      <c r="H6" s="264"/>
      <c r="L6" s="339">
        <v>100</v>
      </c>
    </row>
    <row r="7" spans="1:12" ht="45">
      <c r="A7" s="232" t="s">
        <v>1160</v>
      </c>
      <c r="B7" s="233" t="s">
        <v>1161</v>
      </c>
      <c r="C7" s="233" t="s">
        <v>1162</v>
      </c>
      <c r="D7" s="234" t="s">
        <v>93</v>
      </c>
      <c r="E7" s="234" t="s">
        <v>1163</v>
      </c>
      <c r="F7" s="234" t="s">
        <v>1164</v>
      </c>
      <c r="G7" s="235" t="s">
        <v>1165</v>
      </c>
      <c r="H7" s="236" t="s">
        <v>1166</v>
      </c>
    </row>
    <row r="8" spans="1:12" ht="120">
      <c r="A8" s="160" t="s">
        <v>76</v>
      </c>
      <c r="B8" s="113" t="s">
        <v>1167</v>
      </c>
      <c r="C8" s="114" t="s">
        <v>310</v>
      </c>
      <c r="D8" s="114" t="s">
        <v>252</v>
      </c>
      <c r="E8" s="113" t="s">
        <v>1168</v>
      </c>
      <c r="F8" s="114" t="s">
        <v>310</v>
      </c>
      <c r="G8" s="161">
        <v>0</v>
      </c>
      <c r="H8" s="160" t="s">
        <v>76</v>
      </c>
    </row>
    <row r="9" spans="1:12" ht="30">
      <c r="A9" s="160" t="s">
        <v>76</v>
      </c>
      <c r="B9" s="114" t="s">
        <v>1169</v>
      </c>
      <c r="C9" s="114" t="s">
        <v>310</v>
      </c>
      <c r="D9" s="114" t="s">
        <v>252</v>
      </c>
      <c r="E9" s="113" t="s">
        <v>1170</v>
      </c>
      <c r="F9" s="114" t="s">
        <v>310</v>
      </c>
      <c r="G9" s="161">
        <v>0</v>
      </c>
      <c r="H9" s="160" t="s">
        <v>76</v>
      </c>
    </row>
    <row r="10" spans="1:12" ht="30">
      <c r="A10" s="160" t="s">
        <v>77</v>
      </c>
      <c r="B10" s="114" t="s">
        <v>1171</v>
      </c>
      <c r="C10" s="114" t="s">
        <v>310</v>
      </c>
      <c r="D10" s="114" t="s">
        <v>252</v>
      </c>
      <c r="E10" s="113" t="s">
        <v>296</v>
      </c>
      <c r="F10" s="114" t="s">
        <v>310</v>
      </c>
      <c r="G10" s="161">
        <v>0</v>
      </c>
      <c r="H10" s="160" t="s">
        <v>77</v>
      </c>
    </row>
    <row r="11" spans="1:12">
      <c r="A11" s="160" t="s">
        <v>77</v>
      </c>
      <c r="B11" s="114" t="s">
        <v>1172</v>
      </c>
      <c r="C11" s="114" t="s">
        <v>310</v>
      </c>
      <c r="D11" s="114" t="s">
        <v>252</v>
      </c>
      <c r="E11" s="114" t="s">
        <v>298</v>
      </c>
      <c r="F11" s="114" t="s">
        <v>310</v>
      </c>
      <c r="G11" s="161">
        <v>0</v>
      </c>
      <c r="H11" s="160" t="s">
        <v>77</v>
      </c>
    </row>
    <row r="12" spans="1:12" ht="120">
      <c r="A12" s="160" t="s">
        <v>80</v>
      </c>
      <c r="B12" s="114" t="s">
        <v>1173</v>
      </c>
      <c r="C12" s="114" t="s">
        <v>310</v>
      </c>
      <c r="D12" s="114" t="s">
        <v>252</v>
      </c>
      <c r="E12" s="113" t="s">
        <v>1174</v>
      </c>
      <c r="F12" s="114" t="s">
        <v>310</v>
      </c>
      <c r="G12" s="161">
        <v>0</v>
      </c>
      <c r="H12" s="160" t="s">
        <v>80</v>
      </c>
    </row>
    <row r="13" spans="1:12" ht="135">
      <c r="A13" s="160" t="s">
        <v>79</v>
      </c>
      <c r="B13" s="113" t="s">
        <v>1175</v>
      </c>
      <c r="C13" s="114" t="s">
        <v>310</v>
      </c>
      <c r="D13" s="114" t="s">
        <v>252</v>
      </c>
      <c r="E13" s="113" t="s">
        <v>1176</v>
      </c>
      <c r="F13" s="114" t="s">
        <v>310</v>
      </c>
      <c r="G13" s="161">
        <v>0</v>
      </c>
      <c r="H13" s="160" t="s">
        <v>79</v>
      </c>
    </row>
    <row r="14" spans="1:12">
      <c r="A14" s="160" t="s">
        <v>77</v>
      </c>
      <c r="B14" s="114" t="s">
        <v>1177</v>
      </c>
      <c r="C14" s="114" t="s">
        <v>310</v>
      </c>
      <c r="D14" s="114" t="s">
        <v>252</v>
      </c>
      <c r="E14" s="113" t="s">
        <v>1178</v>
      </c>
      <c r="F14" s="114" t="s">
        <v>310</v>
      </c>
      <c r="G14" s="161">
        <v>0</v>
      </c>
      <c r="H14" s="160" t="s">
        <v>77</v>
      </c>
    </row>
    <row r="15" spans="1:12">
      <c r="A15" s="160" t="s">
        <v>80</v>
      </c>
      <c r="B15" s="114" t="s">
        <v>1179</v>
      </c>
      <c r="C15" s="114" t="s">
        <v>310</v>
      </c>
      <c r="D15" s="114" t="s">
        <v>252</v>
      </c>
      <c r="E15" s="113" t="s">
        <v>1180</v>
      </c>
      <c r="F15" s="114" t="s">
        <v>310</v>
      </c>
      <c r="G15" s="161">
        <v>0</v>
      </c>
      <c r="H15" s="160" t="s">
        <v>80</v>
      </c>
    </row>
    <row r="16" spans="1:12" ht="30">
      <c r="A16" s="160" t="s">
        <v>77</v>
      </c>
      <c r="B16" s="114" t="s">
        <v>1181</v>
      </c>
      <c r="C16" s="114" t="s">
        <v>310</v>
      </c>
      <c r="D16" s="114" t="s">
        <v>252</v>
      </c>
      <c r="E16" s="113" t="s">
        <v>297</v>
      </c>
      <c r="F16" s="114" t="s">
        <v>310</v>
      </c>
      <c r="G16" s="161">
        <v>0</v>
      </c>
      <c r="H16" s="160" t="s">
        <v>77</v>
      </c>
    </row>
    <row r="17" spans="1:8" ht="30">
      <c r="A17" s="160" t="s">
        <v>77</v>
      </c>
      <c r="B17" s="114" t="s">
        <v>1182</v>
      </c>
      <c r="C17" s="114" t="s">
        <v>310</v>
      </c>
      <c r="D17" s="114" t="s">
        <v>252</v>
      </c>
      <c r="E17" s="113" t="s">
        <v>1183</v>
      </c>
      <c r="F17" s="114" t="s">
        <v>310</v>
      </c>
      <c r="G17" s="161">
        <v>0</v>
      </c>
      <c r="H17" s="160" t="s">
        <v>77</v>
      </c>
    </row>
    <row r="18" spans="1:8" ht="60">
      <c r="A18" s="160" t="s">
        <v>79</v>
      </c>
      <c r="B18" s="114" t="s">
        <v>1184</v>
      </c>
      <c r="C18" s="114" t="s">
        <v>310</v>
      </c>
      <c r="D18" s="114" t="s">
        <v>252</v>
      </c>
      <c r="E18" s="113" t="s">
        <v>1185</v>
      </c>
      <c r="F18" s="114" t="s">
        <v>310</v>
      </c>
      <c r="G18" s="161">
        <v>0</v>
      </c>
      <c r="H18" s="160" t="s">
        <v>79</v>
      </c>
    </row>
    <row r="19" spans="1:8">
      <c r="A19" s="160" t="s">
        <v>86</v>
      </c>
      <c r="B19" s="114" t="s">
        <v>1186</v>
      </c>
      <c r="C19" s="114" t="s">
        <v>310</v>
      </c>
      <c r="D19" s="114" t="s">
        <v>252</v>
      </c>
      <c r="E19" s="113" t="s">
        <v>1187</v>
      </c>
      <c r="F19" s="114" t="s">
        <v>310</v>
      </c>
      <c r="G19" s="161">
        <v>0</v>
      </c>
      <c r="H19" s="160" t="s">
        <v>86</v>
      </c>
    </row>
    <row r="20" spans="1:8" ht="150">
      <c r="A20" s="160" t="s">
        <v>76</v>
      </c>
      <c r="B20" s="113" t="s">
        <v>1188</v>
      </c>
      <c r="C20" s="114" t="s">
        <v>310</v>
      </c>
      <c r="D20" s="114" t="s">
        <v>252</v>
      </c>
      <c r="E20" s="113" t="s">
        <v>1189</v>
      </c>
      <c r="F20" s="114" t="s">
        <v>310</v>
      </c>
      <c r="G20" s="161">
        <v>0</v>
      </c>
      <c r="H20" s="160" t="s">
        <v>76</v>
      </c>
    </row>
    <row r="21" spans="1:8">
      <c r="A21" s="162" t="s">
        <v>77</v>
      </c>
      <c r="B21" s="19" t="s">
        <v>332</v>
      </c>
      <c r="C21" s="19" t="s">
        <v>330</v>
      </c>
      <c r="D21" s="19" t="s">
        <v>310</v>
      </c>
      <c r="E21" s="19" t="s">
        <v>310</v>
      </c>
      <c r="F21" s="19" t="s">
        <v>1190</v>
      </c>
      <c r="G21" s="163">
        <f>VLOOKUP(C21,ADMINISTRATIVAS!$F$9:$L$73,7,FALSE)</f>
        <v>100</v>
      </c>
      <c r="H21" s="162" t="s">
        <v>77</v>
      </c>
    </row>
    <row r="22" spans="1:8">
      <c r="A22" s="162" t="s">
        <v>77</v>
      </c>
      <c r="B22" s="36" t="s">
        <v>1191</v>
      </c>
      <c r="C22" s="19" t="s">
        <v>351</v>
      </c>
      <c r="D22" s="19" t="s">
        <v>310</v>
      </c>
      <c r="E22" s="19" t="s">
        <v>310</v>
      </c>
      <c r="F22" s="19" t="s">
        <v>1190</v>
      </c>
      <c r="G22" s="163">
        <f>VLOOKUP(C22,ADMINISTRATIVAS!$F$9:$L$73,7,FALSE)</f>
        <v>100</v>
      </c>
      <c r="H22" s="162" t="s">
        <v>77</v>
      </c>
    </row>
    <row r="23" spans="1:8">
      <c r="A23" s="162" t="s">
        <v>77</v>
      </c>
      <c r="B23" s="36" t="s">
        <v>424</v>
      </c>
      <c r="C23" s="19" t="s">
        <v>351</v>
      </c>
      <c r="D23" s="19" t="s">
        <v>310</v>
      </c>
      <c r="E23" s="19" t="s">
        <v>310</v>
      </c>
      <c r="F23" s="19" t="s">
        <v>1190</v>
      </c>
      <c r="G23" s="163">
        <f>VLOOKUP(C23,ADMINISTRATIVAS!$F$9:$L$73,7,FALSE)</f>
        <v>100</v>
      </c>
      <c r="H23" s="162" t="s">
        <v>77</v>
      </c>
    </row>
    <row r="24" spans="1:8">
      <c r="A24" s="162" t="s">
        <v>86</v>
      </c>
      <c r="B24" s="36" t="s">
        <v>1192</v>
      </c>
      <c r="C24" s="19" t="s">
        <v>351</v>
      </c>
      <c r="D24" s="19" t="s">
        <v>310</v>
      </c>
      <c r="E24" s="19" t="s">
        <v>310</v>
      </c>
      <c r="F24" s="19" t="s">
        <v>1190</v>
      </c>
      <c r="G24" s="163">
        <f>VLOOKUP(C24,ADMINISTRATIVAS!$F$9:$L$73,7,FALSE)</f>
        <v>100</v>
      </c>
      <c r="H24" s="162" t="s">
        <v>86</v>
      </c>
    </row>
    <row r="25" spans="1:8">
      <c r="A25" s="162" t="s">
        <v>86</v>
      </c>
      <c r="B25" s="36" t="s">
        <v>1193</v>
      </c>
      <c r="C25" s="19" t="s">
        <v>351</v>
      </c>
      <c r="D25" s="19" t="s">
        <v>310</v>
      </c>
      <c r="E25" s="19" t="s">
        <v>310</v>
      </c>
      <c r="F25" s="19" t="s">
        <v>1190</v>
      </c>
      <c r="G25" s="163">
        <f>VLOOKUP(C25,ADMINISTRATIVAS!$F$9:$L$73,7,FALSE)</f>
        <v>100</v>
      </c>
      <c r="H25" s="162" t="s">
        <v>86</v>
      </c>
    </row>
    <row r="26" spans="1:8">
      <c r="A26" s="162" t="s">
        <v>86</v>
      </c>
      <c r="B26" s="36" t="s">
        <v>1194</v>
      </c>
      <c r="C26" s="19" t="s">
        <v>351</v>
      </c>
      <c r="D26" s="19" t="s">
        <v>310</v>
      </c>
      <c r="E26" s="19" t="s">
        <v>310</v>
      </c>
      <c r="F26" s="19" t="s">
        <v>1190</v>
      </c>
      <c r="G26" s="163">
        <f>VLOOKUP(C26,ADMINISTRATIVAS!$F$9:$L$73,7,FALSE)</f>
        <v>100</v>
      </c>
      <c r="H26" s="162" t="s">
        <v>86</v>
      </c>
    </row>
    <row r="27" spans="1:8">
      <c r="A27" s="162" t="s">
        <v>86</v>
      </c>
      <c r="B27" s="36" t="s">
        <v>1195</v>
      </c>
      <c r="C27" s="19" t="s">
        <v>351</v>
      </c>
      <c r="D27" s="19" t="s">
        <v>310</v>
      </c>
      <c r="E27" s="19" t="s">
        <v>310</v>
      </c>
      <c r="F27" s="19" t="s">
        <v>1190</v>
      </c>
      <c r="G27" s="163">
        <f>VLOOKUP(C27,ADMINISTRATIVAS!$F$9:$L$73,7,FALSE)</f>
        <v>100</v>
      </c>
      <c r="H27" s="162" t="s">
        <v>86</v>
      </c>
    </row>
    <row r="28" spans="1:8">
      <c r="A28" s="162" t="s">
        <v>76</v>
      </c>
      <c r="B28" s="36" t="s">
        <v>1196</v>
      </c>
      <c r="C28" s="19" t="s">
        <v>351</v>
      </c>
      <c r="D28" s="19" t="s">
        <v>310</v>
      </c>
      <c r="E28" s="19" t="s">
        <v>310</v>
      </c>
      <c r="F28" s="19" t="s">
        <v>1190</v>
      </c>
      <c r="G28" s="163">
        <f>VLOOKUP(C28,ADMINISTRATIVAS!$F$9:$L$73,7,FALSE)</f>
        <v>100</v>
      </c>
      <c r="H28" s="162" t="s">
        <v>76</v>
      </c>
    </row>
    <row r="29" spans="1:8">
      <c r="A29" s="162" t="s">
        <v>80</v>
      </c>
      <c r="B29" s="36" t="s">
        <v>1197</v>
      </c>
      <c r="C29" s="19" t="s">
        <v>351</v>
      </c>
      <c r="D29" s="19" t="s">
        <v>310</v>
      </c>
      <c r="E29" s="19" t="s">
        <v>310</v>
      </c>
      <c r="F29" s="19" t="s">
        <v>1190</v>
      </c>
      <c r="G29" s="163">
        <f>VLOOKUP(C29,ADMINISTRATIVAS!$F$9:$L$73,7,FALSE)</f>
        <v>100</v>
      </c>
      <c r="H29" s="162" t="s">
        <v>80</v>
      </c>
    </row>
    <row r="30" spans="1:8">
      <c r="A30" s="162" t="s">
        <v>86</v>
      </c>
      <c r="B30" s="36" t="s">
        <v>1198</v>
      </c>
      <c r="C30" s="19" t="s">
        <v>359</v>
      </c>
      <c r="D30" s="19" t="s">
        <v>310</v>
      </c>
      <c r="E30" s="19" t="s">
        <v>310</v>
      </c>
      <c r="F30" s="19" t="s">
        <v>1190</v>
      </c>
      <c r="G30" s="163">
        <f>VLOOKUP(C30,ADMINISTRATIVAS!$F$9:$L$73,7,FALSE)</f>
        <v>100</v>
      </c>
      <c r="H30" s="162" t="s">
        <v>86</v>
      </c>
    </row>
    <row r="31" spans="1:8">
      <c r="A31" s="162" t="s">
        <v>86</v>
      </c>
      <c r="B31" s="36" t="s">
        <v>416</v>
      </c>
      <c r="C31" s="19" t="s">
        <v>359</v>
      </c>
      <c r="D31" s="19" t="s">
        <v>310</v>
      </c>
      <c r="E31" s="19" t="s">
        <v>310</v>
      </c>
      <c r="F31" s="19" t="s">
        <v>1190</v>
      </c>
      <c r="G31" s="163">
        <f>VLOOKUP(C31,ADMINISTRATIVAS!$F$9:$L$73,7,FALSE)</f>
        <v>100</v>
      </c>
      <c r="H31" s="162" t="s">
        <v>86</v>
      </c>
    </row>
    <row r="32" spans="1:8">
      <c r="A32" s="162" t="s">
        <v>80</v>
      </c>
      <c r="B32" s="36" t="s">
        <v>1199</v>
      </c>
      <c r="C32" s="19" t="s">
        <v>359</v>
      </c>
      <c r="D32" s="19" t="s">
        <v>310</v>
      </c>
      <c r="E32" s="19" t="s">
        <v>310</v>
      </c>
      <c r="F32" s="19" t="s">
        <v>1190</v>
      </c>
      <c r="G32" s="163">
        <f>VLOOKUP(C32,ADMINISTRATIVAS!$F$9:$L$73,7,FALSE)</f>
        <v>100</v>
      </c>
      <c r="H32" s="162" t="s">
        <v>80</v>
      </c>
    </row>
    <row r="33" spans="1:8">
      <c r="A33" s="162" t="s">
        <v>80</v>
      </c>
      <c r="B33" s="19" t="s">
        <v>366</v>
      </c>
      <c r="C33" s="19" t="s">
        <v>365</v>
      </c>
      <c r="D33" s="19" t="s">
        <v>310</v>
      </c>
      <c r="E33" s="19" t="s">
        <v>310</v>
      </c>
      <c r="F33" s="19" t="s">
        <v>1190</v>
      </c>
      <c r="G33" s="163">
        <f>VLOOKUP(C33,ADMINISTRATIVAS!$F$9:$L$73,7,FALSE)</f>
        <v>100</v>
      </c>
      <c r="H33" s="162" t="s">
        <v>80</v>
      </c>
    </row>
    <row r="34" spans="1:8">
      <c r="A34" s="162" t="s">
        <v>77</v>
      </c>
      <c r="B34" s="19" t="s">
        <v>373</v>
      </c>
      <c r="C34" s="19" t="s">
        <v>372</v>
      </c>
      <c r="D34" s="19" t="s">
        <v>310</v>
      </c>
      <c r="E34" s="19" t="s">
        <v>310</v>
      </c>
      <c r="F34" s="19" t="s">
        <v>1190</v>
      </c>
      <c r="G34" s="163">
        <f>VLOOKUP(C34,ADMINISTRATIVAS!$F$9:$L$73,7,FALSE)</f>
        <v>0</v>
      </c>
      <c r="H34" s="162" t="s">
        <v>77</v>
      </c>
    </row>
    <row r="35" spans="1:8">
      <c r="A35" s="162" t="s">
        <v>86</v>
      </c>
      <c r="B35" s="36" t="s">
        <v>979</v>
      </c>
      <c r="C35" s="19" t="s">
        <v>379</v>
      </c>
      <c r="D35" s="19" t="s">
        <v>310</v>
      </c>
      <c r="E35" s="19" t="s">
        <v>310</v>
      </c>
      <c r="F35" s="19" t="s">
        <v>1190</v>
      </c>
      <c r="G35" s="163">
        <f>VLOOKUP(C35,ADMINISTRATIVAS!$F$9:$L$73,7,FALSE)</f>
        <v>80</v>
      </c>
      <c r="H35" s="162" t="s">
        <v>86</v>
      </c>
    </row>
    <row r="36" spans="1:8">
      <c r="A36" s="162" t="s">
        <v>86</v>
      </c>
      <c r="B36" s="36" t="s">
        <v>397</v>
      </c>
      <c r="C36" s="36" t="s">
        <v>396</v>
      </c>
      <c r="D36" s="19" t="s">
        <v>310</v>
      </c>
      <c r="E36" s="19" t="s">
        <v>310</v>
      </c>
      <c r="F36" s="19" t="s">
        <v>1190</v>
      </c>
      <c r="G36" s="163">
        <f>VLOOKUP(C36,ADMINISTRATIVAS!$F$9:$L$73,7,FALSE)</f>
        <v>0</v>
      </c>
      <c r="H36" s="162" t="s">
        <v>86</v>
      </c>
    </row>
    <row r="37" spans="1:8">
      <c r="A37" s="162" t="s">
        <v>86</v>
      </c>
      <c r="B37" s="36" t="s">
        <v>416</v>
      </c>
      <c r="C37" s="19" t="s">
        <v>409</v>
      </c>
      <c r="D37" s="19" t="s">
        <v>310</v>
      </c>
      <c r="E37" s="19" t="s">
        <v>310</v>
      </c>
      <c r="F37" s="19" t="s">
        <v>1190</v>
      </c>
      <c r="G37" s="163">
        <f>VLOOKUP(C37,ADMINISTRATIVAS!$F$9:$L$73,7,FALSE)</f>
        <v>100</v>
      </c>
      <c r="H37" s="162" t="s">
        <v>86</v>
      </c>
    </row>
    <row r="38" spans="1:8">
      <c r="A38" s="162" t="s">
        <v>86</v>
      </c>
      <c r="B38" s="36" t="s">
        <v>480</v>
      </c>
      <c r="C38" s="19" t="s">
        <v>409</v>
      </c>
      <c r="D38" s="19" t="s">
        <v>310</v>
      </c>
      <c r="E38" s="19" t="s">
        <v>310</v>
      </c>
      <c r="F38" s="19" t="s">
        <v>1190</v>
      </c>
      <c r="G38" s="163">
        <f>VLOOKUP(C38,ADMINISTRATIVAS!$F$9:$L$73,7,FALSE)</f>
        <v>100</v>
      </c>
      <c r="H38" s="162" t="s">
        <v>86</v>
      </c>
    </row>
    <row r="39" spans="1:8">
      <c r="A39" s="162" t="s">
        <v>86</v>
      </c>
      <c r="B39" s="19" t="s">
        <v>416</v>
      </c>
      <c r="C39" s="19" t="s">
        <v>415</v>
      </c>
      <c r="D39" s="19" t="s">
        <v>310</v>
      </c>
      <c r="E39" s="19" t="s">
        <v>310</v>
      </c>
      <c r="F39" s="19" t="s">
        <v>1190</v>
      </c>
      <c r="G39" s="163">
        <f>VLOOKUP(C39,ADMINISTRATIVAS!$F$9:$L$73,7,FALSE)</f>
        <v>100</v>
      </c>
      <c r="H39" s="162" t="s">
        <v>86</v>
      </c>
    </row>
    <row r="40" spans="1:8">
      <c r="A40" s="162" t="s">
        <v>77</v>
      </c>
      <c r="B40" s="19" t="s">
        <v>424</v>
      </c>
      <c r="C40" s="36" t="s">
        <v>423</v>
      </c>
      <c r="D40" s="19" t="s">
        <v>310</v>
      </c>
      <c r="E40" s="19" t="s">
        <v>310</v>
      </c>
      <c r="F40" s="19" t="s">
        <v>1190</v>
      </c>
      <c r="G40" s="163">
        <f>VLOOKUP(C40,ADMINISTRATIVAS!$F$9:$L$73,7,FALSE)</f>
        <v>60</v>
      </c>
      <c r="H40" s="162" t="s">
        <v>77</v>
      </c>
    </row>
    <row r="41" spans="1:8">
      <c r="A41" s="162" t="s">
        <v>86</v>
      </c>
      <c r="B41" s="36" t="s">
        <v>1200</v>
      </c>
      <c r="C41" s="36" t="s">
        <v>430</v>
      </c>
      <c r="D41" s="19" t="s">
        <v>310</v>
      </c>
      <c r="E41" s="19" t="s">
        <v>310</v>
      </c>
      <c r="F41" s="19" t="s">
        <v>1190</v>
      </c>
      <c r="G41" s="163">
        <f>VLOOKUP(C41,ADMINISTRATIVAS!$F$9:$L$73,7,FALSE)</f>
        <v>100</v>
      </c>
      <c r="H41" s="162" t="s">
        <v>86</v>
      </c>
    </row>
    <row r="42" spans="1:8">
      <c r="A42" s="162" t="s">
        <v>86</v>
      </c>
      <c r="B42" s="36" t="s">
        <v>1192</v>
      </c>
      <c r="C42" s="36" t="s">
        <v>430</v>
      </c>
      <c r="D42" s="19" t="s">
        <v>310</v>
      </c>
      <c r="E42" s="19" t="s">
        <v>310</v>
      </c>
      <c r="F42" s="19" t="s">
        <v>1190</v>
      </c>
      <c r="G42" s="163">
        <f>VLOOKUP(C42,ADMINISTRATIVAS!$F$9:$L$73,7,FALSE)</f>
        <v>100</v>
      </c>
      <c r="H42" s="162" t="s">
        <v>86</v>
      </c>
    </row>
    <row r="43" spans="1:8">
      <c r="A43" s="162" t="s">
        <v>86</v>
      </c>
      <c r="B43" s="36" t="s">
        <v>1193</v>
      </c>
      <c r="C43" s="36" t="s">
        <v>430</v>
      </c>
      <c r="D43" s="19" t="s">
        <v>310</v>
      </c>
      <c r="E43" s="19" t="s">
        <v>310</v>
      </c>
      <c r="F43" s="19" t="s">
        <v>1190</v>
      </c>
      <c r="G43" s="163">
        <f>VLOOKUP(C43,ADMINISTRATIVAS!$F$9:$L$73,7,FALSE)</f>
        <v>100</v>
      </c>
      <c r="H43" s="162" t="s">
        <v>86</v>
      </c>
    </row>
    <row r="44" spans="1:8">
      <c r="A44" s="162" t="s">
        <v>86</v>
      </c>
      <c r="B44" s="36" t="s">
        <v>1194</v>
      </c>
      <c r="C44" s="36" t="s">
        <v>430</v>
      </c>
      <c r="D44" s="19" t="s">
        <v>310</v>
      </c>
      <c r="E44" s="19" t="s">
        <v>310</v>
      </c>
      <c r="F44" s="19" t="s">
        <v>1190</v>
      </c>
      <c r="G44" s="163">
        <f>VLOOKUP(C44,ADMINISTRATIVAS!$F$9:$L$73,7,FALSE)</f>
        <v>100</v>
      </c>
      <c r="H44" s="162" t="s">
        <v>86</v>
      </c>
    </row>
    <row r="45" spans="1:8">
      <c r="A45" s="162" t="s">
        <v>86</v>
      </c>
      <c r="B45" s="36" t="s">
        <v>1195</v>
      </c>
      <c r="C45" s="36" t="s">
        <v>430</v>
      </c>
      <c r="D45" s="19" t="s">
        <v>310</v>
      </c>
      <c r="E45" s="19" t="s">
        <v>310</v>
      </c>
      <c r="F45" s="19" t="s">
        <v>1190</v>
      </c>
      <c r="G45" s="163">
        <f>VLOOKUP(C45,ADMINISTRATIVAS!$F$9:$L$73,7,FALSE)</f>
        <v>100</v>
      </c>
      <c r="H45" s="162" t="s">
        <v>86</v>
      </c>
    </row>
    <row r="46" spans="1:8">
      <c r="A46" s="162" t="s">
        <v>86</v>
      </c>
      <c r="B46" s="36" t="s">
        <v>416</v>
      </c>
      <c r="C46" s="19" t="s">
        <v>447</v>
      </c>
      <c r="D46" s="19" t="s">
        <v>310</v>
      </c>
      <c r="E46" s="19" t="s">
        <v>310</v>
      </c>
      <c r="F46" s="19" t="s">
        <v>1190</v>
      </c>
      <c r="G46" s="163">
        <f>VLOOKUP(C46,ADMINISTRATIVAS!$F$9:$L$73,7,FALSE)</f>
        <v>20</v>
      </c>
      <c r="H46" s="162" t="s">
        <v>86</v>
      </c>
    </row>
    <row r="47" spans="1:8">
      <c r="A47" s="162" t="s">
        <v>86</v>
      </c>
      <c r="B47" s="36" t="s">
        <v>480</v>
      </c>
      <c r="C47" s="19" t="s">
        <v>447</v>
      </c>
      <c r="D47" s="19" t="s">
        <v>310</v>
      </c>
      <c r="E47" s="19" t="s">
        <v>310</v>
      </c>
      <c r="F47" s="19" t="s">
        <v>1190</v>
      </c>
      <c r="G47" s="163">
        <f>VLOOKUP(C47,ADMINISTRATIVAS!$F$9:$L$73,7,FALSE)</f>
        <v>20</v>
      </c>
      <c r="H47" s="162" t="s">
        <v>86</v>
      </c>
    </row>
    <row r="48" spans="1:8">
      <c r="A48" s="162" t="s">
        <v>77</v>
      </c>
      <c r="B48" s="36" t="s">
        <v>1201</v>
      </c>
      <c r="C48" s="19" t="s">
        <v>459</v>
      </c>
      <c r="D48" s="19" t="s">
        <v>310</v>
      </c>
      <c r="E48" s="19" t="s">
        <v>310</v>
      </c>
      <c r="F48" s="19" t="s">
        <v>1190</v>
      </c>
      <c r="G48" s="163">
        <f>VLOOKUP(C48,ADMINISTRATIVAS!$F$9:$L$73,7,FALSE)</f>
        <v>40</v>
      </c>
      <c r="H48" s="162" t="s">
        <v>77</v>
      </c>
    </row>
    <row r="49" spans="1:8">
      <c r="A49" s="162" t="s">
        <v>77</v>
      </c>
      <c r="B49" s="36" t="s">
        <v>1202</v>
      </c>
      <c r="C49" s="19" t="s">
        <v>459</v>
      </c>
      <c r="D49" s="19" t="s">
        <v>310</v>
      </c>
      <c r="E49" s="19" t="s">
        <v>310</v>
      </c>
      <c r="F49" s="19" t="s">
        <v>1190</v>
      </c>
      <c r="G49" s="163">
        <f>VLOOKUP(C49,ADMINISTRATIVAS!$F$9:$L$73,7,FALSE)</f>
        <v>40</v>
      </c>
      <c r="H49" s="162" t="s">
        <v>77</v>
      </c>
    </row>
    <row r="50" spans="1:8">
      <c r="A50" s="162" t="s">
        <v>77</v>
      </c>
      <c r="B50" s="36" t="s">
        <v>1203</v>
      </c>
      <c r="C50" s="19" t="s">
        <v>459</v>
      </c>
      <c r="D50" s="19" t="s">
        <v>310</v>
      </c>
      <c r="E50" s="19" t="s">
        <v>310</v>
      </c>
      <c r="F50" s="19" t="s">
        <v>1190</v>
      </c>
      <c r="G50" s="163">
        <f>VLOOKUP(C50,ADMINISTRATIVAS!$F$9:$L$73,7,FALSE)</f>
        <v>40</v>
      </c>
      <c r="H50" s="162" t="s">
        <v>77</v>
      </c>
    </row>
    <row r="51" spans="1:8">
      <c r="A51" s="162" t="s">
        <v>77</v>
      </c>
      <c r="B51" s="36" t="s">
        <v>1201</v>
      </c>
      <c r="C51" s="19" t="s">
        <v>467</v>
      </c>
      <c r="D51" s="19" t="s">
        <v>310</v>
      </c>
      <c r="E51" s="19" t="s">
        <v>310</v>
      </c>
      <c r="F51" s="19" t="s">
        <v>1190</v>
      </c>
      <c r="G51" s="163">
        <f>VLOOKUP(C51,ADMINISTRATIVAS!$F$9:$L$73,7,FALSE)</f>
        <v>40</v>
      </c>
      <c r="H51" s="162" t="s">
        <v>77</v>
      </c>
    </row>
    <row r="52" spans="1:8">
      <c r="A52" s="162" t="s">
        <v>77</v>
      </c>
      <c r="B52" s="36" t="s">
        <v>1202</v>
      </c>
      <c r="C52" s="19" t="s">
        <v>467</v>
      </c>
      <c r="D52" s="19" t="s">
        <v>310</v>
      </c>
      <c r="E52" s="19" t="s">
        <v>310</v>
      </c>
      <c r="F52" s="19" t="s">
        <v>1190</v>
      </c>
      <c r="G52" s="163">
        <f>VLOOKUP(C52,ADMINISTRATIVAS!$F$9:$L$73,7,FALSE)</f>
        <v>40</v>
      </c>
      <c r="H52" s="162" t="s">
        <v>77</v>
      </c>
    </row>
    <row r="53" spans="1:8">
      <c r="A53" s="162" t="s">
        <v>86</v>
      </c>
      <c r="B53" s="19" t="s">
        <v>480</v>
      </c>
      <c r="C53" s="19" t="s">
        <v>479</v>
      </c>
      <c r="D53" s="19" t="s">
        <v>310</v>
      </c>
      <c r="E53" s="19" t="s">
        <v>310</v>
      </c>
      <c r="F53" s="19" t="s">
        <v>1190</v>
      </c>
      <c r="G53" s="163">
        <f>VLOOKUP(C53,ADMINISTRATIVAS!$F$9:$L$73,7,FALSE)</f>
        <v>60</v>
      </c>
      <c r="H53" s="162" t="s">
        <v>86</v>
      </c>
    </row>
    <row r="54" spans="1:8">
      <c r="A54" s="162" t="s">
        <v>86</v>
      </c>
      <c r="B54" s="36" t="s">
        <v>416</v>
      </c>
      <c r="C54" s="19" t="s">
        <v>495</v>
      </c>
      <c r="D54" s="19" t="s">
        <v>310</v>
      </c>
      <c r="E54" s="19" t="s">
        <v>310</v>
      </c>
      <c r="F54" s="19" t="s">
        <v>1190</v>
      </c>
      <c r="G54" s="163">
        <f>VLOOKUP(C54,ADMINISTRATIVAS!$F$9:$L$73,7,FALSE)</f>
        <v>20</v>
      </c>
      <c r="H54" s="162" t="s">
        <v>86</v>
      </c>
    </row>
    <row r="55" spans="1:8">
      <c r="A55" s="162" t="s">
        <v>86</v>
      </c>
      <c r="B55" s="36" t="s">
        <v>820</v>
      </c>
      <c r="C55" s="19" t="s">
        <v>495</v>
      </c>
      <c r="D55" s="19" t="s">
        <v>310</v>
      </c>
      <c r="E55" s="19" t="s">
        <v>310</v>
      </c>
      <c r="F55" s="19" t="s">
        <v>1190</v>
      </c>
      <c r="G55" s="163">
        <f>VLOOKUP(C55,ADMINISTRATIVAS!$F$9:$L$73,7,FALSE)</f>
        <v>20</v>
      </c>
      <c r="H55" s="162" t="s">
        <v>86</v>
      </c>
    </row>
    <row r="56" spans="1:8">
      <c r="A56" s="162" t="s">
        <v>86</v>
      </c>
      <c r="B56" s="36" t="s">
        <v>1204</v>
      </c>
      <c r="C56" s="19" t="s">
        <v>500</v>
      </c>
      <c r="D56" s="19" t="s">
        <v>310</v>
      </c>
      <c r="E56" s="19" t="s">
        <v>310</v>
      </c>
      <c r="F56" s="19" t="s">
        <v>1190</v>
      </c>
      <c r="G56" s="163">
        <f>VLOOKUP(C56,ADMINISTRATIVAS!$F$9:$L$73,7,FALSE)</f>
        <v>80</v>
      </c>
      <c r="H56" s="162" t="s">
        <v>86</v>
      </c>
    </row>
    <row r="57" spans="1:8">
      <c r="A57" s="162" t="s">
        <v>86</v>
      </c>
      <c r="B57" s="36" t="s">
        <v>1205</v>
      </c>
      <c r="C57" s="19" t="s">
        <v>500</v>
      </c>
      <c r="D57" s="19" t="s">
        <v>310</v>
      </c>
      <c r="E57" s="19" t="s">
        <v>310</v>
      </c>
      <c r="F57" s="19" t="s">
        <v>1190</v>
      </c>
      <c r="G57" s="163">
        <f>VLOOKUP(C57,ADMINISTRATIVAS!$F$9:$L$73,7,FALSE)</f>
        <v>80</v>
      </c>
      <c r="H57" s="162" t="s">
        <v>86</v>
      </c>
    </row>
    <row r="58" spans="1:8">
      <c r="A58" s="162" t="s">
        <v>86</v>
      </c>
      <c r="B58" s="36" t="s">
        <v>1206</v>
      </c>
      <c r="C58" s="19" t="s">
        <v>500</v>
      </c>
      <c r="D58" s="19" t="s">
        <v>310</v>
      </c>
      <c r="E58" s="19" t="s">
        <v>310</v>
      </c>
      <c r="F58" s="19" t="s">
        <v>1190</v>
      </c>
      <c r="G58" s="163">
        <f>VLOOKUP(C58,ADMINISTRATIVAS!$F$9:$L$73,7,FALSE)</f>
        <v>80</v>
      </c>
      <c r="H58" s="162" t="s">
        <v>86</v>
      </c>
    </row>
    <row r="59" spans="1:8">
      <c r="A59" s="162" t="s">
        <v>86</v>
      </c>
      <c r="B59" s="36" t="s">
        <v>416</v>
      </c>
      <c r="C59" s="19" t="s">
        <v>500</v>
      </c>
      <c r="D59" s="19" t="s">
        <v>310</v>
      </c>
      <c r="E59" s="19" t="s">
        <v>310</v>
      </c>
      <c r="F59" s="19" t="s">
        <v>1190</v>
      </c>
      <c r="G59" s="163">
        <f>VLOOKUP(C59,ADMINISTRATIVAS!$F$9:$L$73,7,FALSE)</f>
        <v>80</v>
      </c>
      <c r="H59" s="162" t="s">
        <v>86</v>
      </c>
    </row>
    <row r="60" spans="1:8">
      <c r="A60" s="162" t="s">
        <v>86</v>
      </c>
      <c r="B60" s="36" t="s">
        <v>1207</v>
      </c>
      <c r="C60" s="19" t="s">
        <v>500</v>
      </c>
      <c r="D60" s="19" t="s">
        <v>310</v>
      </c>
      <c r="E60" s="19" t="s">
        <v>310</v>
      </c>
      <c r="F60" s="19" t="s">
        <v>1190</v>
      </c>
      <c r="G60" s="163">
        <f>VLOOKUP(C60,ADMINISTRATIVAS!$F$9:$L$73,7,FALSE)</f>
        <v>80</v>
      </c>
      <c r="H60" s="162" t="s">
        <v>86</v>
      </c>
    </row>
    <row r="61" spans="1:8">
      <c r="A61" s="162" t="s">
        <v>86</v>
      </c>
      <c r="B61" s="36" t="s">
        <v>820</v>
      </c>
      <c r="C61" s="19" t="s">
        <v>500</v>
      </c>
      <c r="D61" s="19" t="s">
        <v>310</v>
      </c>
      <c r="E61" s="19" t="s">
        <v>310</v>
      </c>
      <c r="F61" s="19" t="s">
        <v>1190</v>
      </c>
      <c r="G61" s="163">
        <f>VLOOKUP(C61,ADMINISTRATIVAS!$F$9:$L$73,7,FALSE)</f>
        <v>80</v>
      </c>
      <c r="H61" s="162" t="s">
        <v>86</v>
      </c>
    </row>
    <row r="62" spans="1:8">
      <c r="A62" s="162" t="s">
        <v>86</v>
      </c>
      <c r="B62" s="36" t="s">
        <v>1206</v>
      </c>
      <c r="C62" s="19" t="s">
        <v>509</v>
      </c>
      <c r="D62" s="19" t="s">
        <v>310</v>
      </c>
      <c r="E62" s="19" t="s">
        <v>310</v>
      </c>
      <c r="F62" s="19" t="s">
        <v>1190</v>
      </c>
      <c r="G62" s="163">
        <f>VLOOKUP(C62,ADMINISTRATIVAS!$F$9:$L$73,7,FALSE)</f>
        <v>0</v>
      </c>
      <c r="H62" s="162" t="s">
        <v>86</v>
      </c>
    </row>
    <row r="63" spans="1:8">
      <c r="A63" s="162" t="s">
        <v>86</v>
      </c>
      <c r="B63" s="36" t="s">
        <v>1207</v>
      </c>
      <c r="C63" s="19" t="s">
        <v>509</v>
      </c>
      <c r="D63" s="19" t="s">
        <v>310</v>
      </c>
      <c r="E63" s="19" t="s">
        <v>310</v>
      </c>
      <c r="F63" s="19" t="s">
        <v>1190</v>
      </c>
      <c r="G63" s="163">
        <f>VLOOKUP(C63,ADMINISTRATIVAS!$F$9:$L$73,7,FALSE)</f>
        <v>0</v>
      </c>
      <c r="H63" s="162" t="s">
        <v>86</v>
      </c>
    </row>
    <row r="64" spans="1:8">
      <c r="A64" s="162" t="s">
        <v>86</v>
      </c>
      <c r="B64" s="36" t="s">
        <v>820</v>
      </c>
      <c r="C64" s="19" t="s">
        <v>509</v>
      </c>
      <c r="D64" s="19" t="s">
        <v>310</v>
      </c>
      <c r="E64" s="19" t="s">
        <v>310</v>
      </c>
      <c r="F64" s="19" t="s">
        <v>1190</v>
      </c>
      <c r="G64" s="163">
        <f>VLOOKUP(C64,ADMINISTRATIVAS!$F$9:$L$73,7,FALSE)</f>
        <v>0</v>
      </c>
      <c r="H64" s="162" t="s">
        <v>86</v>
      </c>
    </row>
    <row r="65" spans="1:8">
      <c r="A65" s="162" t="s">
        <v>86</v>
      </c>
      <c r="B65" s="36" t="s">
        <v>1206</v>
      </c>
      <c r="C65" s="19" t="s">
        <v>514</v>
      </c>
      <c r="D65" s="19" t="s">
        <v>310</v>
      </c>
      <c r="E65" s="19" t="s">
        <v>310</v>
      </c>
      <c r="F65" s="19" t="s">
        <v>1190</v>
      </c>
      <c r="G65" s="163">
        <f>VLOOKUP(C65,ADMINISTRATIVAS!$F$9:$L$73,7,FALSE)</f>
        <v>20</v>
      </c>
      <c r="H65" s="162" t="s">
        <v>86</v>
      </c>
    </row>
    <row r="66" spans="1:8">
      <c r="A66" s="162" t="s">
        <v>86</v>
      </c>
      <c r="B66" s="36" t="s">
        <v>1207</v>
      </c>
      <c r="C66" s="19" t="s">
        <v>514</v>
      </c>
      <c r="D66" s="19" t="s">
        <v>310</v>
      </c>
      <c r="E66" s="19" t="s">
        <v>310</v>
      </c>
      <c r="F66" s="19" t="s">
        <v>1190</v>
      </c>
      <c r="G66" s="163">
        <f>VLOOKUP(C66,ADMINISTRATIVAS!$F$9:$L$73,7,FALSE)</f>
        <v>20</v>
      </c>
      <c r="H66" s="162" t="s">
        <v>86</v>
      </c>
    </row>
    <row r="67" spans="1:8">
      <c r="A67" s="162" t="s">
        <v>86</v>
      </c>
      <c r="B67" s="36" t="s">
        <v>1206</v>
      </c>
      <c r="C67" s="19" t="s">
        <v>519</v>
      </c>
      <c r="D67" s="19" t="s">
        <v>310</v>
      </c>
      <c r="E67" s="19" t="s">
        <v>310</v>
      </c>
      <c r="F67" s="19" t="s">
        <v>1190</v>
      </c>
      <c r="G67" s="163">
        <f>VLOOKUP(C67,ADMINISTRATIVAS!$F$9:$L$73,7,FALSE)</f>
        <v>20</v>
      </c>
      <c r="H67" s="162" t="s">
        <v>86</v>
      </c>
    </row>
    <row r="68" spans="1:8">
      <c r="A68" s="162" t="s">
        <v>86</v>
      </c>
      <c r="B68" s="36" t="s">
        <v>820</v>
      </c>
      <c r="C68" s="19" t="s">
        <v>519</v>
      </c>
      <c r="D68" s="19" t="s">
        <v>310</v>
      </c>
      <c r="E68" s="19" t="s">
        <v>310</v>
      </c>
      <c r="F68" s="19" t="s">
        <v>1190</v>
      </c>
      <c r="G68" s="163">
        <f>VLOOKUP(C68,ADMINISTRATIVAS!$F$9:$L$73,7,FALSE)</f>
        <v>20</v>
      </c>
      <c r="H68" s="162" t="s">
        <v>86</v>
      </c>
    </row>
    <row r="69" spans="1:8">
      <c r="A69" s="162" t="s">
        <v>86</v>
      </c>
      <c r="B69" s="19" t="s">
        <v>416</v>
      </c>
      <c r="C69" s="19" t="s">
        <v>614</v>
      </c>
      <c r="D69" s="19" t="s">
        <v>310</v>
      </c>
      <c r="E69" s="19" t="s">
        <v>310</v>
      </c>
      <c r="F69" s="19" t="s">
        <v>1208</v>
      </c>
      <c r="G69" s="163">
        <f>VLOOKUP(C69,TECNICAS!$E$8:$K$113,7,FALSE)</f>
        <v>100</v>
      </c>
      <c r="H69" s="162" t="s">
        <v>86</v>
      </c>
    </row>
    <row r="70" spans="1:8">
      <c r="A70" s="162" t="s">
        <v>86</v>
      </c>
      <c r="B70" s="36" t="s">
        <v>1198</v>
      </c>
      <c r="C70" s="19" t="s">
        <v>620</v>
      </c>
      <c r="D70" s="19" t="s">
        <v>310</v>
      </c>
      <c r="E70" s="19" t="s">
        <v>310</v>
      </c>
      <c r="F70" s="19" t="s">
        <v>1208</v>
      </c>
      <c r="G70" s="163">
        <f>VLOOKUP(C70,TECNICAS!$E$8:$K$113,7,FALSE)</f>
        <v>100</v>
      </c>
      <c r="H70" s="162" t="s">
        <v>86</v>
      </c>
    </row>
    <row r="71" spans="1:8">
      <c r="A71" s="162" t="s">
        <v>86</v>
      </c>
      <c r="B71" s="36" t="s">
        <v>416</v>
      </c>
      <c r="C71" s="19" t="s">
        <v>620</v>
      </c>
      <c r="D71" s="19" t="s">
        <v>310</v>
      </c>
      <c r="E71" s="19" t="s">
        <v>310</v>
      </c>
      <c r="F71" s="19" t="s">
        <v>1208</v>
      </c>
      <c r="G71" s="163">
        <f>VLOOKUP(C71,TECNICAS!$E$8:$K$113,7,FALSE)</f>
        <v>100</v>
      </c>
      <c r="H71" s="162" t="s">
        <v>86</v>
      </c>
    </row>
    <row r="72" spans="1:8">
      <c r="A72" s="162" t="s">
        <v>86</v>
      </c>
      <c r="B72" s="36" t="s">
        <v>1209</v>
      </c>
      <c r="C72" s="19" t="s">
        <v>620</v>
      </c>
      <c r="D72" s="19" t="s">
        <v>310</v>
      </c>
      <c r="E72" s="19" t="s">
        <v>310</v>
      </c>
      <c r="F72" s="19" t="s">
        <v>1208</v>
      </c>
      <c r="G72" s="163">
        <f>VLOOKUP(C72,TECNICAS!$E$8:$K$113,7,FALSE)</f>
        <v>100</v>
      </c>
      <c r="H72" s="162" t="s">
        <v>86</v>
      </c>
    </row>
    <row r="73" spans="1:8">
      <c r="A73" s="162" t="s">
        <v>86</v>
      </c>
      <c r="B73" s="19" t="s">
        <v>633</v>
      </c>
      <c r="C73" s="36" t="s">
        <v>632</v>
      </c>
      <c r="D73" s="19" t="s">
        <v>310</v>
      </c>
      <c r="E73" s="19" t="s">
        <v>310</v>
      </c>
      <c r="F73" s="19" t="s">
        <v>1208</v>
      </c>
      <c r="G73" s="163">
        <f>VLOOKUP(C73,TECNICAS!$E$8:$K$113,7,FALSE)</f>
        <v>100</v>
      </c>
      <c r="H73" s="162" t="s">
        <v>86</v>
      </c>
    </row>
    <row r="74" spans="1:8">
      <c r="A74" s="162" t="s">
        <v>86</v>
      </c>
      <c r="B74" s="19" t="s">
        <v>633</v>
      </c>
      <c r="C74" s="36" t="s">
        <v>639</v>
      </c>
      <c r="D74" s="19" t="s">
        <v>310</v>
      </c>
      <c r="E74" s="19" t="s">
        <v>310</v>
      </c>
      <c r="F74" s="19" t="s">
        <v>1208</v>
      </c>
      <c r="G74" s="163">
        <f>VLOOKUP(C74,TECNICAS!$E$8:$K$113,7,FALSE)</f>
        <v>100</v>
      </c>
      <c r="H74" s="162" t="s">
        <v>86</v>
      </c>
    </row>
    <row r="75" spans="1:8">
      <c r="A75" s="162" t="s">
        <v>86</v>
      </c>
      <c r="B75" s="36" t="s">
        <v>1198</v>
      </c>
      <c r="C75" s="36" t="s">
        <v>644</v>
      </c>
      <c r="D75" s="19" t="s">
        <v>310</v>
      </c>
      <c r="E75" s="19" t="s">
        <v>310</v>
      </c>
      <c r="F75" s="19" t="s">
        <v>1208</v>
      </c>
      <c r="G75" s="163">
        <f>VLOOKUP(C75,TECNICAS!$E$8:$K$113,7,FALSE)</f>
        <v>100</v>
      </c>
      <c r="H75" s="162" t="s">
        <v>86</v>
      </c>
    </row>
    <row r="76" spans="1:8">
      <c r="A76" s="162" t="s">
        <v>86</v>
      </c>
      <c r="B76" s="36" t="s">
        <v>416</v>
      </c>
      <c r="C76" s="36" t="s">
        <v>644</v>
      </c>
      <c r="D76" s="19" t="s">
        <v>310</v>
      </c>
      <c r="E76" s="19" t="s">
        <v>310</v>
      </c>
      <c r="F76" s="19" t="s">
        <v>1208</v>
      </c>
      <c r="G76" s="163">
        <f>VLOOKUP(C76,TECNICAS!$E$8:$K$113,7,FALSE)</f>
        <v>100</v>
      </c>
      <c r="H76" s="162" t="s">
        <v>86</v>
      </c>
    </row>
    <row r="77" spans="1:8">
      <c r="A77" s="162" t="s">
        <v>86</v>
      </c>
      <c r="B77" s="19" t="s">
        <v>633</v>
      </c>
      <c r="C77" s="36" t="s">
        <v>651</v>
      </c>
      <c r="D77" s="19" t="s">
        <v>310</v>
      </c>
      <c r="E77" s="19" t="s">
        <v>310</v>
      </c>
      <c r="F77" s="19" t="s">
        <v>1208</v>
      </c>
      <c r="G77" s="163">
        <f>VLOOKUP(C77,TECNICAS!$E$8:$K$113,7,FALSE)</f>
        <v>40</v>
      </c>
      <c r="H77" s="162" t="s">
        <v>86</v>
      </c>
    </row>
    <row r="78" spans="1:8">
      <c r="A78" s="162" t="s">
        <v>86</v>
      </c>
      <c r="B78" s="19" t="s">
        <v>633</v>
      </c>
      <c r="C78" s="36" t="s">
        <v>672</v>
      </c>
      <c r="D78" s="19" t="s">
        <v>310</v>
      </c>
      <c r="E78" s="19" t="s">
        <v>310</v>
      </c>
      <c r="F78" s="19" t="s">
        <v>1208</v>
      </c>
      <c r="G78" s="163">
        <f>VLOOKUP(C78,TECNICAS!$E$8:$K$113,7,FALSE)</f>
        <v>80</v>
      </c>
      <c r="H78" s="162" t="s">
        <v>86</v>
      </c>
    </row>
    <row r="79" spans="1:8">
      <c r="A79" s="162" t="s">
        <v>86</v>
      </c>
      <c r="B79" s="36" t="s">
        <v>1198</v>
      </c>
      <c r="C79" s="36" t="s">
        <v>680</v>
      </c>
      <c r="D79" s="19" t="s">
        <v>310</v>
      </c>
      <c r="E79" s="19" t="s">
        <v>310</v>
      </c>
      <c r="F79" s="19" t="s">
        <v>1208</v>
      </c>
      <c r="G79" s="163">
        <f>VLOOKUP(C79,TECNICAS!$E$8:$K$113,7,FALSE)</f>
        <v>80</v>
      </c>
      <c r="H79" s="162" t="s">
        <v>86</v>
      </c>
    </row>
    <row r="80" spans="1:8">
      <c r="A80" s="162" t="s">
        <v>86</v>
      </c>
      <c r="B80" s="36" t="s">
        <v>416</v>
      </c>
      <c r="C80" s="36" t="s">
        <v>680</v>
      </c>
      <c r="D80" s="19" t="s">
        <v>310</v>
      </c>
      <c r="E80" s="19" t="s">
        <v>310</v>
      </c>
      <c r="F80" s="19" t="s">
        <v>1208</v>
      </c>
      <c r="G80" s="163">
        <f>VLOOKUP(C80,TECNICAS!$E$8:$K$113,7,FALSE)</f>
        <v>80</v>
      </c>
      <c r="H80" s="162" t="s">
        <v>86</v>
      </c>
    </row>
    <row r="81" spans="1:8">
      <c r="A81" s="162" t="s">
        <v>86</v>
      </c>
      <c r="B81" s="19" t="s">
        <v>633</v>
      </c>
      <c r="C81" s="36" t="s">
        <v>686</v>
      </c>
      <c r="D81" s="19" t="s">
        <v>310</v>
      </c>
      <c r="E81" s="19" t="s">
        <v>310</v>
      </c>
      <c r="F81" s="19" t="s">
        <v>1208</v>
      </c>
      <c r="G81" s="163">
        <f>VLOOKUP(C81,TECNICAS!$E$8:$K$113,7,FALSE)</f>
        <v>60</v>
      </c>
      <c r="H81" s="162" t="s">
        <v>86</v>
      </c>
    </row>
    <row r="82" spans="1:8">
      <c r="A82" s="162" t="s">
        <v>86</v>
      </c>
      <c r="B82" s="19" t="s">
        <v>633</v>
      </c>
      <c r="C82" s="36" t="s">
        <v>692</v>
      </c>
      <c r="D82" s="19" t="s">
        <v>310</v>
      </c>
      <c r="E82" s="19" t="s">
        <v>310</v>
      </c>
      <c r="F82" s="19" t="s">
        <v>1208</v>
      </c>
      <c r="G82" s="163">
        <f>VLOOKUP(C82,TECNICAS!$E$8:$K$113,7,FALSE)</f>
        <v>100</v>
      </c>
      <c r="H82" s="162" t="s">
        <v>86</v>
      </c>
    </row>
    <row r="83" spans="1:8">
      <c r="A83" s="162" t="s">
        <v>86</v>
      </c>
      <c r="B83" s="36" t="s">
        <v>1198</v>
      </c>
      <c r="C83" s="36" t="s">
        <v>697</v>
      </c>
      <c r="D83" s="19" t="s">
        <v>310</v>
      </c>
      <c r="E83" s="19" t="s">
        <v>310</v>
      </c>
      <c r="F83" s="19" t="s">
        <v>1208</v>
      </c>
      <c r="G83" s="163">
        <f>VLOOKUP(C83,TECNICAS!$E$8:$K$113,7,FALSE)</f>
        <v>100</v>
      </c>
      <c r="H83" s="162" t="s">
        <v>86</v>
      </c>
    </row>
    <row r="84" spans="1:8">
      <c r="A84" s="162" t="s">
        <v>86</v>
      </c>
      <c r="B84" s="36" t="s">
        <v>416</v>
      </c>
      <c r="C84" s="36" t="s">
        <v>697</v>
      </c>
      <c r="D84" s="19" t="s">
        <v>310</v>
      </c>
      <c r="E84" s="19" t="s">
        <v>310</v>
      </c>
      <c r="F84" s="19" t="s">
        <v>1208</v>
      </c>
      <c r="G84" s="163">
        <f>VLOOKUP(C84,TECNICAS!$E$8:$K$113,7,FALSE)</f>
        <v>100</v>
      </c>
      <c r="H84" s="162" t="s">
        <v>86</v>
      </c>
    </row>
    <row r="85" spans="1:8">
      <c r="A85" s="162" t="s">
        <v>86</v>
      </c>
      <c r="B85" s="19" t="s">
        <v>416</v>
      </c>
      <c r="C85" s="36" t="s">
        <v>703</v>
      </c>
      <c r="D85" s="19" t="s">
        <v>310</v>
      </c>
      <c r="E85" s="19" t="s">
        <v>310</v>
      </c>
      <c r="F85" s="19" t="s">
        <v>1208</v>
      </c>
      <c r="G85" s="163">
        <f>VLOOKUP(C85,TECNICAS!$E$8:$K$113,7,FALSE)</f>
        <v>100</v>
      </c>
      <c r="H85" s="162" t="s">
        <v>86</v>
      </c>
    </row>
    <row r="86" spans="1:8">
      <c r="A86" s="162" t="s">
        <v>86</v>
      </c>
      <c r="B86" s="19" t="s">
        <v>729</v>
      </c>
      <c r="C86" s="36" t="s">
        <v>728</v>
      </c>
      <c r="D86" s="19" t="s">
        <v>310</v>
      </c>
      <c r="E86" s="19" t="s">
        <v>310</v>
      </c>
      <c r="F86" s="19" t="s">
        <v>1208</v>
      </c>
      <c r="G86" s="163">
        <f>VLOOKUP(C86,TECNICAS!$E$8:$K$113,7,FALSE)</f>
        <v>40</v>
      </c>
      <c r="H86" s="162" t="s">
        <v>86</v>
      </c>
    </row>
    <row r="87" spans="1:8">
      <c r="A87" s="162" t="s">
        <v>86</v>
      </c>
      <c r="B87" s="36" t="s">
        <v>729</v>
      </c>
      <c r="C87" s="36" t="s">
        <v>736</v>
      </c>
      <c r="D87" s="19" t="s">
        <v>310</v>
      </c>
      <c r="E87" s="19" t="s">
        <v>310</v>
      </c>
      <c r="F87" s="19" t="s">
        <v>1208</v>
      </c>
      <c r="G87" s="163">
        <f>VLOOKUP(C87,TECNICAS!$E$8:$K$113,7,FALSE)</f>
        <v>20</v>
      </c>
      <c r="H87" s="162" t="s">
        <v>86</v>
      </c>
    </row>
    <row r="88" spans="1:8">
      <c r="A88" s="162" t="s">
        <v>86</v>
      </c>
      <c r="B88" s="36" t="s">
        <v>795</v>
      </c>
      <c r="C88" s="36" t="s">
        <v>736</v>
      </c>
      <c r="D88" s="19" t="s">
        <v>310</v>
      </c>
      <c r="E88" s="19" t="s">
        <v>310</v>
      </c>
      <c r="F88" s="19" t="s">
        <v>1208</v>
      </c>
      <c r="G88" s="163">
        <f>VLOOKUP(C88,TECNICAS!$E$8:$K$113,7,FALSE)</f>
        <v>20</v>
      </c>
      <c r="H88" s="162" t="s">
        <v>86</v>
      </c>
    </row>
    <row r="89" spans="1:8">
      <c r="A89" s="162" t="s">
        <v>77</v>
      </c>
      <c r="B89" s="36" t="s">
        <v>545</v>
      </c>
      <c r="C89" s="36" t="s">
        <v>748</v>
      </c>
      <c r="D89" s="19" t="s">
        <v>310</v>
      </c>
      <c r="E89" s="19" t="s">
        <v>310</v>
      </c>
      <c r="F89" s="19" t="s">
        <v>1208</v>
      </c>
      <c r="G89" s="163">
        <f>VLOOKUP(C89,TECNICAS!$E$8:$K$113,7,FALSE)</f>
        <v>20</v>
      </c>
      <c r="H89" s="162" t="s">
        <v>77</v>
      </c>
    </row>
    <row r="90" spans="1:8">
      <c r="A90" s="162" t="s">
        <v>86</v>
      </c>
      <c r="B90" s="36" t="s">
        <v>729</v>
      </c>
      <c r="C90" s="36" t="s">
        <v>748</v>
      </c>
      <c r="D90" s="19" t="s">
        <v>310</v>
      </c>
      <c r="E90" s="19" t="s">
        <v>310</v>
      </c>
      <c r="F90" s="19" t="s">
        <v>1208</v>
      </c>
      <c r="G90" s="163">
        <f>VLOOKUP(C90,TECNICAS!$E$8:$K$113,7,FALSE)</f>
        <v>20</v>
      </c>
      <c r="H90" s="162" t="s">
        <v>86</v>
      </c>
    </row>
    <row r="91" spans="1:8">
      <c r="A91" s="162" t="s">
        <v>86</v>
      </c>
      <c r="B91" s="36" t="s">
        <v>769</v>
      </c>
      <c r="C91" s="36" t="s">
        <v>748</v>
      </c>
      <c r="D91" s="19" t="s">
        <v>310</v>
      </c>
      <c r="E91" s="19" t="s">
        <v>310</v>
      </c>
      <c r="F91" s="19" t="s">
        <v>1208</v>
      </c>
      <c r="G91" s="163">
        <f>VLOOKUP(C91,TECNICAS!$E$8:$K$113,7,FALSE)</f>
        <v>20</v>
      </c>
      <c r="H91" s="162" t="s">
        <v>86</v>
      </c>
    </row>
    <row r="92" spans="1:8">
      <c r="A92" s="162" t="s">
        <v>86</v>
      </c>
      <c r="B92" s="19" t="s">
        <v>729</v>
      </c>
      <c r="C92" s="36" t="s">
        <v>759</v>
      </c>
      <c r="D92" s="19" t="s">
        <v>310</v>
      </c>
      <c r="E92" s="19" t="s">
        <v>310</v>
      </c>
      <c r="F92" s="19" t="s">
        <v>1208</v>
      </c>
      <c r="G92" s="163">
        <f>VLOOKUP(C92,TECNICAS!$E$8:$K$113,7,FALSE)</f>
        <v>20</v>
      </c>
      <c r="H92" s="162" t="s">
        <v>86</v>
      </c>
    </row>
    <row r="93" spans="1:8">
      <c r="A93" s="162" t="s">
        <v>86</v>
      </c>
      <c r="B93" s="19" t="s">
        <v>769</v>
      </c>
      <c r="C93" s="36" t="s">
        <v>768</v>
      </c>
      <c r="D93" s="19" t="s">
        <v>310</v>
      </c>
      <c r="E93" s="19" t="s">
        <v>310</v>
      </c>
      <c r="F93" s="19" t="s">
        <v>1208</v>
      </c>
      <c r="G93" s="163">
        <f>VLOOKUP(C93,TECNICAS!$E$8:$K$113,7,FALSE)</f>
        <v>100</v>
      </c>
      <c r="H93" s="162" t="s">
        <v>86</v>
      </c>
    </row>
    <row r="94" spans="1:8">
      <c r="A94" s="162" t="s">
        <v>77</v>
      </c>
      <c r="B94" s="36" t="s">
        <v>840</v>
      </c>
      <c r="C94" s="36" t="s">
        <v>775</v>
      </c>
      <c r="D94" s="19" t="s">
        <v>310</v>
      </c>
      <c r="E94" s="19" t="s">
        <v>310</v>
      </c>
      <c r="F94" s="19" t="s">
        <v>1208</v>
      </c>
      <c r="G94" s="163">
        <f>VLOOKUP(C94,TECNICAS!$E$8:$K$113,7,FALSE)</f>
        <v>20</v>
      </c>
      <c r="H94" s="162" t="s">
        <v>77</v>
      </c>
    </row>
    <row r="95" spans="1:8">
      <c r="A95" s="162" t="s">
        <v>86</v>
      </c>
      <c r="B95" s="36" t="s">
        <v>769</v>
      </c>
      <c r="C95" s="36" t="s">
        <v>775</v>
      </c>
      <c r="D95" s="19" t="s">
        <v>310</v>
      </c>
      <c r="E95" s="19" t="s">
        <v>310</v>
      </c>
      <c r="F95" s="19" t="s">
        <v>1208</v>
      </c>
      <c r="G95" s="163">
        <f>VLOOKUP(C95,TECNICAS!$E$8:$K$113,7,FALSE)</f>
        <v>20</v>
      </c>
      <c r="H95" s="162" t="s">
        <v>86</v>
      </c>
    </row>
    <row r="96" spans="1:8">
      <c r="A96" s="162" t="s">
        <v>77</v>
      </c>
      <c r="B96" s="36" t="s">
        <v>840</v>
      </c>
      <c r="C96" s="36" t="s">
        <v>781</v>
      </c>
      <c r="D96" s="19" t="s">
        <v>310</v>
      </c>
      <c r="E96" s="19" t="s">
        <v>310</v>
      </c>
      <c r="F96" s="19" t="s">
        <v>1208</v>
      </c>
      <c r="G96" s="163">
        <f>VLOOKUP(C96,TECNICAS!$E$8:$K$113,7,FALSE)</f>
        <v>20</v>
      </c>
      <c r="H96" s="162" t="s">
        <v>77</v>
      </c>
    </row>
    <row r="97" spans="1:8">
      <c r="A97" s="162" t="s">
        <v>86</v>
      </c>
      <c r="B97" s="36" t="s">
        <v>729</v>
      </c>
      <c r="C97" s="36" t="s">
        <v>781</v>
      </c>
      <c r="D97" s="19" t="s">
        <v>310</v>
      </c>
      <c r="E97" s="19" t="s">
        <v>310</v>
      </c>
      <c r="F97" s="19" t="s">
        <v>1208</v>
      </c>
      <c r="G97" s="163">
        <f>VLOOKUP(C97,TECNICAS!$E$8:$K$113,7,FALSE)</f>
        <v>20</v>
      </c>
      <c r="H97" s="162" t="s">
        <v>86</v>
      </c>
    </row>
    <row r="98" spans="1:8">
      <c r="A98" s="162" t="s">
        <v>86</v>
      </c>
      <c r="B98" s="36" t="s">
        <v>769</v>
      </c>
      <c r="C98" s="36" t="s">
        <v>781</v>
      </c>
      <c r="D98" s="19" t="s">
        <v>310</v>
      </c>
      <c r="E98" s="19" t="s">
        <v>310</v>
      </c>
      <c r="F98" s="19" t="s">
        <v>1208</v>
      </c>
      <c r="G98" s="163">
        <f>VLOOKUP(C98,TECNICAS!$E$8:$K$113,7,FALSE)</f>
        <v>20</v>
      </c>
      <c r="H98" s="162" t="s">
        <v>86</v>
      </c>
    </row>
    <row r="99" spans="1:8">
      <c r="A99" s="162" t="s">
        <v>86</v>
      </c>
      <c r="B99" s="36" t="s">
        <v>795</v>
      </c>
      <c r="C99" s="36" t="s">
        <v>787</v>
      </c>
      <c r="D99" s="19" t="s">
        <v>310</v>
      </c>
      <c r="E99" s="19" t="s">
        <v>310</v>
      </c>
      <c r="F99" s="19" t="s">
        <v>1208</v>
      </c>
      <c r="G99" s="163">
        <f>VLOOKUP(C99,TECNICAS!$E$8:$K$113,7,FALSE)</f>
        <v>100</v>
      </c>
      <c r="H99" s="162" t="s">
        <v>86</v>
      </c>
    </row>
    <row r="100" spans="1:8">
      <c r="A100" s="162" t="s">
        <v>86</v>
      </c>
      <c r="B100" s="36" t="s">
        <v>1210</v>
      </c>
      <c r="C100" s="36" t="s">
        <v>787</v>
      </c>
      <c r="D100" s="19" t="s">
        <v>310</v>
      </c>
      <c r="E100" s="19" t="s">
        <v>310</v>
      </c>
      <c r="F100" s="19" t="s">
        <v>1208</v>
      </c>
      <c r="G100" s="163">
        <f>VLOOKUP(C100,TECNICAS!$E$8:$K$113,7,FALSE)</f>
        <v>100</v>
      </c>
      <c r="H100" s="162" t="s">
        <v>86</v>
      </c>
    </row>
    <row r="101" spans="1:8">
      <c r="A101" s="162" t="s">
        <v>86</v>
      </c>
      <c r="B101" s="36" t="s">
        <v>795</v>
      </c>
      <c r="C101" s="36" t="s">
        <v>794</v>
      </c>
      <c r="D101" s="19" t="s">
        <v>310</v>
      </c>
      <c r="E101" s="19" t="s">
        <v>310</v>
      </c>
      <c r="F101" s="19" t="s">
        <v>1208</v>
      </c>
      <c r="G101" s="163">
        <f>VLOOKUP(C101,TECNICAS!$E$8:$K$113,7,FALSE)</f>
        <v>100</v>
      </c>
      <c r="H101" s="162" t="s">
        <v>86</v>
      </c>
    </row>
    <row r="102" spans="1:8">
      <c r="A102" s="162" t="s">
        <v>77</v>
      </c>
      <c r="B102" s="19" t="s">
        <v>802</v>
      </c>
      <c r="C102" s="36" t="s">
        <v>801</v>
      </c>
      <c r="D102" s="19" t="s">
        <v>310</v>
      </c>
      <c r="E102" s="19" t="s">
        <v>310</v>
      </c>
      <c r="F102" s="19" t="s">
        <v>1208</v>
      </c>
      <c r="G102" s="163">
        <f>VLOOKUP(C102,TECNICAS!$E$8:$K$113,7,FALSE)</f>
        <v>100</v>
      </c>
      <c r="H102" s="162" t="s">
        <v>77</v>
      </c>
    </row>
    <row r="103" spans="1:8">
      <c r="A103" s="162" t="s">
        <v>86</v>
      </c>
      <c r="B103" s="36" t="s">
        <v>1206</v>
      </c>
      <c r="C103" s="36" t="s">
        <v>808</v>
      </c>
      <c r="D103" s="19" t="s">
        <v>310</v>
      </c>
      <c r="E103" s="19" t="s">
        <v>310</v>
      </c>
      <c r="F103" s="19" t="s">
        <v>1208</v>
      </c>
      <c r="G103" s="163">
        <f>VLOOKUP(C103,TECNICAS!$E$8:$K$113,7,FALSE)</f>
        <v>100</v>
      </c>
      <c r="H103" s="162" t="s">
        <v>86</v>
      </c>
    </row>
    <row r="104" spans="1:8">
      <c r="A104" s="162" t="s">
        <v>86</v>
      </c>
      <c r="B104" s="36" t="s">
        <v>1207</v>
      </c>
      <c r="C104" s="36" t="s">
        <v>808</v>
      </c>
      <c r="D104" s="19" t="s">
        <v>310</v>
      </c>
      <c r="E104" s="19" t="s">
        <v>310</v>
      </c>
      <c r="F104" s="19" t="s">
        <v>1208</v>
      </c>
      <c r="G104" s="163">
        <f>VLOOKUP(C104,TECNICAS!$E$8:$K$113,7,FALSE)</f>
        <v>100</v>
      </c>
      <c r="H104" s="162" t="s">
        <v>86</v>
      </c>
    </row>
    <row r="105" spans="1:8">
      <c r="A105" s="162" t="s">
        <v>86</v>
      </c>
      <c r="B105" s="19" t="s">
        <v>820</v>
      </c>
      <c r="C105" s="36" t="s">
        <v>819</v>
      </c>
      <c r="D105" s="19" t="s">
        <v>310</v>
      </c>
      <c r="E105" s="19" t="s">
        <v>310</v>
      </c>
      <c r="F105" s="19" t="s">
        <v>1208</v>
      </c>
      <c r="G105" s="163">
        <f>VLOOKUP(C105,TECNICAS!$E$8:$K$113,7,FALSE)</f>
        <v>20</v>
      </c>
      <c r="H105" s="162" t="s">
        <v>86</v>
      </c>
    </row>
    <row r="106" spans="1:8">
      <c r="A106" s="162" t="s">
        <v>86</v>
      </c>
      <c r="B106" s="36" t="s">
        <v>1010</v>
      </c>
      <c r="C106" s="36" t="s">
        <v>834</v>
      </c>
      <c r="D106" s="19" t="s">
        <v>310</v>
      </c>
      <c r="E106" s="19" t="s">
        <v>310</v>
      </c>
      <c r="F106" s="19" t="s">
        <v>1208</v>
      </c>
      <c r="G106" s="163">
        <f>VLOOKUP(C106,TECNICAS!$E$8:$K$113,7,FALSE)</f>
        <v>40</v>
      </c>
      <c r="H106" s="162" t="s">
        <v>86</v>
      </c>
    </row>
    <row r="107" spans="1:8">
      <c r="A107" s="162" t="s">
        <v>86</v>
      </c>
      <c r="B107" s="36" t="s">
        <v>1211</v>
      </c>
      <c r="C107" s="36" t="s">
        <v>834</v>
      </c>
      <c r="D107" s="19" t="s">
        <v>310</v>
      </c>
      <c r="E107" s="19" t="s">
        <v>310</v>
      </c>
      <c r="F107" s="19" t="s">
        <v>1208</v>
      </c>
      <c r="G107" s="163">
        <f>VLOOKUP(C107,TECNICAS!$E$8:$K$113,7,FALSE)</f>
        <v>40</v>
      </c>
      <c r="H107" s="162" t="s">
        <v>86</v>
      </c>
    </row>
    <row r="108" spans="1:8">
      <c r="A108" s="162" t="s">
        <v>77</v>
      </c>
      <c r="B108" s="19" t="s">
        <v>840</v>
      </c>
      <c r="C108" s="36" t="s">
        <v>839</v>
      </c>
      <c r="D108" s="19" t="s">
        <v>310</v>
      </c>
      <c r="E108" s="19" t="s">
        <v>310</v>
      </c>
      <c r="F108" s="19" t="s">
        <v>1208</v>
      </c>
      <c r="G108" s="163">
        <f>VLOOKUP(C108,TECNICAS!$E$8:$K$113,7,FALSE)</f>
        <v>60</v>
      </c>
      <c r="H108" s="162" t="s">
        <v>77</v>
      </c>
    </row>
    <row r="109" spans="1:8">
      <c r="A109" s="162" t="s">
        <v>86</v>
      </c>
      <c r="B109" s="19" t="s">
        <v>845</v>
      </c>
      <c r="C109" s="36" t="s">
        <v>844</v>
      </c>
      <c r="D109" s="19" t="s">
        <v>310</v>
      </c>
      <c r="E109" s="19" t="s">
        <v>310</v>
      </c>
      <c r="F109" s="19" t="s">
        <v>1208</v>
      </c>
      <c r="G109" s="163">
        <f>VLOOKUP(C109,TECNICAS!$E$8:$K$113,7,FALSE)</f>
        <v>80</v>
      </c>
      <c r="H109" s="162" t="s">
        <v>86</v>
      </c>
    </row>
    <row r="110" spans="1:8">
      <c r="A110" s="162" t="s">
        <v>86</v>
      </c>
      <c r="B110" s="36" t="s">
        <v>1212</v>
      </c>
      <c r="C110" s="36" t="s">
        <v>854</v>
      </c>
      <c r="D110" s="19" t="s">
        <v>310</v>
      </c>
      <c r="E110" s="19" t="s">
        <v>310</v>
      </c>
      <c r="F110" s="19" t="s">
        <v>1208</v>
      </c>
      <c r="G110" s="163">
        <f>VLOOKUP(C110,TECNICAS!$E$8:$K$113,7,FALSE)</f>
        <v>100</v>
      </c>
      <c r="H110" s="162" t="s">
        <v>86</v>
      </c>
    </row>
    <row r="111" spans="1:8">
      <c r="A111" s="162" t="s">
        <v>76</v>
      </c>
      <c r="B111" s="36" t="s">
        <v>1213</v>
      </c>
      <c r="C111" s="36" t="s">
        <v>854</v>
      </c>
      <c r="D111" s="19" t="s">
        <v>310</v>
      </c>
      <c r="E111" s="19" t="s">
        <v>310</v>
      </c>
      <c r="F111" s="19" t="s">
        <v>1208</v>
      </c>
      <c r="G111" s="163">
        <f>VLOOKUP(C111,TECNICAS!$E$8:$K$113,7,FALSE)</f>
        <v>100</v>
      </c>
      <c r="H111" s="162" t="s">
        <v>76</v>
      </c>
    </row>
    <row r="112" spans="1:8">
      <c r="A112" s="162" t="s">
        <v>80</v>
      </c>
      <c r="B112" s="36" t="s">
        <v>1214</v>
      </c>
      <c r="C112" s="36" t="s">
        <v>854</v>
      </c>
      <c r="D112" s="19" t="s">
        <v>310</v>
      </c>
      <c r="E112" s="19" t="s">
        <v>310</v>
      </c>
      <c r="F112" s="19" t="s">
        <v>1208</v>
      </c>
      <c r="G112" s="163">
        <f>VLOOKUP(C112,TECNICAS!$E$8:$K$113,7,FALSE)</f>
        <v>100</v>
      </c>
      <c r="H112" s="162" t="s">
        <v>80</v>
      </c>
    </row>
    <row r="113" spans="1:8">
      <c r="A113" s="162" t="s">
        <v>86</v>
      </c>
      <c r="B113" s="36" t="s">
        <v>1215</v>
      </c>
      <c r="C113" s="36" t="s">
        <v>865</v>
      </c>
      <c r="D113" s="19" t="s">
        <v>310</v>
      </c>
      <c r="E113" s="19" t="s">
        <v>310</v>
      </c>
      <c r="F113" s="19" t="s">
        <v>1208</v>
      </c>
      <c r="G113" s="163">
        <f>VLOOKUP(C113,TECNICAS!$E$8:$K$113,7,FALSE)</f>
        <v>80</v>
      </c>
      <c r="H113" s="162" t="s">
        <v>86</v>
      </c>
    </row>
    <row r="114" spans="1:8">
      <c r="A114" s="162" t="s">
        <v>86</v>
      </c>
      <c r="B114" s="36" t="s">
        <v>566</v>
      </c>
      <c r="C114" s="36" t="s">
        <v>865</v>
      </c>
      <c r="D114" s="19" t="s">
        <v>310</v>
      </c>
      <c r="E114" s="19" t="s">
        <v>310</v>
      </c>
      <c r="F114" s="19" t="s">
        <v>1208</v>
      </c>
      <c r="G114" s="163">
        <f>VLOOKUP(C114,TECNICAS!$E$8:$K$113,7,FALSE)</f>
        <v>80</v>
      </c>
      <c r="H114" s="162" t="s">
        <v>86</v>
      </c>
    </row>
    <row r="115" spans="1:8">
      <c r="A115" s="162" t="s">
        <v>86</v>
      </c>
      <c r="B115" s="36" t="s">
        <v>881</v>
      </c>
      <c r="C115" s="36" t="s">
        <v>874</v>
      </c>
      <c r="D115" s="19" t="s">
        <v>310</v>
      </c>
      <c r="E115" s="19" t="s">
        <v>310</v>
      </c>
      <c r="F115" s="19" t="s">
        <v>1208</v>
      </c>
      <c r="G115" s="163">
        <f>VLOOKUP(C115,TECNICAS!$E$8:$K$113,7,FALSE)</f>
        <v>100</v>
      </c>
      <c r="H115" s="162" t="s">
        <v>86</v>
      </c>
    </row>
    <row r="116" spans="1:8">
      <c r="A116" s="162" t="s">
        <v>76</v>
      </c>
      <c r="B116" s="36" t="s">
        <v>1216</v>
      </c>
      <c r="C116" s="36" t="s">
        <v>874</v>
      </c>
      <c r="D116" s="19" t="s">
        <v>310</v>
      </c>
      <c r="E116" s="19" t="s">
        <v>310</v>
      </c>
      <c r="F116" s="19" t="s">
        <v>1208</v>
      </c>
      <c r="G116" s="163">
        <f>VLOOKUP(C116,TECNICAS!$E$8:$K$113,7,FALSE)</f>
        <v>100</v>
      </c>
      <c r="H116" s="162" t="s">
        <v>76</v>
      </c>
    </row>
    <row r="117" spans="1:8">
      <c r="A117" s="162" t="s">
        <v>80</v>
      </c>
      <c r="B117" s="36" t="s">
        <v>1217</v>
      </c>
      <c r="C117" s="36" t="s">
        <v>874</v>
      </c>
      <c r="D117" s="19" t="s">
        <v>310</v>
      </c>
      <c r="E117" s="19" t="s">
        <v>310</v>
      </c>
      <c r="F117" s="19" t="s">
        <v>1208</v>
      </c>
      <c r="G117" s="163">
        <f>VLOOKUP(C117,TECNICAS!$E$8:$K$113,7,FALSE)</f>
        <v>100</v>
      </c>
      <c r="H117" s="162" t="s">
        <v>80</v>
      </c>
    </row>
    <row r="118" spans="1:8">
      <c r="A118" s="162" t="s">
        <v>86</v>
      </c>
      <c r="B118" s="19" t="s">
        <v>881</v>
      </c>
      <c r="C118" s="36" t="s">
        <v>880</v>
      </c>
      <c r="D118" s="19" t="s">
        <v>310</v>
      </c>
      <c r="E118" s="19" t="s">
        <v>310</v>
      </c>
      <c r="F118" s="19" t="s">
        <v>1208</v>
      </c>
      <c r="G118" s="163">
        <f>VLOOKUP(C118,TECNICAS!$E$8:$K$113,7,FALSE)</f>
        <v>80</v>
      </c>
      <c r="H118" s="162" t="s">
        <v>86</v>
      </c>
    </row>
    <row r="119" spans="1:8">
      <c r="A119" s="162" t="s">
        <v>86</v>
      </c>
      <c r="B119" s="36" t="s">
        <v>881</v>
      </c>
      <c r="C119" s="36" t="s">
        <v>885</v>
      </c>
      <c r="D119" s="19" t="s">
        <v>310</v>
      </c>
      <c r="E119" s="19" t="s">
        <v>310</v>
      </c>
      <c r="F119" s="19" t="s">
        <v>1208</v>
      </c>
      <c r="G119" s="163">
        <f>VLOOKUP(C119,TECNICAS!$E$8:$K$113,7,FALSE)</f>
        <v>100</v>
      </c>
      <c r="H119" s="162" t="s">
        <v>86</v>
      </c>
    </row>
    <row r="120" spans="1:8">
      <c r="A120" s="162" t="s">
        <v>80</v>
      </c>
      <c r="B120" s="36" t="s">
        <v>1217</v>
      </c>
      <c r="C120" s="36" t="s">
        <v>885</v>
      </c>
      <c r="D120" s="19" t="s">
        <v>310</v>
      </c>
      <c r="E120" s="19" t="s">
        <v>310</v>
      </c>
      <c r="F120" s="19" t="s">
        <v>1208</v>
      </c>
      <c r="G120" s="163">
        <f>VLOOKUP(C120,TECNICAS!$E$8:$K$113,7,FALSE)</f>
        <v>100</v>
      </c>
      <c r="H120" s="162" t="s">
        <v>80</v>
      </c>
    </row>
    <row r="121" spans="1:8">
      <c r="A121" s="162" t="s">
        <v>86</v>
      </c>
      <c r="B121" s="19" t="s">
        <v>881</v>
      </c>
      <c r="C121" s="36" t="s">
        <v>890</v>
      </c>
      <c r="D121" s="19" t="s">
        <v>310</v>
      </c>
      <c r="E121" s="19" t="s">
        <v>310</v>
      </c>
      <c r="F121" s="19" t="s">
        <v>1208</v>
      </c>
      <c r="G121" s="163">
        <f>VLOOKUP(C121,TECNICAS!$E$8:$K$113,7,FALSE)</f>
        <v>80</v>
      </c>
      <c r="H121" s="162" t="s">
        <v>86</v>
      </c>
    </row>
    <row r="122" spans="1:8">
      <c r="A122" s="162" t="s">
        <v>86</v>
      </c>
      <c r="B122" s="36" t="s">
        <v>1212</v>
      </c>
      <c r="C122" s="36" t="s">
        <v>898</v>
      </c>
      <c r="D122" s="19" t="s">
        <v>310</v>
      </c>
      <c r="E122" s="19" t="s">
        <v>310</v>
      </c>
      <c r="F122" s="19" t="s">
        <v>1208</v>
      </c>
      <c r="G122" s="163">
        <f>VLOOKUP(C122,TECNICAS!$E$8:$K$113,7,FALSE)</f>
        <v>80</v>
      </c>
      <c r="H122" s="162" t="s">
        <v>86</v>
      </c>
    </row>
    <row r="123" spans="1:8">
      <c r="A123" s="162" t="s">
        <v>86</v>
      </c>
      <c r="B123" s="36" t="s">
        <v>1010</v>
      </c>
      <c r="C123" s="36" t="s">
        <v>898</v>
      </c>
      <c r="D123" s="19" t="s">
        <v>310</v>
      </c>
      <c r="E123" s="19" t="s">
        <v>310</v>
      </c>
      <c r="F123" s="19" t="s">
        <v>1208</v>
      </c>
      <c r="G123" s="163">
        <f>VLOOKUP(C123,TECNICAS!$E$8:$K$113,7,FALSE)</f>
        <v>80</v>
      </c>
      <c r="H123" s="162" t="s">
        <v>86</v>
      </c>
    </row>
    <row r="124" spans="1:8">
      <c r="A124" s="162" t="s">
        <v>86</v>
      </c>
      <c r="B124" s="36" t="s">
        <v>1211</v>
      </c>
      <c r="C124" s="36" t="s">
        <v>898</v>
      </c>
      <c r="D124" s="19" t="s">
        <v>310</v>
      </c>
      <c r="E124" s="19" t="s">
        <v>310</v>
      </c>
      <c r="F124" s="19" t="s">
        <v>1208</v>
      </c>
      <c r="G124" s="163">
        <f>VLOOKUP(C124,TECNICAS!$E$8:$K$113,7,FALSE)</f>
        <v>80</v>
      </c>
      <c r="H124" s="162" t="s">
        <v>86</v>
      </c>
    </row>
    <row r="125" spans="1:8">
      <c r="A125" s="162" t="s">
        <v>76</v>
      </c>
      <c r="B125" s="36" t="s">
        <v>1218</v>
      </c>
      <c r="C125" s="36" t="s">
        <v>898</v>
      </c>
      <c r="D125" s="19" t="s">
        <v>310</v>
      </c>
      <c r="E125" s="19" t="s">
        <v>310</v>
      </c>
      <c r="F125" s="19" t="s">
        <v>1208</v>
      </c>
      <c r="G125" s="163">
        <f>VLOOKUP(C125,TECNICAS!$E$8:$K$113,7,FALSE)</f>
        <v>80</v>
      </c>
      <c r="H125" s="162" t="s">
        <v>76</v>
      </c>
    </row>
    <row r="126" spans="1:8">
      <c r="A126" s="162" t="s">
        <v>77</v>
      </c>
      <c r="B126" s="36" t="s">
        <v>591</v>
      </c>
      <c r="C126" s="36" t="s">
        <v>908</v>
      </c>
      <c r="D126" s="19" t="s">
        <v>310</v>
      </c>
      <c r="E126" s="19" t="s">
        <v>310</v>
      </c>
      <c r="F126" s="19" t="s">
        <v>1208</v>
      </c>
      <c r="G126" s="163">
        <f>VLOOKUP(C126,TECNICAS!$E$8:$K$113,7,FALSE)</f>
        <v>80</v>
      </c>
      <c r="H126" s="162" t="s">
        <v>77</v>
      </c>
    </row>
    <row r="127" spans="1:8">
      <c r="A127" s="162" t="s">
        <v>77</v>
      </c>
      <c r="B127" s="36" t="s">
        <v>1219</v>
      </c>
      <c r="C127" s="36" t="s">
        <v>908</v>
      </c>
      <c r="D127" s="19" t="s">
        <v>310</v>
      </c>
      <c r="E127" s="19" t="s">
        <v>310</v>
      </c>
      <c r="F127" s="19" t="s">
        <v>1208</v>
      </c>
      <c r="G127" s="163">
        <f>VLOOKUP(C127,TECNICAS!$E$8:$K$113,7,FALSE)</f>
        <v>80</v>
      </c>
      <c r="H127" s="162" t="s">
        <v>77</v>
      </c>
    </row>
    <row r="128" spans="1:8">
      <c r="A128" s="162" t="s">
        <v>86</v>
      </c>
      <c r="B128" s="36" t="s">
        <v>585</v>
      </c>
      <c r="C128" s="36" t="s">
        <v>908</v>
      </c>
      <c r="D128" s="19" t="s">
        <v>310</v>
      </c>
      <c r="E128" s="19" t="s">
        <v>310</v>
      </c>
      <c r="F128" s="19" t="s">
        <v>1208</v>
      </c>
      <c r="G128" s="163">
        <f>VLOOKUP(C128,TECNICAS!$E$8:$K$113,7,FALSE)</f>
        <v>80</v>
      </c>
      <c r="H128" s="162" t="s">
        <v>86</v>
      </c>
    </row>
    <row r="129" spans="1:8">
      <c r="A129" s="162" t="s">
        <v>76</v>
      </c>
      <c r="B129" s="36" t="s">
        <v>1220</v>
      </c>
      <c r="C129" s="36" t="s">
        <v>908</v>
      </c>
      <c r="D129" s="19" t="s">
        <v>310</v>
      </c>
      <c r="E129" s="19" t="s">
        <v>310</v>
      </c>
      <c r="F129" s="19" t="s">
        <v>1208</v>
      </c>
      <c r="G129" s="163">
        <f>VLOOKUP(C129,TECNICAS!$E$8:$K$113,7,FALSE)</f>
        <v>80</v>
      </c>
      <c r="H129" s="162" t="s">
        <v>76</v>
      </c>
    </row>
    <row r="130" spans="1:8">
      <c r="A130" s="162" t="s">
        <v>80</v>
      </c>
      <c r="B130" s="36" t="s">
        <v>1221</v>
      </c>
      <c r="C130" s="36" t="s">
        <v>908</v>
      </c>
      <c r="D130" s="19" t="s">
        <v>310</v>
      </c>
      <c r="E130" s="19" t="s">
        <v>310</v>
      </c>
      <c r="F130" s="19" t="s">
        <v>1208</v>
      </c>
      <c r="G130" s="163">
        <f>VLOOKUP(C130,TECNICAS!$E$8:$K$113,7,FALSE)</f>
        <v>80</v>
      </c>
      <c r="H130" s="162" t="s">
        <v>80</v>
      </c>
    </row>
    <row r="131" spans="1:8">
      <c r="A131" s="162" t="s">
        <v>86</v>
      </c>
      <c r="B131" s="36" t="s">
        <v>1010</v>
      </c>
      <c r="C131" s="36" t="s">
        <v>914</v>
      </c>
      <c r="D131" s="19" t="s">
        <v>310</v>
      </c>
      <c r="E131" s="19" t="s">
        <v>310</v>
      </c>
      <c r="F131" s="19" t="s">
        <v>1208</v>
      </c>
      <c r="G131" s="163">
        <f>VLOOKUP(C131,TECNICAS!$E$8:$K$113,7,FALSE)</f>
        <v>100</v>
      </c>
      <c r="H131" s="162" t="s">
        <v>86</v>
      </c>
    </row>
    <row r="132" spans="1:8">
      <c r="A132" s="162" t="s">
        <v>86</v>
      </c>
      <c r="B132" s="36" t="s">
        <v>1211</v>
      </c>
      <c r="C132" s="36" t="s">
        <v>914</v>
      </c>
      <c r="D132" s="19" t="s">
        <v>310</v>
      </c>
      <c r="E132" s="19" t="s">
        <v>310</v>
      </c>
      <c r="F132" s="19" t="s">
        <v>1208</v>
      </c>
      <c r="G132" s="163">
        <f>VLOOKUP(C132,TECNICAS!$E$8:$K$113,7,FALSE)</f>
        <v>100</v>
      </c>
      <c r="H132" s="162" t="s">
        <v>86</v>
      </c>
    </row>
    <row r="133" spans="1:8">
      <c r="A133" s="162" t="s">
        <v>86</v>
      </c>
      <c r="B133" s="36" t="s">
        <v>397</v>
      </c>
      <c r="C133" s="36" t="s">
        <v>931</v>
      </c>
      <c r="D133" s="19" t="s">
        <v>310</v>
      </c>
      <c r="E133" s="19" t="s">
        <v>310</v>
      </c>
      <c r="F133" s="19" t="s">
        <v>1208</v>
      </c>
      <c r="G133" s="163">
        <f>VLOOKUP(C133,TECNICAS!$E$8:$K$113,7,FALSE)</f>
        <v>80</v>
      </c>
      <c r="H133" s="162" t="s">
        <v>86</v>
      </c>
    </row>
    <row r="134" spans="1:8">
      <c r="A134" s="162" t="s">
        <v>86</v>
      </c>
      <c r="B134" s="36" t="s">
        <v>1222</v>
      </c>
      <c r="C134" s="36" t="s">
        <v>931</v>
      </c>
      <c r="D134" s="19" t="s">
        <v>310</v>
      </c>
      <c r="E134" s="19" t="s">
        <v>310</v>
      </c>
      <c r="F134" s="19" t="s">
        <v>1208</v>
      </c>
      <c r="G134" s="163">
        <f>VLOOKUP(C134,TECNICAS!$E$8:$K$113,7,FALSE)</f>
        <v>80</v>
      </c>
      <c r="H134" s="162" t="s">
        <v>86</v>
      </c>
    </row>
    <row r="135" spans="1:8">
      <c r="A135" s="162" t="s">
        <v>86</v>
      </c>
      <c r="B135" s="36" t="s">
        <v>1205</v>
      </c>
      <c r="C135" s="36" t="s">
        <v>931</v>
      </c>
      <c r="D135" s="19" t="s">
        <v>310</v>
      </c>
      <c r="E135" s="19" t="s">
        <v>310</v>
      </c>
      <c r="F135" s="19" t="s">
        <v>1208</v>
      </c>
      <c r="G135" s="163">
        <f>VLOOKUP(C135,TECNICAS!$E$8:$K$113,7,FALSE)</f>
        <v>80</v>
      </c>
      <c r="H135" s="162" t="s">
        <v>86</v>
      </c>
    </row>
    <row r="136" spans="1:8">
      <c r="A136" s="162" t="s">
        <v>86</v>
      </c>
      <c r="B136" s="36" t="s">
        <v>1223</v>
      </c>
      <c r="C136" s="36" t="s">
        <v>931</v>
      </c>
      <c r="D136" s="19" t="s">
        <v>310</v>
      </c>
      <c r="E136" s="19" t="s">
        <v>310</v>
      </c>
      <c r="F136" s="19" t="s">
        <v>1208</v>
      </c>
      <c r="G136" s="163">
        <f>VLOOKUP(C136,TECNICAS!$E$8:$K$113,7,FALSE)</f>
        <v>80</v>
      </c>
      <c r="H136" s="162" t="s">
        <v>86</v>
      </c>
    </row>
    <row r="137" spans="1:8">
      <c r="A137" s="162" t="s">
        <v>86</v>
      </c>
      <c r="B137" s="36" t="s">
        <v>1222</v>
      </c>
      <c r="C137" s="36" t="s">
        <v>943</v>
      </c>
      <c r="D137" s="19" t="s">
        <v>310</v>
      </c>
      <c r="E137" s="19" t="s">
        <v>310</v>
      </c>
      <c r="F137" s="19" t="s">
        <v>1208</v>
      </c>
      <c r="G137" s="163">
        <f>VLOOKUP(C137,TECNICAS!$E$8:$K$113,7,FALSE)</f>
        <v>80</v>
      </c>
      <c r="H137" s="162" t="s">
        <v>86</v>
      </c>
    </row>
    <row r="138" spans="1:8">
      <c r="A138" s="162" t="s">
        <v>86</v>
      </c>
      <c r="B138" s="36" t="s">
        <v>416</v>
      </c>
      <c r="C138" s="36" t="s">
        <v>943</v>
      </c>
      <c r="D138" s="19" t="s">
        <v>310</v>
      </c>
      <c r="E138" s="19" t="s">
        <v>310</v>
      </c>
      <c r="F138" s="19" t="s">
        <v>1208</v>
      </c>
      <c r="G138" s="163">
        <f>VLOOKUP(C138,TECNICAS!$E$8:$K$113,7,FALSE)</f>
        <v>80</v>
      </c>
      <c r="H138" s="162" t="s">
        <v>86</v>
      </c>
    </row>
    <row r="139" spans="1:8">
      <c r="A139" s="162" t="s">
        <v>77</v>
      </c>
      <c r="B139" s="36" t="s">
        <v>1224</v>
      </c>
      <c r="C139" s="36" t="s">
        <v>952</v>
      </c>
      <c r="D139" s="19" t="s">
        <v>310</v>
      </c>
      <c r="E139" s="19" t="s">
        <v>310</v>
      </c>
      <c r="F139" s="19" t="s">
        <v>1208</v>
      </c>
      <c r="G139" s="163">
        <f>VLOOKUP(C139,TECNICAS!$E$8:$K$113,7,FALSE)</f>
        <v>80</v>
      </c>
      <c r="H139" s="162" t="s">
        <v>77</v>
      </c>
    </row>
    <row r="140" spans="1:8">
      <c r="A140" s="162" t="s">
        <v>86</v>
      </c>
      <c r="B140" s="36" t="s">
        <v>1222</v>
      </c>
      <c r="C140" s="36" t="s">
        <v>952</v>
      </c>
      <c r="D140" s="19" t="s">
        <v>310</v>
      </c>
      <c r="E140" s="19" t="s">
        <v>310</v>
      </c>
      <c r="F140" s="19" t="s">
        <v>1208</v>
      </c>
      <c r="G140" s="163">
        <f>VLOOKUP(C140,TECNICAS!$E$8:$K$113,7,FALSE)</f>
        <v>80</v>
      </c>
      <c r="H140" s="162" t="s">
        <v>86</v>
      </c>
    </row>
    <row r="141" spans="1:8">
      <c r="A141" s="162" t="s">
        <v>86</v>
      </c>
      <c r="B141" s="36" t="s">
        <v>397</v>
      </c>
      <c r="C141" s="36" t="s">
        <v>952</v>
      </c>
      <c r="D141" s="19" t="s">
        <v>310</v>
      </c>
      <c r="E141" s="19" t="s">
        <v>310</v>
      </c>
      <c r="F141" s="19" t="s">
        <v>1208</v>
      </c>
      <c r="G141" s="163">
        <f>VLOOKUP(C141,TECNICAS!$E$8:$K$113,7,FALSE)</f>
        <v>80</v>
      </c>
      <c r="H141" s="162" t="s">
        <v>86</v>
      </c>
    </row>
    <row r="142" spans="1:8">
      <c r="A142" s="162" t="s">
        <v>86</v>
      </c>
      <c r="B142" s="36" t="s">
        <v>1205</v>
      </c>
      <c r="C142" s="36" t="s">
        <v>952</v>
      </c>
      <c r="D142" s="19" t="s">
        <v>310</v>
      </c>
      <c r="E142" s="19" t="s">
        <v>310</v>
      </c>
      <c r="F142" s="19" t="s">
        <v>1208</v>
      </c>
      <c r="G142" s="163">
        <f>VLOOKUP(C142,TECNICAS!$E$8:$K$113,7,FALSE)</f>
        <v>80</v>
      </c>
      <c r="H142" s="162" t="s">
        <v>86</v>
      </c>
    </row>
    <row r="143" spans="1:8">
      <c r="A143" s="162" t="s">
        <v>86</v>
      </c>
      <c r="B143" s="36" t="s">
        <v>416</v>
      </c>
      <c r="C143" s="36" t="s">
        <v>952</v>
      </c>
      <c r="D143" s="19" t="s">
        <v>310</v>
      </c>
      <c r="E143" s="19" t="s">
        <v>310</v>
      </c>
      <c r="F143" s="19" t="s">
        <v>1208</v>
      </c>
      <c r="G143" s="163">
        <f>VLOOKUP(C143,TECNICAS!$E$8:$K$113,7,FALSE)</f>
        <v>80</v>
      </c>
      <c r="H143" s="162" t="s">
        <v>86</v>
      </c>
    </row>
    <row r="144" spans="1:8">
      <c r="A144" s="162" t="s">
        <v>86</v>
      </c>
      <c r="B144" s="36" t="s">
        <v>1223</v>
      </c>
      <c r="C144" s="36" t="s">
        <v>952</v>
      </c>
      <c r="D144" s="19" t="s">
        <v>310</v>
      </c>
      <c r="E144" s="19" t="s">
        <v>310</v>
      </c>
      <c r="F144" s="19" t="s">
        <v>1208</v>
      </c>
      <c r="G144" s="163">
        <f>VLOOKUP(C144,TECNICAS!$E$8:$K$113,7,FALSE)</f>
        <v>80</v>
      </c>
      <c r="H144" s="162" t="s">
        <v>86</v>
      </c>
    </row>
    <row r="145" spans="1:8">
      <c r="A145" s="162" t="s">
        <v>86</v>
      </c>
      <c r="B145" s="36" t="s">
        <v>1205</v>
      </c>
      <c r="C145" s="36" t="s">
        <v>963</v>
      </c>
      <c r="D145" s="19" t="s">
        <v>310</v>
      </c>
      <c r="E145" s="19" t="s">
        <v>310</v>
      </c>
      <c r="F145" s="19" t="s">
        <v>1208</v>
      </c>
      <c r="G145" s="163">
        <f>VLOOKUP(C145,TECNICAS!$E$8:$K$113,7,FALSE)</f>
        <v>60</v>
      </c>
      <c r="H145" s="162" t="s">
        <v>86</v>
      </c>
    </row>
    <row r="146" spans="1:8">
      <c r="A146" s="162" t="s">
        <v>86</v>
      </c>
      <c r="B146" s="36" t="s">
        <v>416</v>
      </c>
      <c r="C146" s="36" t="s">
        <v>963</v>
      </c>
      <c r="D146" s="19" t="s">
        <v>310</v>
      </c>
      <c r="E146" s="19" t="s">
        <v>310</v>
      </c>
      <c r="F146" s="19" t="s">
        <v>1208</v>
      </c>
      <c r="G146" s="163">
        <f>VLOOKUP(C146,TECNICAS!$E$8:$K$113,7,FALSE)</f>
        <v>60</v>
      </c>
      <c r="H146" s="162" t="s">
        <v>86</v>
      </c>
    </row>
    <row r="147" spans="1:8">
      <c r="A147" s="162" t="s">
        <v>86</v>
      </c>
      <c r="B147" s="19" t="s">
        <v>416</v>
      </c>
      <c r="C147" s="36" t="s">
        <v>969</v>
      </c>
      <c r="D147" s="19" t="s">
        <v>310</v>
      </c>
      <c r="E147" s="19" t="s">
        <v>310</v>
      </c>
      <c r="F147" s="19" t="s">
        <v>1208</v>
      </c>
      <c r="G147" s="163">
        <f>VLOOKUP(C147,TECNICAS!$E$8:$K$113,7,FALSE)</f>
        <v>80</v>
      </c>
      <c r="H147" s="162" t="s">
        <v>86</v>
      </c>
    </row>
    <row r="148" spans="1:8">
      <c r="A148" s="162" t="s">
        <v>86</v>
      </c>
      <c r="B148" s="19" t="s">
        <v>979</v>
      </c>
      <c r="C148" s="36" t="s">
        <v>978</v>
      </c>
      <c r="D148" s="19" t="s">
        <v>310</v>
      </c>
      <c r="E148" s="19" t="s">
        <v>310</v>
      </c>
      <c r="F148" s="19" t="s">
        <v>1208</v>
      </c>
      <c r="G148" s="163">
        <f>VLOOKUP(C148,TECNICAS!$E$8:$K$113,7,FALSE)</f>
        <v>40</v>
      </c>
      <c r="H148" s="162" t="s">
        <v>86</v>
      </c>
    </row>
    <row r="149" spans="1:8">
      <c r="A149" s="162" t="s">
        <v>86</v>
      </c>
      <c r="B149" s="36" t="s">
        <v>1205</v>
      </c>
      <c r="C149" s="36" t="s">
        <v>984</v>
      </c>
      <c r="D149" s="19" t="s">
        <v>310</v>
      </c>
      <c r="E149" s="19" t="s">
        <v>310</v>
      </c>
      <c r="F149" s="19" t="s">
        <v>1208</v>
      </c>
      <c r="G149" s="163">
        <f>VLOOKUP(C149,TECNICAS!$E$8:$K$113,7,FALSE)</f>
        <v>60</v>
      </c>
      <c r="H149" s="162" t="s">
        <v>86</v>
      </c>
    </row>
    <row r="150" spans="1:8">
      <c r="A150" s="162" t="s">
        <v>86</v>
      </c>
      <c r="B150" s="36" t="s">
        <v>416</v>
      </c>
      <c r="C150" s="36" t="s">
        <v>984</v>
      </c>
      <c r="D150" s="19" t="s">
        <v>310</v>
      </c>
      <c r="E150" s="19" t="s">
        <v>310</v>
      </c>
      <c r="F150" s="19" t="s">
        <v>1208</v>
      </c>
      <c r="G150" s="163">
        <f>VLOOKUP(C150,TECNICAS!$E$8:$K$113,7,FALSE)</f>
        <v>60</v>
      </c>
      <c r="H150" s="162" t="s">
        <v>86</v>
      </c>
    </row>
    <row r="151" spans="1:8">
      <c r="A151" s="162" t="s">
        <v>86</v>
      </c>
      <c r="B151" s="36" t="s">
        <v>1212</v>
      </c>
      <c r="C151" s="36" t="s">
        <v>984</v>
      </c>
      <c r="D151" s="19" t="s">
        <v>310</v>
      </c>
      <c r="E151" s="19" t="s">
        <v>310</v>
      </c>
      <c r="F151" s="19" t="s">
        <v>1208</v>
      </c>
      <c r="G151" s="163">
        <f>VLOOKUP(C151,TECNICAS!$E$8:$K$113,7,FALSE)</f>
        <v>60</v>
      </c>
      <c r="H151" s="162" t="s">
        <v>86</v>
      </c>
    </row>
    <row r="152" spans="1:8">
      <c r="A152" s="162" t="s">
        <v>86</v>
      </c>
      <c r="B152" s="36" t="s">
        <v>1205</v>
      </c>
      <c r="C152" s="36" t="s">
        <v>990</v>
      </c>
      <c r="D152" s="19" t="s">
        <v>310</v>
      </c>
      <c r="E152" s="19" t="s">
        <v>310</v>
      </c>
      <c r="F152" s="19" t="s">
        <v>1208</v>
      </c>
      <c r="G152" s="163">
        <f>VLOOKUP(C152,TECNICAS!$E$8:$K$113,7,FALSE)</f>
        <v>80</v>
      </c>
      <c r="H152" s="162" t="s">
        <v>86</v>
      </c>
    </row>
    <row r="153" spans="1:8">
      <c r="A153" s="162" t="s">
        <v>86</v>
      </c>
      <c r="B153" s="36" t="s">
        <v>416</v>
      </c>
      <c r="C153" s="36" t="s">
        <v>990</v>
      </c>
      <c r="D153" s="19" t="s">
        <v>310</v>
      </c>
      <c r="E153" s="19" t="s">
        <v>310</v>
      </c>
      <c r="F153" s="19" t="s">
        <v>1208</v>
      </c>
      <c r="G153" s="163">
        <f>VLOOKUP(C153,TECNICAS!$E$8:$K$113,7,FALSE)</f>
        <v>80</v>
      </c>
      <c r="H153" s="162" t="s">
        <v>86</v>
      </c>
    </row>
    <row r="154" spans="1:8">
      <c r="A154" s="162" t="s">
        <v>86</v>
      </c>
      <c r="B154" s="36" t="s">
        <v>1212</v>
      </c>
      <c r="C154" s="36" t="s">
        <v>990</v>
      </c>
      <c r="D154" s="19" t="s">
        <v>310</v>
      </c>
      <c r="E154" s="19" t="s">
        <v>310</v>
      </c>
      <c r="F154" s="19" t="s">
        <v>1208</v>
      </c>
      <c r="G154" s="163">
        <f>VLOOKUP(C154,TECNICAS!$E$8:$K$113,7,FALSE)</f>
        <v>80</v>
      </c>
      <c r="H154" s="162" t="s">
        <v>86</v>
      </c>
    </row>
    <row r="155" spans="1:8">
      <c r="A155" s="162" t="s">
        <v>86</v>
      </c>
      <c r="B155" s="19" t="s">
        <v>979</v>
      </c>
      <c r="C155" s="36" t="s">
        <v>999</v>
      </c>
      <c r="D155" s="19" t="s">
        <v>310</v>
      </c>
      <c r="E155" s="19" t="s">
        <v>310</v>
      </c>
      <c r="F155" s="19" t="s">
        <v>1208</v>
      </c>
      <c r="G155" s="163">
        <f>VLOOKUP(C155,TECNICAS!$E$8:$K$113,7,FALSE)</f>
        <v>40</v>
      </c>
      <c r="H155" s="162" t="s">
        <v>86</v>
      </c>
    </row>
    <row r="156" spans="1:8">
      <c r="A156" s="162" t="s">
        <v>86</v>
      </c>
      <c r="B156" s="36" t="s">
        <v>1010</v>
      </c>
      <c r="C156" s="36" t="s">
        <v>1004</v>
      </c>
      <c r="D156" s="19" t="s">
        <v>310</v>
      </c>
      <c r="E156" s="19" t="s">
        <v>310</v>
      </c>
      <c r="F156" s="19" t="s">
        <v>1208</v>
      </c>
      <c r="G156" s="163">
        <f>VLOOKUP(C156,TECNICAS!$E$8:$K$113,7,FALSE)</f>
        <v>40</v>
      </c>
      <c r="H156" s="162" t="s">
        <v>86</v>
      </c>
    </row>
    <row r="157" spans="1:8">
      <c r="A157" s="162" t="s">
        <v>86</v>
      </c>
      <c r="B157" s="36" t="s">
        <v>1211</v>
      </c>
      <c r="C157" s="36" t="s">
        <v>1004</v>
      </c>
      <c r="D157" s="19" t="s">
        <v>310</v>
      </c>
      <c r="E157" s="19" t="s">
        <v>310</v>
      </c>
      <c r="F157" s="19" t="s">
        <v>1208</v>
      </c>
      <c r="G157" s="163">
        <f>VLOOKUP(C157,TECNICAS!$E$8:$K$113,7,FALSE)</f>
        <v>40</v>
      </c>
      <c r="H157" s="162" t="s">
        <v>86</v>
      </c>
    </row>
    <row r="158" spans="1:8">
      <c r="A158" s="162" t="s">
        <v>86</v>
      </c>
      <c r="B158" s="19" t="s">
        <v>1010</v>
      </c>
      <c r="C158" s="36" t="s">
        <v>1009</v>
      </c>
      <c r="D158" s="19" t="s">
        <v>310</v>
      </c>
      <c r="E158" s="19" t="s">
        <v>310</v>
      </c>
      <c r="F158" s="19" t="s">
        <v>1208</v>
      </c>
      <c r="G158" s="163">
        <f>VLOOKUP(C158,TECNICAS!$E$8:$K$113,7,FALSE)</f>
        <v>40</v>
      </c>
      <c r="H158" s="162" t="s">
        <v>86</v>
      </c>
    </row>
    <row r="159" spans="1:8">
      <c r="A159" s="162" t="s">
        <v>86</v>
      </c>
      <c r="B159" s="19" t="s">
        <v>1010</v>
      </c>
      <c r="C159" s="36" t="s">
        <v>1015</v>
      </c>
      <c r="D159" s="19" t="s">
        <v>310</v>
      </c>
      <c r="E159" s="19" t="s">
        <v>310</v>
      </c>
      <c r="F159" s="19" t="s">
        <v>1208</v>
      </c>
      <c r="G159" s="163">
        <f>VLOOKUP(C159,TECNICAS!$E$8:$K$113,7,FALSE)</f>
        <v>20</v>
      </c>
      <c r="H159" s="162" t="s">
        <v>86</v>
      </c>
    </row>
    <row r="160" spans="1:8">
      <c r="A160" s="162" t="s">
        <v>86</v>
      </c>
      <c r="B160" s="19" t="s">
        <v>979</v>
      </c>
      <c r="C160" s="36" t="s">
        <v>1020</v>
      </c>
      <c r="D160" s="19" t="s">
        <v>310</v>
      </c>
      <c r="E160" s="19" t="s">
        <v>310</v>
      </c>
      <c r="F160" s="19" t="s">
        <v>1208</v>
      </c>
      <c r="G160" s="163">
        <f>VLOOKUP(C160,TECNICAS!$E$8:$K$113,7,FALSE)</f>
        <v>20</v>
      </c>
      <c r="H160" s="162" t="s">
        <v>86</v>
      </c>
    </row>
    <row r="161" spans="1:8">
      <c r="A161" s="162" t="s">
        <v>76</v>
      </c>
      <c r="B161" s="19" t="s">
        <v>1031</v>
      </c>
      <c r="C161" s="36" t="s">
        <v>1030</v>
      </c>
      <c r="D161" s="19" t="s">
        <v>310</v>
      </c>
      <c r="E161" s="19" t="s">
        <v>310</v>
      </c>
      <c r="F161" s="19" t="s">
        <v>1208</v>
      </c>
      <c r="G161" s="163">
        <f>VLOOKUP(C161,TECNICAS!$E$8:$K$113,7,FALSE)</f>
        <v>20</v>
      </c>
      <c r="H161" s="162" t="s">
        <v>76</v>
      </c>
    </row>
    <row r="162" spans="1:8">
      <c r="A162" s="162" t="s">
        <v>76</v>
      </c>
      <c r="B162" s="19" t="s">
        <v>1037</v>
      </c>
      <c r="C162" s="36" t="s">
        <v>1036</v>
      </c>
      <c r="D162" s="19" t="s">
        <v>310</v>
      </c>
      <c r="E162" s="19" t="s">
        <v>310</v>
      </c>
      <c r="F162" s="19" t="s">
        <v>1208</v>
      </c>
      <c r="G162" s="163">
        <f>VLOOKUP(C162,TECNICAS!$E$8:$K$113,7,FALSE)</f>
        <v>60</v>
      </c>
      <c r="H162" s="162" t="s">
        <v>76</v>
      </c>
    </row>
    <row r="163" spans="1:8">
      <c r="A163" s="162" t="s">
        <v>86</v>
      </c>
      <c r="B163" s="36" t="s">
        <v>1225</v>
      </c>
      <c r="C163" s="36" t="s">
        <v>1060</v>
      </c>
      <c r="D163" s="19" t="s">
        <v>310</v>
      </c>
      <c r="E163" s="19" t="s">
        <v>310</v>
      </c>
      <c r="F163" s="19" t="s">
        <v>1208</v>
      </c>
      <c r="G163" s="163">
        <f>VLOOKUP(C163,TECNICAS!$E$8:$K$113,7,FALSE)</f>
        <v>20</v>
      </c>
      <c r="H163" s="162" t="s">
        <v>86</v>
      </c>
    </row>
    <row r="164" spans="1:8">
      <c r="A164" s="162" t="s">
        <v>76</v>
      </c>
      <c r="B164" s="36" t="s">
        <v>1226</v>
      </c>
      <c r="C164" s="36" t="s">
        <v>1060</v>
      </c>
      <c r="D164" s="19" t="s">
        <v>310</v>
      </c>
      <c r="E164" s="19" t="s">
        <v>310</v>
      </c>
      <c r="F164" s="19" t="s">
        <v>1208</v>
      </c>
      <c r="G164" s="163">
        <f>VLOOKUP(C164,TECNICAS!$E$8:$K$113,7,FALSE)</f>
        <v>20</v>
      </c>
      <c r="H164" s="162" t="s">
        <v>76</v>
      </c>
    </row>
    <row r="165" spans="1:8">
      <c r="A165" s="162" t="s">
        <v>80</v>
      </c>
      <c r="B165" s="36" t="s">
        <v>1197</v>
      </c>
      <c r="C165" s="36" t="s">
        <v>1060</v>
      </c>
      <c r="D165" s="19" t="s">
        <v>310</v>
      </c>
      <c r="E165" s="19" t="s">
        <v>310</v>
      </c>
      <c r="F165" s="19" t="s">
        <v>1208</v>
      </c>
      <c r="G165" s="163">
        <f>VLOOKUP(C165,TECNICAS!$E$8:$K$113,7,FALSE)</f>
        <v>20</v>
      </c>
      <c r="H165" s="162" t="s">
        <v>80</v>
      </c>
    </row>
    <row r="166" spans="1:8">
      <c r="A166" s="162" t="s">
        <v>76</v>
      </c>
      <c r="B166" s="19" t="s">
        <v>1067</v>
      </c>
      <c r="C166" s="36" t="s">
        <v>1066</v>
      </c>
      <c r="D166" s="19" t="s">
        <v>310</v>
      </c>
      <c r="E166" s="19" t="s">
        <v>310</v>
      </c>
      <c r="F166" s="19" t="s">
        <v>1208</v>
      </c>
      <c r="G166" s="163">
        <f>VLOOKUP(C166,TECNICAS!$E$8:$K$113,7,FALSE)</f>
        <v>80</v>
      </c>
      <c r="H166" s="162" t="s">
        <v>76</v>
      </c>
    </row>
    <row r="167" spans="1:8">
      <c r="A167" s="162" t="s">
        <v>80</v>
      </c>
      <c r="B167" s="19" t="s">
        <v>366</v>
      </c>
      <c r="C167" s="36" t="s">
        <v>1072</v>
      </c>
      <c r="D167" s="19" t="s">
        <v>310</v>
      </c>
      <c r="E167" s="19" t="s">
        <v>310</v>
      </c>
      <c r="F167" s="19" t="s">
        <v>1208</v>
      </c>
      <c r="G167" s="163">
        <f>VLOOKUP(C167,TECNICAS!$E$8:$K$113,7,FALSE)</f>
        <v>80</v>
      </c>
      <c r="H167" s="162" t="s">
        <v>80</v>
      </c>
    </row>
    <row r="168" spans="1:8">
      <c r="A168" s="162" t="s">
        <v>76</v>
      </c>
      <c r="B168" s="36" t="s">
        <v>1226</v>
      </c>
      <c r="C168" s="36" t="s">
        <v>1077</v>
      </c>
      <c r="D168" s="19" t="s">
        <v>310</v>
      </c>
      <c r="E168" s="19" t="s">
        <v>310</v>
      </c>
      <c r="F168" s="19" t="s">
        <v>1208</v>
      </c>
      <c r="G168" s="163">
        <f>VLOOKUP(C168,TECNICAS!$E$8:$K$113,7,FALSE)</f>
        <v>60</v>
      </c>
      <c r="H168" s="162" t="s">
        <v>76</v>
      </c>
    </row>
    <row r="169" spans="1:8">
      <c r="A169" s="162" t="s">
        <v>80</v>
      </c>
      <c r="B169" s="36" t="s">
        <v>1227</v>
      </c>
      <c r="C169" s="36" t="s">
        <v>1077</v>
      </c>
      <c r="D169" s="19" t="s">
        <v>310</v>
      </c>
      <c r="E169" s="19" t="s">
        <v>310</v>
      </c>
      <c r="F169" s="19" t="s">
        <v>1208</v>
      </c>
      <c r="G169" s="163">
        <f>VLOOKUP(C169,TECNICAS!$E$8:$K$113,7,FALSE)</f>
        <v>60</v>
      </c>
      <c r="H169" s="162" t="s">
        <v>80</v>
      </c>
    </row>
    <row r="170" spans="1:8">
      <c r="A170" s="162" t="s">
        <v>80</v>
      </c>
      <c r="B170" s="36" t="s">
        <v>1228</v>
      </c>
      <c r="C170" s="36" t="s">
        <v>1084</v>
      </c>
      <c r="D170" s="19" t="s">
        <v>310</v>
      </c>
      <c r="E170" s="19" t="s">
        <v>310</v>
      </c>
      <c r="F170" s="19" t="s">
        <v>1208</v>
      </c>
      <c r="G170" s="163">
        <f>VLOOKUP(C170,TECNICAS!$E$8:$K$113,7,FALSE)</f>
        <v>60</v>
      </c>
      <c r="H170" s="162" t="s">
        <v>80</v>
      </c>
    </row>
    <row r="171" spans="1:8">
      <c r="A171" s="162" t="s">
        <v>80</v>
      </c>
      <c r="B171" s="36" t="s">
        <v>1217</v>
      </c>
      <c r="C171" s="36" t="s">
        <v>1084</v>
      </c>
      <c r="D171" s="19" t="s">
        <v>310</v>
      </c>
      <c r="E171" s="19" t="s">
        <v>310</v>
      </c>
      <c r="F171" s="19" t="s">
        <v>1208</v>
      </c>
      <c r="G171" s="163">
        <f>VLOOKUP(C171,TECNICAS!$E$8:$K$113,7,FALSE)</f>
        <v>60</v>
      </c>
      <c r="H171" s="162" t="s">
        <v>80</v>
      </c>
    </row>
    <row r="172" spans="1:8">
      <c r="A172" s="162" t="s">
        <v>80</v>
      </c>
      <c r="B172" s="36" t="s">
        <v>1214</v>
      </c>
      <c r="C172" s="36" t="s">
        <v>1084</v>
      </c>
      <c r="D172" s="19" t="s">
        <v>310</v>
      </c>
      <c r="E172" s="19" t="s">
        <v>310</v>
      </c>
      <c r="F172" s="19" t="s">
        <v>1208</v>
      </c>
      <c r="G172" s="163">
        <f>VLOOKUP(C172,TECNICAS!$E$8:$K$113,7,FALSE)</f>
        <v>60</v>
      </c>
      <c r="H172" s="162" t="s">
        <v>80</v>
      </c>
    </row>
    <row r="173" spans="1:8">
      <c r="A173" s="162" t="s">
        <v>79</v>
      </c>
      <c r="B173" s="36" t="s">
        <v>1229</v>
      </c>
      <c r="C173" s="36" t="s">
        <v>1084</v>
      </c>
      <c r="D173" s="19" t="s">
        <v>310</v>
      </c>
      <c r="E173" s="19" t="s">
        <v>310</v>
      </c>
      <c r="F173" s="19" t="s">
        <v>1208</v>
      </c>
      <c r="G173" s="163">
        <f>VLOOKUP(C173,TECNICAS!$E$8:$K$113,7,FALSE)</f>
        <v>60</v>
      </c>
      <c r="H173" s="162" t="s">
        <v>79</v>
      </c>
    </row>
    <row r="174" spans="1:8">
      <c r="A174" s="162" t="s">
        <v>76</v>
      </c>
      <c r="B174" s="36" t="s">
        <v>1230</v>
      </c>
      <c r="C174" s="36" t="s">
        <v>1090</v>
      </c>
      <c r="D174" s="19" t="s">
        <v>310</v>
      </c>
      <c r="E174" s="19" t="s">
        <v>310</v>
      </c>
      <c r="F174" s="19" t="s">
        <v>1208</v>
      </c>
      <c r="G174" s="163">
        <f>VLOOKUP(C174,TECNICAS!$E$8:$K$113,7,FALSE)</f>
        <v>60</v>
      </c>
      <c r="H174" s="162" t="s">
        <v>76</v>
      </c>
    </row>
    <row r="175" spans="1:8">
      <c r="A175" s="162" t="s">
        <v>80</v>
      </c>
      <c r="B175" s="36" t="s">
        <v>1231</v>
      </c>
      <c r="C175" s="36" t="s">
        <v>1090</v>
      </c>
      <c r="D175" s="19" t="s">
        <v>310</v>
      </c>
      <c r="E175" s="19" t="s">
        <v>310</v>
      </c>
      <c r="F175" s="19" t="s">
        <v>1208</v>
      </c>
      <c r="G175" s="163">
        <f>VLOOKUP(C175,TECNICAS!$E$8:$K$113,7,FALSE)</f>
        <v>60</v>
      </c>
      <c r="H175" s="162" t="s">
        <v>80</v>
      </c>
    </row>
    <row r="176" spans="1:8">
      <c r="A176" s="162" t="s">
        <v>80</v>
      </c>
      <c r="B176" s="36" t="s">
        <v>1232</v>
      </c>
      <c r="C176" s="36" t="s">
        <v>1090</v>
      </c>
      <c r="D176" s="19" t="s">
        <v>310</v>
      </c>
      <c r="E176" s="19" t="s">
        <v>310</v>
      </c>
      <c r="F176" s="19" t="s">
        <v>1208</v>
      </c>
      <c r="G176" s="163">
        <f>VLOOKUP(C176,TECNICAS!$E$8:$K$113,7,FALSE)</f>
        <v>60</v>
      </c>
      <c r="H176" s="162" t="s">
        <v>80</v>
      </c>
    </row>
    <row r="177" spans="1:8">
      <c r="A177" s="162" t="s">
        <v>80</v>
      </c>
      <c r="B177" s="19" t="s">
        <v>1098</v>
      </c>
      <c r="C177" s="36" t="s">
        <v>1096</v>
      </c>
      <c r="D177" s="19" t="s">
        <v>310</v>
      </c>
      <c r="E177" s="19" t="s">
        <v>310</v>
      </c>
      <c r="F177" s="19" t="s">
        <v>1208</v>
      </c>
      <c r="G177" s="163">
        <f>VLOOKUP(C177,TECNICAS!$E$8:$K$113,7,FALSE)</f>
        <v>60</v>
      </c>
      <c r="H177" s="162" t="s">
        <v>80</v>
      </c>
    </row>
    <row r="178" spans="1:8">
      <c r="A178" s="162" t="s">
        <v>77</v>
      </c>
      <c r="B178" s="36" t="s">
        <v>545</v>
      </c>
      <c r="C178" s="19" t="s">
        <v>528</v>
      </c>
      <c r="D178" s="19" t="s">
        <v>310</v>
      </c>
      <c r="E178" s="19" t="s">
        <v>310</v>
      </c>
      <c r="F178" s="19" t="s">
        <v>1190</v>
      </c>
      <c r="G178" s="163">
        <f>VLOOKUP(C178,ADMINISTRATIVAS!$F$9:$L$73,7,FALSE)</f>
        <v>0</v>
      </c>
      <c r="H178" s="162" t="s">
        <v>77</v>
      </c>
    </row>
    <row r="179" spans="1:8">
      <c r="A179" s="162" t="s">
        <v>86</v>
      </c>
      <c r="B179" s="36" t="s">
        <v>1225</v>
      </c>
      <c r="C179" s="19" t="s">
        <v>528</v>
      </c>
      <c r="D179" s="19" t="s">
        <v>310</v>
      </c>
      <c r="E179" s="19" t="s">
        <v>310</v>
      </c>
      <c r="F179" s="19" t="s">
        <v>1190</v>
      </c>
      <c r="G179" s="163">
        <f>VLOOKUP(C179,ADMINISTRATIVAS!$F$9:$L$73,7,FALSE)</f>
        <v>0</v>
      </c>
      <c r="H179" s="162" t="s">
        <v>86</v>
      </c>
    </row>
    <row r="180" spans="1:8">
      <c r="A180" s="162" t="s">
        <v>77</v>
      </c>
      <c r="B180" s="36" t="s">
        <v>545</v>
      </c>
      <c r="C180" s="19" t="s">
        <v>533</v>
      </c>
      <c r="D180" s="19" t="s">
        <v>310</v>
      </c>
      <c r="E180" s="19" t="s">
        <v>310</v>
      </c>
      <c r="F180" s="19" t="s">
        <v>1190</v>
      </c>
      <c r="G180" s="163">
        <f>VLOOKUP(C180,ADMINISTRATIVAS!$F$9:$L$73,7,FALSE)</f>
        <v>0</v>
      </c>
      <c r="H180" s="162" t="s">
        <v>77</v>
      </c>
    </row>
    <row r="181" spans="1:8">
      <c r="A181" s="162" t="s">
        <v>86</v>
      </c>
      <c r="B181" s="36" t="s">
        <v>566</v>
      </c>
      <c r="C181" s="19" t="s">
        <v>533</v>
      </c>
      <c r="D181" s="19" t="s">
        <v>310</v>
      </c>
      <c r="E181" s="19" t="s">
        <v>310</v>
      </c>
      <c r="F181" s="19" t="s">
        <v>1190</v>
      </c>
      <c r="G181" s="163">
        <f>VLOOKUP(C181,ADMINISTRATIVAS!$F$9:$L$73,7,FALSE)</f>
        <v>0</v>
      </c>
      <c r="H181" s="162" t="s">
        <v>86</v>
      </c>
    </row>
    <row r="182" spans="1:8">
      <c r="A182" s="162" t="s">
        <v>86</v>
      </c>
      <c r="B182" s="36" t="s">
        <v>1225</v>
      </c>
      <c r="C182" s="19" t="s">
        <v>533</v>
      </c>
      <c r="D182" s="19" t="s">
        <v>310</v>
      </c>
      <c r="E182" s="19" t="s">
        <v>310</v>
      </c>
      <c r="F182" s="19" t="s">
        <v>1190</v>
      </c>
      <c r="G182" s="163">
        <f>VLOOKUP(C182,ADMINISTRATIVAS!$F$9:$L$73,7,FALSE)</f>
        <v>0</v>
      </c>
      <c r="H182" s="162" t="s">
        <v>86</v>
      </c>
    </row>
    <row r="183" spans="1:8">
      <c r="A183" s="162" t="s">
        <v>86</v>
      </c>
      <c r="B183" s="36" t="s">
        <v>1225</v>
      </c>
      <c r="C183" s="19" t="s">
        <v>533</v>
      </c>
      <c r="D183" s="19" t="s">
        <v>310</v>
      </c>
      <c r="E183" s="19" t="s">
        <v>310</v>
      </c>
      <c r="F183" s="19" t="s">
        <v>1190</v>
      </c>
      <c r="G183" s="163">
        <f>VLOOKUP(C183,ADMINISTRATIVAS!$F$9:$L$73,7,FALSE)</f>
        <v>0</v>
      </c>
      <c r="H183" s="162" t="s">
        <v>86</v>
      </c>
    </row>
    <row r="184" spans="1:8">
      <c r="A184" s="162" t="s">
        <v>86</v>
      </c>
      <c r="B184" s="36" t="s">
        <v>566</v>
      </c>
      <c r="C184" s="19" t="s">
        <v>536</v>
      </c>
      <c r="D184" s="19" t="s">
        <v>310</v>
      </c>
      <c r="E184" s="19" t="s">
        <v>310</v>
      </c>
      <c r="F184" s="19" t="s">
        <v>1190</v>
      </c>
      <c r="G184" s="163">
        <f>VLOOKUP(C184,ADMINISTRATIVAS!$F$9:$L$73,7,FALSE)</f>
        <v>0</v>
      </c>
      <c r="H184" s="162" t="s">
        <v>86</v>
      </c>
    </row>
    <row r="185" spans="1:8">
      <c r="A185" s="162" t="s">
        <v>86</v>
      </c>
      <c r="B185" s="36" t="s">
        <v>1233</v>
      </c>
      <c r="C185" s="19" t="s">
        <v>536</v>
      </c>
      <c r="D185" s="19" t="s">
        <v>310</v>
      </c>
      <c r="E185" s="19" t="s">
        <v>310</v>
      </c>
      <c r="F185" s="19" t="s">
        <v>1190</v>
      </c>
      <c r="G185" s="163">
        <f>VLOOKUP(C185,ADMINISTRATIVAS!$F$9:$L$73,7,FALSE)</f>
        <v>0</v>
      </c>
      <c r="H185" s="162" t="s">
        <v>86</v>
      </c>
    </row>
    <row r="186" spans="1:8">
      <c r="A186" s="162" t="s">
        <v>77</v>
      </c>
      <c r="B186" s="19" t="s">
        <v>545</v>
      </c>
      <c r="C186" s="19" t="s">
        <v>544</v>
      </c>
      <c r="D186" s="19" t="s">
        <v>310</v>
      </c>
      <c r="E186" s="19" t="s">
        <v>310</v>
      </c>
      <c r="F186" s="19" t="s">
        <v>1190</v>
      </c>
      <c r="G186" s="163">
        <f>VLOOKUP(C186,ADMINISTRATIVAS!$F$9:$L$73,7,FALSE)</f>
        <v>0</v>
      </c>
      <c r="H186" s="162" t="s">
        <v>77</v>
      </c>
    </row>
    <row r="187" spans="1:8">
      <c r="A187" s="162" t="s">
        <v>77</v>
      </c>
      <c r="B187" s="19" t="s">
        <v>552</v>
      </c>
      <c r="C187" s="19" t="s">
        <v>551</v>
      </c>
      <c r="D187" s="19" t="s">
        <v>310</v>
      </c>
      <c r="E187" s="19" t="s">
        <v>310</v>
      </c>
      <c r="F187" s="19" t="s">
        <v>1190</v>
      </c>
      <c r="G187" s="163">
        <f>VLOOKUP(C187,ADMINISTRATIVAS!$F$9:$L$73,7,FALSE)</f>
        <v>25</v>
      </c>
      <c r="H187" s="162" t="s">
        <v>77</v>
      </c>
    </row>
    <row r="188" spans="1:8">
      <c r="A188" s="162" t="s">
        <v>86</v>
      </c>
      <c r="B188" s="19" t="s">
        <v>566</v>
      </c>
      <c r="C188" s="19" t="s">
        <v>565</v>
      </c>
      <c r="D188" s="19" t="s">
        <v>310</v>
      </c>
      <c r="E188" s="19" t="s">
        <v>310</v>
      </c>
      <c r="F188" s="19" t="s">
        <v>1190</v>
      </c>
      <c r="G188" s="163">
        <f>VLOOKUP(C188,ADMINISTRATIVAS!$F$9:$L$73,7,FALSE)</f>
        <v>20</v>
      </c>
      <c r="H188" s="162" t="s">
        <v>86</v>
      </c>
    </row>
    <row r="189" spans="1:8">
      <c r="A189" s="162" t="s">
        <v>76</v>
      </c>
      <c r="B189" s="19" t="s">
        <v>572</v>
      </c>
      <c r="C189" s="19" t="s">
        <v>571</v>
      </c>
      <c r="D189" s="19" t="s">
        <v>310</v>
      </c>
      <c r="E189" s="19" t="s">
        <v>310</v>
      </c>
      <c r="F189" s="19" t="s">
        <v>1190</v>
      </c>
      <c r="G189" s="163">
        <f>VLOOKUP(C189,ADMINISTRATIVAS!$F$9:$L$73,7,FALSE)</f>
        <v>60</v>
      </c>
      <c r="H189" s="162" t="s">
        <v>76</v>
      </c>
    </row>
    <row r="190" spans="1:8">
      <c r="A190" s="162" t="s">
        <v>86</v>
      </c>
      <c r="B190" s="19" t="s">
        <v>585</v>
      </c>
      <c r="C190" s="19" t="s">
        <v>584</v>
      </c>
      <c r="D190" s="19" t="s">
        <v>310</v>
      </c>
      <c r="E190" s="19" t="s">
        <v>310</v>
      </c>
      <c r="F190" s="19" t="s">
        <v>1190</v>
      </c>
      <c r="G190" s="163">
        <f>VLOOKUP(C190,ADMINISTRATIVAS!$F$9:$L$73,7,FALSE)</f>
        <v>20</v>
      </c>
      <c r="H190" s="162" t="s">
        <v>86</v>
      </c>
    </row>
    <row r="191" spans="1:8">
      <c r="A191" s="162" t="s">
        <v>77</v>
      </c>
      <c r="B191" s="19" t="s">
        <v>591</v>
      </c>
      <c r="C191" s="19" t="s">
        <v>590</v>
      </c>
      <c r="D191" s="19" t="s">
        <v>310</v>
      </c>
      <c r="E191" s="19" t="s">
        <v>310</v>
      </c>
      <c r="F191" s="19" t="s">
        <v>1190</v>
      </c>
      <c r="G191" s="163">
        <f>VLOOKUP(C191,ADMINISTRATIVAS!$F$9:$L$73,7,FALSE)</f>
        <v>20</v>
      </c>
      <c r="H191" s="162" t="s">
        <v>77</v>
      </c>
    </row>
    <row r="192" spans="1:8">
      <c r="A192" s="162" t="s">
        <v>77</v>
      </c>
      <c r="B192" s="19" t="s">
        <v>1234</v>
      </c>
      <c r="C192" s="19" t="s">
        <v>596</v>
      </c>
      <c r="D192" s="19" t="s">
        <v>310</v>
      </c>
      <c r="E192" s="19" t="s">
        <v>310</v>
      </c>
      <c r="F192" s="19" t="s">
        <v>1190</v>
      </c>
      <c r="G192" s="163">
        <f>VLOOKUP(C192,ADMINISTRATIVAS!$F$9:$L$73,7,FALSE)</f>
        <v>0</v>
      </c>
      <c r="H192" s="162" t="s">
        <v>77</v>
      </c>
    </row>
    <row r="193" spans="1:9">
      <c r="A193" s="162" t="s">
        <v>77</v>
      </c>
      <c r="B193" s="19" t="s">
        <v>1234</v>
      </c>
      <c r="C193" s="19" t="s">
        <v>600</v>
      </c>
      <c r="D193" s="19" t="s">
        <v>310</v>
      </c>
      <c r="E193" s="19" t="s">
        <v>310</v>
      </c>
      <c r="F193" s="19" t="s">
        <v>1190</v>
      </c>
      <c r="G193" s="163">
        <f>VLOOKUP(C193,ADMINISTRATIVAS!$F$9:$L$73,7,FALSE)</f>
        <v>0</v>
      </c>
      <c r="H193" s="162" t="s">
        <v>77</v>
      </c>
    </row>
    <row r="194" spans="1:9">
      <c r="A194" s="162" t="s">
        <v>86</v>
      </c>
      <c r="B194" s="19" t="s">
        <v>1210</v>
      </c>
      <c r="C194" s="19" t="s">
        <v>596</v>
      </c>
      <c r="D194" s="19" t="s">
        <v>310</v>
      </c>
      <c r="E194" s="19" t="s">
        <v>310</v>
      </c>
      <c r="F194" s="19" t="s">
        <v>1190</v>
      </c>
      <c r="G194" s="163">
        <f>VLOOKUP(C194,ADMINISTRATIVAS!$F$9:$L$73,7,FALSE)</f>
        <v>0</v>
      </c>
      <c r="H194" s="162" t="s">
        <v>86</v>
      </c>
    </row>
    <row r="195" spans="1:9">
      <c r="A195" s="162" t="s">
        <v>86</v>
      </c>
      <c r="B195" s="19" t="s">
        <v>1210</v>
      </c>
      <c r="C195" s="19" t="s">
        <v>600</v>
      </c>
      <c r="D195" s="19" t="s">
        <v>310</v>
      </c>
      <c r="E195" s="19" t="s">
        <v>310</v>
      </c>
      <c r="F195" s="19" t="s">
        <v>1190</v>
      </c>
      <c r="G195" s="163">
        <f>VLOOKUP(C195,ADMINISTRATIVAS!$F$9:$L$73,7,FALSE)</f>
        <v>0</v>
      </c>
      <c r="H195" s="162" t="s">
        <v>86</v>
      </c>
    </row>
    <row r="196" spans="1:9">
      <c r="A196" s="164" t="s">
        <v>76</v>
      </c>
      <c r="B196" s="165" t="s">
        <v>1031</v>
      </c>
      <c r="C196" s="165" t="s">
        <v>600</v>
      </c>
      <c r="D196" s="165" t="s">
        <v>310</v>
      </c>
      <c r="E196" s="165" t="s">
        <v>310</v>
      </c>
      <c r="F196" s="165" t="s">
        <v>1190</v>
      </c>
      <c r="G196" s="163">
        <f>VLOOKUP(C196,ADMINISTRATIVAS!$F$9:$L$73,7,FALSE)</f>
        <v>0</v>
      </c>
      <c r="H196" s="164" t="s">
        <v>76</v>
      </c>
    </row>
    <row r="200" spans="1:9" ht="15.75">
      <c r="A200" s="528" t="s">
        <v>87</v>
      </c>
      <c r="B200" s="529"/>
      <c r="C200" s="529"/>
      <c r="D200" s="529"/>
      <c r="E200" s="529"/>
      <c r="F200" s="529"/>
      <c r="G200" s="529"/>
      <c r="H200" s="530"/>
      <c r="I200" s="323"/>
    </row>
    <row r="201" spans="1:9" ht="15.75">
      <c r="A201" s="519" t="s">
        <v>88</v>
      </c>
      <c r="B201" s="519"/>
      <c r="C201" s="324" t="s">
        <v>89</v>
      </c>
      <c r="D201" s="493"/>
      <c r="E201" s="493"/>
      <c r="F201" s="493"/>
      <c r="G201" s="493"/>
      <c r="H201" s="292" t="s">
        <v>90</v>
      </c>
      <c r="I201" s="325"/>
    </row>
    <row r="202" spans="1:9">
      <c r="A202" s="352" t="s">
        <v>91</v>
      </c>
      <c r="B202" s="352"/>
      <c r="C202" s="495" t="s">
        <v>92</v>
      </c>
      <c r="D202" s="496"/>
      <c r="E202" s="496"/>
      <c r="F202" s="496"/>
      <c r="G202" s="496"/>
      <c r="H202" s="267">
        <v>1</v>
      </c>
      <c r="I202" s="289"/>
    </row>
    <row r="203" spans="1:9">
      <c r="A203" s="352" t="s">
        <v>0</v>
      </c>
      <c r="B203" s="352"/>
      <c r="C203" s="495" t="s">
        <v>0</v>
      </c>
      <c r="D203" s="496"/>
      <c r="E203" s="496"/>
      <c r="F203" s="496"/>
      <c r="G203" s="496"/>
      <c r="H203" s="267"/>
      <c r="I203" s="289"/>
    </row>
    <row r="204" spans="1:9">
      <c r="B204" s="243"/>
      <c r="C204" s="243"/>
      <c r="D204" s="265"/>
      <c r="E204" s="265"/>
      <c r="F204" s="265"/>
      <c r="G204" s="265"/>
      <c r="H204" s="265"/>
      <c r="I204" s="265"/>
    </row>
    <row r="205" spans="1:9" ht="15.75">
      <c r="A205" s="350" t="s">
        <v>0</v>
      </c>
      <c r="B205" s="350"/>
      <c r="C205" s="350" t="s">
        <v>93</v>
      </c>
      <c r="D205" s="350"/>
      <c r="E205" s="492" t="s">
        <v>94</v>
      </c>
      <c r="F205" s="493"/>
      <c r="G205" s="276" t="s">
        <v>88</v>
      </c>
      <c r="H205" s="276" t="s">
        <v>95</v>
      </c>
      <c r="I205" s="290"/>
    </row>
    <row r="206" spans="1:9" ht="15.75">
      <c r="A206" s="350" t="s">
        <v>96</v>
      </c>
      <c r="B206" s="350"/>
      <c r="C206" s="352" t="s">
        <v>97</v>
      </c>
      <c r="D206" s="352"/>
      <c r="E206" s="495" t="s">
        <v>98</v>
      </c>
      <c r="F206" s="496"/>
      <c r="G206" s="268" t="s">
        <v>91</v>
      </c>
      <c r="H206" s="267"/>
      <c r="I206" s="289"/>
    </row>
    <row r="207" spans="1:9" ht="15.75">
      <c r="A207" s="350" t="s">
        <v>99</v>
      </c>
      <c r="B207" s="350"/>
      <c r="C207" s="352" t="s">
        <v>97</v>
      </c>
      <c r="D207" s="352"/>
      <c r="E207" s="495" t="s">
        <v>100</v>
      </c>
      <c r="F207" s="496"/>
      <c r="G207" s="268" t="s">
        <v>91</v>
      </c>
      <c r="H207" s="267"/>
      <c r="I207" s="289"/>
    </row>
    <row r="208" spans="1:9" ht="15.75">
      <c r="A208" s="350" t="s">
        <v>101</v>
      </c>
      <c r="B208" s="350"/>
      <c r="C208" s="352" t="s">
        <v>102</v>
      </c>
      <c r="D208" s="352"/>
      <c r="E208" s="495" t="s">
        <v>103</v>
      </c>
      <c r="F208" s="496"/>
      <c r="G208" s="268" t="s">
        <v>91</v>
      </c>
      <c r="H208" s="267"/>
      <c r="I208" s="289"/>
    </row>
  </sheetData>
  <mergeCells count="24">
    <mergeCell ref="A208:B208"/>
    <mergeCell ref="C208:D208"/>
    <mergeCell ref="A200:H200"/>
    <mergeCell ref="D201:G201"/>
    <mergeCell ref="C202:G202"/>
    <mergeCell ref="C203:G203"/>
    <mergeCell ref="E205:F205"/>
    <mergeCell ref="E206:F206"/>
    <mergeCell ref="E207:F207"/>
    <mergeCell ref="E208:F208"/>
    <mergeCell ref="A202:B202"/>
    <mergeCell ref="A207:B207"/>
    <mergeCell ref="C207:D207"/>
    <mergeCell ref="A205:B205"/>
    <mergeCell ref="C205:D205"/>
    <mergeCell ref="A206:B206"/>
    <mergeCell ref="C206:D206"/>
    <mergeCell ref="A203:B203"/>
    <mergeCell ref="A201:B201"/>
    <mergeCell ref="D1:G1"/>
    <mergeCell ref="D2:G2"/>
    <mergeCell ref="D3:G3"/>
    <mergeCell ref="D4:G4"/>
    <mergeCell ref="A1:C4"/>
  </mergeCells>
  <dataValidations count="1">
    <dataValidation type="list" allowBlank="1" showInputMessage="1" showErrorMessage="1" sqref="G9:G20 G8" xr:uid="{00000000-0002-0000-0800-000000000000}">
      <formula1>$L$1:$L$6</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5"/>
  <sheetViews>
    <sheetView topLeftCell="L1" zoomScale="50" zoomScaleNormal="50" workbookViewId="0">
      <selection activeCell="G8" sqref="G8"/>
    </sheetView>
  </sheetViews>
  <sheetFormatPr defaultColWidth="11.42578125" defaultRowHeight="15"/>
  <cols>
    <col min="1" max="1" width="17.42578125" customWidth="1"/>
    <col min="2" max="2" width="19.42578125" customWidth="1"/>
    <col min="3" max="3" width="66" style="91" customWidth="1"/>
    <col min="4" max="4" width="18.42578125" customWidth="1"/>
    <col min="5" max="5" width="18.7109375" customWidth="1"/>
    <col min="6" max="6" width="21.28515625" customWidth="1"/>
    <col min="7" max="7" width="19.42578125" customWidth="1"/>
    <col min="8" max="8" width="18.42578125" customWidth="1"/>
    <col min="9" max="9" width="16.28515625" customWidth="1"/>
    <col min="10" max="10" width="22.28515625" customWidth="1"/>
    <col min="11" max="12" width="28.140625" customWidth="1"/>
    <col min="13" max="13" width="27.42578125" customWidth="1"/>
    <col min="14" max="14" width="28.7109375" customWidth="1"/>
    <col min="15" max="16" width="15.42578125" customWidth="1"/>
    <col min="18" max="18" width="35.7109375" customWidth="1"/>
    <col min="19" max="19" width="30" customWidth="1"/>
  </cols>
  <sheetData>
    <row r="1" spans="1:21" ht="41.25" customHeight="1">
      <c r="A1" s="420" t="s">
        <v>0</v>
      </c>
      <c r="B1" s="420"/>
      <c r="C1" s="421" t="s">
        <v>1</v>
      </c>
      <c r="D1" s="421"/>
      <c r="E1" s="421"/>
      <c r="F1" s="421"/>
      <c r="G1" s="421"/>
      <c r="H1" s="421"/>
      <c r="I1" s="421"/>
      <c r="J1" s="421"/>
      <c r="K1" s="421"/>
      <c r="L1" s="421"/>
      <c r="M1" s="421"/>
      <c r="N1" s="536" t="s">
        <v>2</v>
      </c>
      <c r="O1" s="536"/>
      <c r="P1" s="536"/>
    </row>
    <row r="2" spans="1:21" ht="43.5" customHeight="1">
      <c r="A2" s="420"/>
      <c r="B2" s="420"/>
      <c r="C2" s="422" t="s">
        <v>3</v>
      </c>
      <c r="D2" s="422"/>
      <c r="E2" s="422"/>
      <c r="F2" s="422"/>
      <c r="G2" s="422"/>
      <c r="H2" s="422"/>
      <c r="I2" s="422"/>
      <c r="J2" s="422"/>
      <c r="K2" s="422"/>
      <c r="L2" s="422"/>
      <c r="M2" s="422"/>
      <c r="N2" s="536" t="s">
        <v>4</v>
      </c>
      <c r="O2" s="536"/>
      <c r="P2" s="536"/>
      <c r="U2" s="339">
        <v>0</v>
      </c>
    </row>
    <row r="3" spans="1:21" ht="42" customHeight="1">
      <c r="A3" s="420"/>
      <c r="B3" s="420"/>
      <c r="C3" s="537" t="s">
        <v>5</v>
      </c>
      <c r="D3" s="537"/>
      <c r="E3" s="537"/>
      <c r="F3" s="537"/>
      <c r="G3" s="537"/>
      <c r="H3" s="537"/>
      <c r="I3" s="537"/>
      <c r="J3" s="537"/>
      <c r="K3" s="537"/>
      <c r="L3" s="537"/>
      <c r="M3" s="537"/>
      <c r="N3" s="511" t="s">
        <v>6</v>
      </c>
      <c r="O3" s="511"/>
      <c r="P3" s="511"/>
      <c r="U3" s="339">
        <v>20</v>
      </c>
    </row>
    <row r="4" spans="1:21" ht="37.5" customHeight="1">
      <c r="A4" s="420"/>
      <c r="B4" s="420"/>
      <c r="C4" s="537" t="s">
        <v>7</v>
      </c>
      <c r="D4" s="537"/>
      <c r="E4" s="537"/>
      <c r="F4" s="537"/>
      <c r="G4" s="537"/>
      <c r="H4" s="537"/>
      <c r="I4" s="537"/>
      <c r="J4" s="537"/>
      <c r="K4" s="537"/>
      <c r="L4" s="537"/>
      <c r="M4" s="537"/>
      <c r="N4" s="511" t="s">
        <v>1235</v>
      </c>
      <c r="O4" s="511"/>
      <c r="P4" s="511"/>
      <c r="U4" s="339">
        <v>40</v>
      </c>
    </row>
    <row r="5" spans="1:21">
      <c r="A5" s="243"/>
      <c r="B5" s="243"/>
      <c r="C5" s="326"/>
      <c r="D5" s="243"/>
      <c r="E5" s="243"/>
      <c r="F5" s="243"/>
      <c r="G5" s="243"/>
      <c r="H5" s="243"/>
      <c r="I5" s="243"/>
      <c r="J5" s="243"/>
      <c r="K5" s="243"/>
      <c r="L5" s="243"/>
      <c r="M5" s="243"/>
      <c r="N5" s="243"/>
      <c r="O5" s="243"/>
      <c r="P5" s="243"/>
      <c r="U5" s="339">
        <v>60</v>
      </c>
    </row>
    <row r="6" spans="1:21">
      <c r="A6" s="243"/>
      <c r="B6" s="243"/>
      <c r="C6" s="326"/>
      <c r="D6" s="243"/>
      <c r="E6" s="243"/>
      <c r="F6" s="243"/>
      <c r="G6" s="243"/>
      <c r="H6" s="243"/>
      <c r="I6" s="243"/>
      <c r="J6" s="243"/>
      <c r="K6" s="243"/>
      <c r="L6" s="243"/>
      <c r="M6" s="243"/>
      <c r="N6" s="243"/>
      <c r="O6" s="243"/>
      <c r="P6" s="243"/>
      <c r="U6" s="339">
        <v>80</v>
      </c>
    </row>
    <row r="7" spans="1:21" ht="63.75" customHeight="1">
      <c r="A7" s="229" t="s">
        <v>1236</v>
      </c>
      <c r="B7" s="230" t="s">
        <v>93</v>
      </c>
      <c r="C7" s="230" t="s">
        <v>1163</v>
      </c>
      <c r="D7" s="230" t="s">
        <v>1164</v>
      </c>
      <c r="E7" s="230" t="s">
        <v>1237</v>
      </c>
      <c r="F7" s="231" t="s">
        <v>1238</v>
      </c>
      <c r="G7" s="119" t="s">
        <v>1239</v>
      </c>
      <c r="H7" s="119" t="s">
        <v>1240</v>
      </c>
      <c r="I7" s="120" t="s">
        <v>1241</v>
      </c>
      <c r="J7" s="120" t="s">
        <v>1242</v>
      </c>
      <c r="K7" s="121" t="s">
        <v>1243</v>
      </c>
      <c r="L7" s="121" t="s">
        <v>1244</v>
      </c>
      <c r="M7" s="122" t="s">
        <v>1245</v>
      </c>
      <c r="N7" s="122" t="s">
        <v>1246</v>
      </c>
      <c r="O7" s="123" t="s">
        <v>1247</v>
      </c>
      <c r="P7" s="124" t="s">
        <v>1248</v>
      </c>
      <c r="R7" s="191" t="s">
        <v>1249</v>
      </c>
      <c r="S7" s="191" t="s">
        <v>1250</v>
      </c>
      <c r="U7" s="339">
        <v>100</v>
      </c>
    </row>
    <row r="8" spans="1:21" ht="105">
      <c r="A8" s="162" t="s">
        <v>1251</v>
      </c>
      <c r="B8" s="19" t="s">
        <v>310</v>
      </c>
      <c r="C8" s="166" t="s">
        <v>1252</v>
      </c>
      <c r="D8" s="126" t="s">
        <v>1190</v>
      </c>
      <c r="E8" s="126" t="s">
        <v>456</v>
      </c>
      <c r="F8" s="127">
        <f>VLOOKUP(E8,ADMINISTRATIVAS!$B$10:$L$73,11,FALSE)</f>
        <v>40</v>
      </c>
      <c r="G8" s="128">
        <v>40</v>
      </c>
      <c r="H8" s="128" t="str">
        <f>IF($F$8=G8,"CUMPLE",IF($F$8&lt;G8,"MENOR","MAYOR"))</f>
        <v>CUMPLE</v>
      </c>
      <c r="I8" s="129">
        <v>60</v>
      </c>
      <c r="J8" s="129" t="str">
        <f>IF($F8=I8,"CUMPLE",IF($F8&lt;I8,"MENOR","MAYOR"))</f>
        <v>MENOR</v>
      </c>
      <c r="K8" s="130">
        <v>60</v>
      </c>
      <c r="L8" s="131" t="str">
        <f t="shared" ref="L8:L17" si="0">IF($F8=K8,"CUMPLE",IF($F8&lt;K8,"MENOR","MAYOR"))</f>
        <v>MENOR</v>
      </c>
      <c r="M8" s="132">
        <v>80</v>
      </c>
      <c r="N8" s="132" t="str">
        <f t="shared" ref="N8:N17" si="1">IF($F8=M8,"CUMPLE",IF($F8&lt;M8,"MENOR","MAYOR"))</f>
        <v>MENOR</v>
      </c>
      <c r="O8" s="133">
        <v>100</v>
      </c>
      <c r="P8" s="134" t="str">
        <f t="shared" ref="P8:P17" si="2">IF($F8=O8,"CUMPLE",IF($F8&lt;O8,"MENOR","MAYOR"))</f>
        <v>MENOR</v>
      </c>
      <c r="R8" s="134" t="s">
        <v>1253</v>
      </c>
      <c r="S8" s="104" t="b">
        <f>IF(P18="CUMPLE",IF(P30="CUMPLE",IF(P52="CUMPLE",IF(P70="CUMPLE",IF(P72="CUMPLE", TRUE,FALSE)))))</f>
        <v>0</v>
      </c>
    </row>
    <row r="9" spans="1:21" ht="30">
      <c r="A9" s="162" t="s">
        <v>1254</v>
      </c>
      <c r="B9" s="19" t="s">
        <v>310</v>
      </c>
      <c r="C9" s="171" t="s">
        <v>1255</v>
      </c>
      <c r="D9" s="126" t="s">
        <v>1190</v>
      </c>
      <c r="E9" s="126" t="s">
        <v>487</v>
      </c>
      <c r="F9" s="127">
        <f>VLOOKUP(E9,ADMINISTRATIVAS!$B$10:$L$73,11,FALSE)</f>
        <v>60</v>
      </c>
      <c r="G9" s="135">
        <v>20</v>
      </c>
      <c r="H9" s="128" t="str">
        <f>IF(F9=G9,"CUMPLE",IF(F9&lt;G9,"MENOR","MAYOR"))</f>
        <v>MAYOR</v>
      </c>
      <c r="I9" s="129">
        <v>40</v>
      </c>
      <c r="J9" s="129" t="str">
        <f>IF($F9=I9,"CUMPLE",IF($F9&lt;I9,"MENOR","MAYOR"))</f>
        <v>MAYOR</v>
      </c>
      <c r="K9" s="136">
        <v>60</v>
      </c>
      <c r="L9" s="131" t="str">
        <f t="shared" si="0"/>
        <v>CUMPLE</v>
      </c>
      <c r="M9" s="132">
        <v>80</v>
      </c>
      <c r="N9" s="132" t="str">
        <f t="shared" si="1"/>
        <v>MENOR</v>
      </c>
      <c r="O9" s="133">
        <v>100</v>
      </c>
      <c r="P9" s="134" t="str">
        <f t="shared" si="2"/>
        <v>MENOR</v>
      </c>
      <c r="R9" s="192" t="s">
        <v>1256</v>
      </c>
      <c r="S9" s="104" t="b">
        <f>IF(N18="CUMPLE",IF(N30="CUMPLE",IF(N52="CUMPLE",IF(N70="CUMPLE", TRUE,FALSE))))</f>
        <v>0</v>
      </c>
    </row>
    <row r="10" spans="1:21" ht="180">
      <c r="A10" s="162" t="s">
        <v>1257</v>
      </c>
      <c r="B10" s="19" t="s">
        <v>310</v>
      </c>
      <c r="C10" s="166" t="s">
        <v>1258</v>
      </c>
      <c r="D10" s="126" t="s">
        <v>1190</v>
      </c>
      <c r="E10" s="126" t="s">
        <v>427</v>
      </c>
      <c r="F10" s="127">
        <f>VLOOKUP(E10,ADMINISTRATIVAS!$B$10:$L$73,11,FALSE)</f>
        <v>100</v>
      </c>
      <c r="G10" s="135">
        <v>20</v>
      </c>
      <c r="H10" s="128" t="str">
        <f>IF(F10=G10,"CUMPLE",IF(F10&lt;G10,"MENOR","MAYOR"))</f>
        <v>MAYOR</v>
      </c>
      <c r="I10" s="129">
        <v>40</v>
      </c>
      <c r="J10" s="129" t="str">
        <f>IF($F10=I10,"CUMPLE",IF($F10&lt;I10,"MENOR","MAYOR"))</f>
        <v>MAYOR</v>
      </c>
      <c r="K10" s="136">
        <v>60</v>
      </c>
      <c r="L10" s="131" t="str">
        <f t="shared" si="0"/>
        <v>MAYOR</v>
      </c>
      <c r="M10" s="132">
        <v>80</v>
      </c>
      <c r="N10" s="132" t="str">
        <f t="shared" si="1"/>
        <v>MAYOR</v>
      </c>
      <c r="O10" s="133">
        <v>100</v>
      </c>
      <c r="P10" s="134" t="str">
        <f t="shared" si="2"/>
        <v>CUMPLE</v>
      </c>
      <c r="R10" s="131" t="s">
        <v>1259</v>
      </c>
      <c r="S10" s="104" t="b">
        <f>IF(L18="CUMPLE",IF(L30="CUMPLE",IF(L52="CUMPLE",TRUE,FALSE)))</f>
        <v>0</v>
      </c>
    </row>
    <row r="11" spans="1:21" ht="15" customHeight="1">
      <c r="A11" s="535" t="s">
        <v>1260</v>
      </c>
      <c r="B11" s="540" t="s">
        <v>310</v>
      </c>
      <c r="C11" s="541" t="s">
        <v>1261</v>
      </c>
      <c r="D11" s="125" t="s">
        <v>1262</v>
      </c>
      <c r="E11" s="125" t="s">
        <v>1104</v>
      </c>
      <c r="F11" s="127">
        <f>VLOOKUP(E11,PHVA!$B$8:$K$29,10,FALSE)</f>
        <v>40</v>
      </c>
      <c r="G11" s="135">
        <v>20</v>
      </c>
      <c r="H11" s="128" t="str">
        <f t="shared" ref="H11:H16" si="3">IF(F11=G11,"CUMPLE",IF(F11&lt;G11,"MENOR","MAYOR"))</f>
        <v>MAYOR</v>
      </c>
      <c r="I11" s="129">
        <v>40</v>
      </c>
      <c r="J11" s="129" t="str">
        <f t="shared" ref="J11:J29" si="4">IF($F11=I11,"CUMPLE",IF($F11&lt;I11,"MENOR","MAYOR"))</f>
        <v>CUMPLE</v>
      </c>
      <c r="K11" s="136">
        <v>60</v>
      </c>
      <c r="L11" s="131" t="str">
        <f t="shared" si="0"/>
        <v>MENOR</v>
      </c>
      <c r="M11" s="132">
        <v>80</v>
      </c>
      <c r="N11" s="132" t="str">
        <f t="shared" si="1"/>
        <v>MENOR</v>
      </c>
      <c r="O11" s="133">
        <v>100</v>
      </c>
      <c r="P11" s="134" t="str">
        <f t="shared" si="2"/>
        <v>MENOR</v>
      </c>
      <c r="R11" s="129" t="s">
        <v>1263</v>
      </c>
      <c r="S11" s="104" t="b">
        <f>IF(J18="CUMPLE",IF(J30="CUMPLE",TRUE,FALSE))</f>
        <v>0</v>
      </c>
    </row>
    <row r="12" spans="1:21">
      <c r="A12" s="535"/>
      <c r="B12" s="540"/>
      <c r="C12" s="541"/>
      <c r="D12" s="126" t="s">
        <v>1190</v>
      </c>
      <c r="E12" s="125" t="s">
        <v>326</v>
      </c>
      <c r="F12" s="127">
        <f>VLOOKUP(E12,ADMINISTRATIVAS!$B$10:$L$73,11,FALSE)</f>
        <v>100</v>
      </c>
      <c r="G12" s="135">
        <v>20</v>
      </c>
      <c r="H12" s="128" t="str">
        <f>IF(F12=G12,"CUMPLE",IF(F12&lt;G12,"MENOR","MAYOR"))</f>
        <v>MAYOR</v>
      </c>
      <c r="I12" s="129">
        <v>40</v>
      </c>
      <c r="J12" s="129" t="str">
        <f>IF($F12=I12,"CUMPLE",IF($F12&lt;I12,"MENOR","MAYOR"))</f>
        <v>MAYOR</v>
      </c>
      <c r="K12" s="136">
        <v>60</v>
      </c>
      <c r="L12" s="131" t="str">
        <f t="shared" si="0"/>
        <v>MAYOR</v>
      </c>
      <c r="M12" s="132">
        <v>80</v>
      </c>
      <c r="N12" s="132" t="str">
        <f t="shared" si="1"/>
        <v>MAYOR</v>
      </c>
      <c r="O12" s="133">
        <v>100</v>
      </c>
      <c r="P12" s="134" t="str">
        <f t="shared" si="2"/>
        <v>CUMPLE</v>
      </c>
      <c r="R12" s="193" t="s">
        <v>1264</v>
      </c>
      <c r="S12" s="104" t="b">
        <f>IF(H18="CUMPLE",TRUE,FALSE)</f>
        <v>0</v>
      </c>
    </row>
    <row r="13" spans="1:21" ht="15.75" thickBot="1">
      <c r="A13" s="535"/>
      <c r="B13" s="540"/>
      <c r="C13" s="541"/>
      <c r="D13" s="125" t="s">
        <v>1262</v>
      </c>
      <c r="E13" s="125" t="s">
        <v>1113</v>
      </c>
      <c r="F13" s="127">
        <f>VLOOKUP(E13,PHVA!$B$8:$K$29,10,FALSE)</f>
        <v>100</v>
      </c>
      <c r="G13" s="135">
        <v>20</v>
      </c>
      <c r="H13" s="128" t="str">
        <f t="shared" si="3"/>
        <v>MAYOR</v>
      </c>
      <c r="I13" s="129">
        <v>40</v>
      </c>
      <c r="J13" s="129" t="str">
        <f t="shared" si="4"/>
        <v>MAYOR</v>
      </c>
      <c r="K13" s="136">
        <v>60</v>
      </c>
      <c r="L13" s="131" t="str">
        <f t="shared" si="0"/>
        <v>MAYOR</v>
      </c>
      <c r="M13" s="132">
        <v>80</v>
      </c>
      <c r="N13" s="132" t="str">
        <f t="shared" si="1"/>
        <v>MAYOR</v>
      </c>
      <c r="O13" s="133">
        <v>100</v>
      </c>
      <c r="P13" s="134" t="str">
        <f t="shared" si="2"/>
        <v>CUMPLE</v>
      </c>
    </row>
    <row r="14" spans="1:21" ht="409.5" customHeight="1" thickTop="1" thickBot="1">
      <c r="A14" s="167" t="s">
        <v>1265</v>
      </c>
      <c r="B14" s="168" t="s">
        <v>252</v>
      </c>
      <c r="C14" s="172" t="s">
        <v>1266</v>
      </c>
      <c r="D14" s="137" t="s">
        <v>1267</v>
      </c>
      <c r="E14" s="137" t="s">
        <v>1265</v>
      </c>
      <c r="F14" s="138">
        <v>100</v>
      </c>
      <c r="G14" s="139">
        <v>20</v>
      </c>
      <c r="H14" s="140" t="str">
        <f t="shared" si="3"/>
        <v>MAYOR</v>
      </c>
      <c r="I14" s="141">
        <v>40</v>
      </c>
      <c r="J14" s="141" t="str">
        <f t="shared" si="4"/>
        <v>MAYOR</v>
      </c>
      <c r="K14" s="142">
        <v>60</v>
      </c>
      <c r="L14" s="142" t="str">
        <f t="shared" si="0"/>
        <v>MAYOR</v>
      </c>
      <c r="M14" s="143">
        <v>80</v>
      </c>
      <c r="N14" s="143" t="str">
        <f t="shared" si="1"/>
        <v>MAYOR</v>
      </c>
      <c r="O14" s="144">
        <v>100</v>
      </c>
      <c r="P14" s="144" t="str">
        <f t="shared" si="2"/>
        <v>CUMPLE</v>
      </c>
      <c r="R14" s="194" t="s">
        <v>1268</v>
      </c>
      <c r="S14" s="194" t="str">
        <f>IF($S$8=TRUE,"OPTIMIZADO",IF($S$9=TRUE,"GESTIONADO CUANTITATIVAMENTE",IF($S$10=TRUE,"DEFINIDO",IF($S$11=TRUE,"GESTIONADO",IF($S$12=TRUE,"INICIAL","NO ALCANZA NIVEL INICIAL")))))</f>
        <v>NO ALCANZA NIVEL INICIAL</v>
      </c>
    </row>
    <row r="15" spans="1:21" ht="105.75" thickTop="1">
      <c r="A15" s="162" t="s">
        <v>1269</v>
      </c>
      <c r="B15" s="19" t="s">
        <v>310</v>
      </c>
      <c r="C15" s="166" t="s">
        <v>1270</v>
      </c>
      <c r="D15" s="126" t="s">
        <v>1190</v>
      </c>
      <c r="E15" s="125" t="s">
        <v>326</v>
      </c>
      <c r="F15" s="127">
        <f>VLOOKUP(E15,ADMINISTRATIVAS!$B$10:$L$73,11,FALSE)</f>
        <v>100</v>
      </c>
      <c r="G15" s="135">
        <v>20</v>
      </c>
      <c r="H15" s="128" t="str">
        <f>IF(F15=G15,"CUMPLE",IF(F15&lt;G15,"MENOR","MAYOR"))</f>
        <v>MAYOR</v>
      </c>
      <c r="I15" s="129">
        <v>40</v>
      </c>
      <c r="J15" s="129" t="str">
        <f>IF($F15=I15,"CUMPLE",IF($F15&lt;I15,"MENOR","MAYOR"))</f>
        <v>MAYOR</v>
      </c>
      <c r="K15" s="136">
        <v>60</v>
      </c>
      <c r="L15" s="131" t="str">
        <f t="shared" si="0"/>
        <v>MAYOR</v>
      </c>
      <c r="M15" s="132">
        <v>80</v>
      </c>
      <c r="N15" s="132" t="str">
        <f t="shared" si="1"/>
        <v>MAYOR</v>
      </c>
      <c r="O15" s="133">
        <v>100</v>
      </c>
      <c r="P15" s="134" t="str">
        <f t="shared" si="2"/>
        <v>CUMPLE</v>
      </c>
    </row>
    <row r="16" spans="1:21" ht="270" customHeight="1">
      <c r="A16" s="162" t="s">
        <v>1271</v>
      </c>
      <c r="B16" s="19" t="s">
        <v>310</v>
      </c>
      <c r="C16" s="166" t="s">
        <v>1272</v>
      </c>
      <c r="D16" s="125" t="s">
        <v>1262</v>
      </c>
      <c r="E16" s="125" t="s">
        <v>1104</v>
      </c>
      <c r="F16" s="127">
        <f>VLOOKUP(E16,PHVA!$B$8:$K$29,10,FALSE)</f>
        <v>40</v>
      </c>
      <c r="G16" s="135">
        <v>60</v>
      </c>
      <c r="H16" s="128" t="str">
        <f t="shared" si="3"/>
        <v>MENOR</v>
      </c>
      <c r="I16" s="129">
        <v>60</v>
      </c>
      <c r="J16" s="129" t="str">
        <f t="shared" si="4"/>
        <v>MENOR</v>
      </c>
      <c r="K16" s="136">
        <v>60</v>
      </c>
      <c r="L16" s="131" t="str">
        <f t="shared" si="0"/>
        <v>MENOR</v>
      </c>
      <c r="M16" s="132">
        <v>80</v>
      </c>
      <c r="N16" s="132" t="str">
        <f t="shared" si="1"/>
        <v>MENOR</v>
      </c>
      <c r="O16" s="133">
        <v>100</v>
      </c>
      <c r="P16" s="134" t="str">
        <f t="shared" si="2"/>
        <v>MENOR</v>
      </c>
    </row>
    <row r="17" spans="1:16" ht="240" customHeight="1">
      <c r="A17" s="162" t="s">
        <v>1273</v>
      </c>
      <c r="B17" s="19" t="s">
        <v>310</v>
      </c>
      <c r="C17" s="166" t="s">
        <v>1274</v>
      </c>
      <c r="D17" s="125" t="s">
        <v>1275</v>
      </c>
      <c r="E17" s="145" t="s">
        <v>1074</v>
      </c>
      <c r="F17" s="127">
        <f>VLOOKUP(E17,TECNICAS!$A$9:$K$113,11)</f>
        <v>60</v>
      </c>
      <c r="G17" s="135">
        <v>20</v>
      </c>
      <c r="H17" s="128" t="str">
        <f>IF(F17=G17,"CUMPLE",IF(F17&lt;G17,"MENOR","MAYOR"))</f>
        <v>MAYOR</v>
      </c>
      <c r="I17" s="129">
        <v>40</v>
      </c>
      <c r="J17" s="129" t="str">
        <f>IF($F17=I17,"CUMPLE",IF($F17&lt;I17,"MENOR","MAYOR"))</f>
        <v>MAYOR</v>
      </c>
      <c r="K17" s="136">
        <v>60</v>
      </c>
      <c r="L17" s="131" t="str">
        <f t="shared" si="0"/>
        <v>CUMPLE</v>
      </c>
      <c r="M17" s="132">
        <v>60</v>
      </c>
      <c r="N17" s="132" t="str">
        <f t="shared" si="1"/>
        <v>CUMPLE</v>
      </c>
      <c r="O17" s="133">
        <v>80</v>
      </c>
      <c r="P17" s="134" t="str">
        <f t="shared" si="2"/>
        <v>MENOR</v>
      </c>
    </row>
    <row r="18" spans="1:16">
      <c r="A18" s="169" t="s">
        <v>1276</v>
      </c>
      <c r="B18" s="149"/>
      <c r="C18" s="173"/>
      <c r="D18" s="146"/>
      <c r="E18" s="146"/>
      <c r="F18" s="147">
        <f>SUM(F8:F17)</f>
        <v>740</v>
      </c>
      <c r="G18" s="148">
        <f>SUM(G8:G17)</f>
        <v>260</v>
      </c>
      <c r="H18" s="149" t="str">
        <f>IFERROR(VLOOKUP("MENOR",H8:H17,1,FALSE),"CUMPLE")</f>
        <v>MENOR</v>
      </c>
      <c r="I18" s="148">
        <f>SUM(I8:I17)</f>
        <v>440</v>
      </c>
      <c r="J18" s="149" t="str">
        <f>IFERROR(VLOOKUP("MENOR",J8:J17,1,FALSE),"CUMPLE")</f>
        <v>MENOR</v>
      </c>
      <c r="K18" s="148">
        <f>SUM(K8:K17)</f>
        <v>600</v>
      </c>
      <c r="L18" s="149" t="str">
        <f>IFERROR(VLOOKUP("MENOR",L8:L17,1,FALSE),"CUMPLE")</f>
        <v>MENOR</v>
      </c>
      <c r="M18" s="148">
        <f>SUM(M8:M17)</f>
        <v>780</v>
      </c>
      <c r="N18" s="149" t="str">
        <f>IFERROR(VLOOKUP("MENOR",N8:N17,1,FALSE),"CUMPLE")</f>
        <v>MENOR</v>
      </c>
      <c r="O18" s="148">
        <f>SUM(O8:O17)</f>
        <v>980</v>
      </c>
      <c r="P18" s="149" t="str">
        <f>IFERROR(VLOOKUP("MENOR",P8:P17,1,FALSE),"CUMPLE")</f>
        <v>MENOR</v>
      </c>
    </row>
    <row r="19" spans="1:16" ht="255" customHeight="1">
      <c r="A19" s="167" t="s">
        <v>1277</v>
      </c>
      <c r="B19" s="168" t="s">
        <v>252</v>
      </c>
      <c r="C19" s="172" t="s">
        <v>295</v>
      </c>
      <c r="D19" s="137" t="s">
        <v>1267</v>
      </c>
      <c r="E19" s="137" t="s">
        <v>1277</v>
      </c>
      <c r="F19" s="138">
        <v>80</v>
      </c>
      <c r="G19" s="139" t="s">
        <v>109</v>
      </c>
      <c r="H19" s="139" t="s">
        <v>109</v>
      </c>
      <c r="I19" s="141">
        <v>40</v>
      </c>
      <c r="J19" s="129" t="str">
        <f t="shared" si="4"/>
        <v>MAYOR</v>
      </c>
      <c r="K19" s="150">
        <v>60</v>
      </c>
      <c r="L19" s="150" t="str">
        <f>IF($F19=K19,"CUMPLE",IF($F19&lt;K19,"MENOR","MAYOR"))</f>
        <v>MAYOR</v>
      </c>
      <c r="M19" s="143">
        <v>80</v>
      </c>
      <c r="N19" s="143" t="str">
        <f>IF($F19=M19,"CUMPLE",IF($F19&lt;M19,"MENOR","MAYOR"))</f>
        <v>CUMPLE</v>
      </c>
      <c r="O19" s="151">
        <v>100</v>
      </c>
      <c r="P19" s="144" t="str">
        <f>IF($F19=O19,"CUMPLE",IF($F19&lt;O19,"MENOR","MAYOR"))</f>
        <v>MENOR</v>
      </c>
    </row>
    <row r="20" spans="1:16" ht="225" customHeight="1">
      <c r="A20" s="167" t="s">
        <v>1278</v>
      </c>
      <c r="B20" s="168" t="s">
        <v>310</v>
      </c>
      <c r="C20" s="172" t="s">
        <v>1279</v>
      </c>
      <c r="D20" s="137" t="s">
        <v>1267</v>
      </c>
      <c r="E20" s="137" t="s">
        <v>1277</v>
      </c>
      <c r="F20" s="138">
        <v>40</v>
      </c>
      <c r="G20" s="139" t="s">
        <v>109</v>
      </c>
      <c r="H20" s="139" t="s">
        <v>109</v>
      </c>
      <c r="I20" s="141">
        <v>60</v>
      </c>
      <c r="J20" s="129" t="str">
        <f t="shared" si="4"/>
        <v>MENOR</v>
      </c>
      <c r="K20" s="150">
        <v>60</v>
      </c>
      <c r="L20" s="150" t="str">
        <f>IF($F20=K20,"CUMPLE",IF($F20&lt;K20,"MENOR","MAYOR"))</f>
        <v>MENOR</v>
      </c>
      <c r="M20" s="143">
        <v>80</v>
      </c>
      <c r="N20" s="143" t="str">
        <f>IF($F20=M20,"CUMPLE",IF($F20&lt;M20,"MENOR","MAYOR"))</f>
        <v>MENOR</v>
      </c>
      <c r="O20" s="151">
        <v>100</v>
      </c>
      <c r="P20" s="144" t="str">
        <f>IF($F20=O20,"CUMPLE",IF($F20&lt;O20,"MENOR","MAYOR"))</f>
        <v>MENOR</v>
      </c>
    </row>
    <row r="21" spans="1:16" ht="180" customHeight="1">
      <c r="A21" s="162" t="s">
        <v>1280</v>
      </c>
      <c r="B21" s="19" t="s">
        <v>310</v>
      </c>
      <c r="C21" s="166" t="s">
        <v>1281</v>
      </c>
      <c r="D21" s="125" t="s">
        <v>1262</v>
      </c>
      <c r="E21" s="126" t="s">
        <v>1116</v>
      </c>
      <c r="F21" s="127">
        <f>VLOOKUP(E21,PHVA!$B$8:$K$29,10,FALSE)</f>
        <v>40</v>
      </c>
      <c r="G21" s="135" t="s">
        <v>109</v>
      </c>
      <c r="H21" s="135" t="s">
        <v>109</v>
      </c>
      <c r="I21" s="129">
        <v>40</v>
      </c>
      <c r="J21" s="129" t="str">
        <f t="shared" si="4"/>
        <v>CUMPLE</v>
      </c>
      <c r="K21" s="131">
        <v>60</v>
      </c>
      <c r="L21" s="131" t="str">
        <f>IF($F21=K21,"CUMPLE",IF($F21&lt;K21,"MENOR","MAYOR"))</f>
        <v>MENOR</v>
      </c>
      <c r="M21" s="132">
        <v>80</v>
      </c>
      <c r="N21" s="132" t="str">
        <f>IF($F21=M21,"CUMPLE",IF($F21&lt;M21,"MENOR","MAYOR"))</f>
        <v>MENOR</v>
      </c>
      <c r="O21" s="133">
        <v>100</v>
      </c>
      <c r="P21" s="134" t="str">
        <f>IF($F21=O21,"CUMPLE",IF($F21&lt;O21,"MENOR","MAYOR"))</f>
        <v>MENOR</v>
      </c>
    </row>
    <row r="22" spans="1:16" ht="105">
      <c r="A22" s="162" t="s">
        <v>1282</v>
      </c>
      <c r="B22" s="19" t="s">
        <v>310</v>
      </c>
      <c r="C22" s="166" t="s">
        <v>1283</v>
      </c>
      <c r="D22" s="125" t="s">
        <v>1275</v>
      </c>
      <c r="E22" s="152" t="s">
        <v>1063</v>
      </c>
      <c r="F22" s="127">
        <f>VLOOKUP(E22,TECNICAS!$A$9:$K$113,11)</f>
        <v>80</v>
      </c>
      <c r="G22" s="135" t="s">
        <v>109</v>
      </c>
      <c r="H22" s="135" t="s">
        <v>109</v>
      </c>
      <c r="I22" s="129">
        <v>40</v>
      </c>
      <c r="J22" s="129" t="str">
        <f t="shared" si="4"/>
        <v>MAYOR</v>
      </c>
      <c r="K22" s="131">
        <v>60</v>
      </c>
      <c r="L22" s="131" t="str">
        <f t="shared" ref="L22:L29" si="5">IF($F22=K22,"CUMPLE",IF($F22&lt;K22,"MENOR","MAYOR"))</f>
        <v>MAYOR</v>
      </c>
      <c r="M22" s="132">
        <v>80</v>
      </c>
      <c r="N22" s="132" t="str">
        <f t="shared" ref="N22:N29" si="6">IF($F22=M22,"CUMPLE",IF($F22&lt;M22,"MENOR","MAYOR"))</f>
        <v>CUMPLE</v>
      </c>
      <c r="O22" s="133">
        <v>100</v>
      </c>
      <c r="P22" s="134" t="str">
        <f t="shared" ref="P22:P29" si="7">IF($F22=O22,"CUMPLE",IF($F22&lt;O22,"MENOR","MAYOR"))</f>
        <v>MENOR</v>
      </c>
    </row>
    <row r="23" spans="1:16" ht="120">
      <c r="A23" s="162" t="s">
        <v>1284</v>
      </c>
      <c r="B23" s="19" t="s">
        <v>310</v>
      </c>
      <c r="C23" s="166" t="s">
        <v>1285</v>
      </c>
      <c r="D23" s="126" t="s">
        <v>1190</v>
      </c>
      <c r="E23" s="126" t="s">
        <v>451</v>
      </c>
      <c r="F23" s="127">
        <f>VLOOKUP(E23,ADMINISTRATIVAS!$B$10:$L$73,11,FALSE)</f>
        <v>40</v>
      </c>
      <c r="G23" s="135" t="s">
        <v>109</v>
      </c>
      <c r="H23" s="135" t="s">
        <v>109</v>
      </c>
      <c r="I23" s="129">
        <v>40</v>
      </c>
      <c r="J23" s="129" t="str">
        <f t="shared" si="4"/>
        <v>CUMPLE</v>
      </c>
      <c r="K23" s="131">
        <v>60</v>
      </c>
      <c r="L23" s="131" t="str">
        <f t="shared" si="5"/>
        <v>MENOR</v>
      </c>
      <c r="M23" s="132">
        <v>80</v>
      </c>
      <c r="N23" s="132" t="str">
        <f t="shared" si="6"/>
        <v>MENOR</v>
      </c>
      <c r="O23" s="133">
        <v>100</v>
      </c>
      <c r="P23" s="134" t="str">
        <f t="shared" si="7"/>
        <v>MENOR</v>
      </c>
    </row>
    <row r="24" spans="1:16" ht="135">
      <c r="A24" s="162" t="s">
        <v>1286</v>
      </c>
      <c r="B24" s="19" t="s">
        <v>310</v>
      </c>
      <c r="C24" s="166" t="s">
        <v>1287</v>
      </c>
      <c r="D24" s="126" t="s">
        <v>1190</v>
      </c>
      <c r="E24" s="126" t="s">
        <v>527</v>
      </c>
      <c r="F24" s="127">
        <f>VLOOKUP(E24,ADMINISTRATIVAS!$B$10:$L$73,11,FALSE)</f>
        <v>0</v>
      </c>
      <c r="G24" s="135" t="s">
        <v>109</v>
      </c>
      <c r="H24" s="135" t="s">
        <v>109</v>
      </c>
      <c r="I24" s="129">
        <v>40</v>
      </c>
      <c r="J24" s="129" t="str">
        <f t="shared" si="4"/>
        <v>MENOR</v>
      </c>
      <c r="K24" s="131">
        <v>60</v>
      </c>
      <c r="L24" s="131" t="str">
        <f t="shared" si="5"/>
        <v>MENOR</v>
      </c>
      <c r="M24" s="132">
        <v>80</v>
      </c>
      <c r="N24" s="132" t="str">
        <f t="shared" si="6"/>
        <v>MENOR</v>
      </c>
      <c r="O24" s="133">
        <v>100</v>
      </c>
      <c r="P24" s="134" t="str">
        <f t="shared" si="7"/>
        <v>MENOR</v>
      </c>
    </row>
    <row r="25" spans="1:16" ht="210" customHeight="1">
      <c r="A25" s="162" t="s">
        <v>1288</v>
      </c>
      <c r="B25" s="19" t="s">
        <v>310</v>
      </c>
      <c r="C25" s="166" t="s">
        <v>1289</v>
      </c>
      <c r="D25" s="126" t="s">
        <v>1190</v>
      </c>
      <c r="E25" s="126" t="s">
        <v>343</v>
      </c>
      <c r="F25" s="127">
        <f>VLOOKUP(E25,ADMINISTRATIVAS!$B$10:$L$73,11,FALSE)</f>
        <v>76</v>
      </c>
      <c r="G25" s="135" t="s">
        <v>109</v>
      </c>
      <c r="H25" s="135" t="s">
        <v>109</v>
      </c>
      <c r="I25" s="129">
        <v>40</v>
      </c>
      <c r="J25" s="129" t="str">
        <f t="shared" si="4"/>
        <v>MAYOR</v>
      </c>
      <c r="K25" s="131">
        <v>60</v>
      </c>
      <c r="L25" s="131" t="str">
        <f t="shared" si="5"/>
        <v>MAYOR</v>
      </c>
      <c r="M25" s="132">
        <v>80</v>
      </c>
      <c r="N25" s="132" t="str">
        <f t="shared" si="6"/>
        <v>MENOR</v>
      </c>
      <c r="O25" s="133">
        <v>100</v>
      </c>
      <c r="P25" s="134" t="str">
        <f t="shared" si="7"/>
        <v>MENOR</v>
      </c>
    </row>
    <row r="26" spans="1:16" ht="60" customHeight="1">
      <c r="A26" s="162" t="s">
        <v>1290</v>
      </c>
      <c r="B26" s="19" t="s">
        <v>310</v>
      </c>
      <c r="C26" s="166" t="s">
        <v>1291</v>
      </c>
      <c r="D26" s="126" t="s">
        <v>1190</v>
      </c>
      <c r="E26" s="126" t="s">
        <v>383</v>
      </c>
      <c r="F26" s="127">
        <f>VLOOKUP(E26,ADMINISTRATIVAS!$B$10:$L$73,11,FALSE)</f>
        <v>0</v>
      </c>
      <c r="G26" s="135" t="s">
        <v>109</v>
      </c>
      <c r="H26" s="135" t="s">
        <v>109</v>
      </c>
      <c r="I26" s="129">
        <v>40</v>
      </c>
      <c r="J26" s="129" t="str">
        <f t="shared" si="4"/>
        <v>MENOR</v>
      </c>
      <c r="K26" s="131">
        <v>60</v>
      </c>
      <c r="L26" s="131" t="str">
        <f t="shared" si="5"/>
        <v>MENOR</v>
      </c>
      <c r="M26" s="132">
        <v>80</v>
      </c>
      <c r="N26" s="132" t="str">
        <f t="shared" si="6"/>
        <v>MENOR</v>
      </c>
      <c r="O26" s="133">
        <v>100</v>
      </c>
      <c r="P26" s="134" t="str">
        <f t="shared" si="7"/>
        <v>MENOR</v>
      </c>
    </row>
    <row r="27" spans="1:16" ht="60" customHeight="1">
      <c r="A27" s="162" t="s">
        <v>1292</v>
      </c>
      <c r="B27" s="19" t="s">
        <v>310</v>
      </c>
      <c r="C27" s="166" t="s">
        <v>1293</v>
      </c>
      <c r="D27" s="125" t="s">
        <v>1275</v>
      </c>
      <c r="E27" s="152" t="s">
        <v>848</v>
      </c>
      <c r="F27" s="127">
        <f>VLOOKUP(E27,TECNICAS!$A$9:$K$113,11)</f>
        <v>100</v>
      </c>
      <c r="G27" s="135" t="s">
        <v>109</v>
      </c>
      <c r="H27" s="135" t="s">
        <v>109</v>
      </c>
      <c r="I27" s="129">
        <v>40</v>
      </c>
      <c r="J27" s="129" t="str">
        <f t="shared" si="4"/>
        <v>MAYOR</v>
      </c>
      <c r="K27" s="131">
        <v>60</v>
      </c>
      <c r="L27" s="131" t="str">
        <f t="shared" si="5"/>
        <v>MAYOR</v>
      </c>
      <c r="M27" s="132">
        <v>80</v>
      </c>
      <c r="N27" s="132" t="str">
        <f t="shared" si="6"/>
        <v>MAYOR</v>
      </c>
      <c r="O27" s="133">
        <v>100</v>
      </c>
      <c r="P27" s="134" t="str">
        <f t="shared" si="7"/>
        <v>CUMPLE</v>
      </c>
    </row>
    <row r="28" spans="1:16">
      <c r="A28" s="162" t="s">
        <v>1294</v>
      </c>
      <c r="B28" s="19" t="s">
        <v>310</v>
      </c>
      <c r="C28" s="166" t="s">
        <v>1295</v>
      </c>
      <c r="D28" s="125" t="s">
        <v>1275</v>
      </c>
      <c r="E28" s="152" t="s">
        <v>859</v>
      </c>
      <c r="F28" s="127">
        <f>VLOOKUP(E28,TECNICAS!$A$9:$K$113,11)</f>
        <v>80</v>
      </c>
      <c r="G28" s="135" t="s">
        <v>109</v>
      </c>
      <c r="H28" s="135" t="s">
        <v>109</v>
      </c>
      <c r="I28" s="129">
        <v>40</v>
      </c>
      <c r="J28" s="129" t="str">
        <f t="shared" si="4"/>
        <v>MAYOR</v>
      </c>
      <c r="K28" s="131">
        <v>60</v>
      </c>
      <c r="L28" s="131" t="str">
        <f t="shared" si="5"/>
        <v>MAYOR</v>
      </c>
      <c r="M28" s="132">
        <v>80</v>
      </c>
      <c r="N28" s="132" t="str">
        <f t="shared" si="6"/>
        <v>CUMPLE</v>
      </c>
      <c r="O28" s="133">
        <v>100</v>
      </c>
      <c r="P28" s="134" t="str">
        <f t="shared" si="7"/>
        <v>MENOR</v>
      </c>
    </row>
    <row r="29" spans="1:16" ht="60" customHeight="1">
      <c r="A29" s="162" t="s">
        <v>1296</v>
      </c>
      <c r="B29" s="19" t="s">
        <v>310</v>
      </c>
      <c r="C29" s="166" t="s">
        <v>1297</v>
      </c>
      <c r="D29" s="125" t="s">
        <v>1275</v>
      </c>
      <c r="E29" s="152" t="s">
        <v>903</v>
      </c>
      <c r="F29" s="127">
        <f>VLOOKUP(E29,TECNICAS!$A$9:$K$113,11)</f>
        <v>90</v>
      </c>
      <c r="G29" s="135" t="s">
        <v>109</v>
      </c>
      <c r="H29" s="135" t="s">
        <v>109</v>
      </c>
      <c r="I29" s="129">
        <v>40</v>
      </c>
      <c r="J29" s="129" t="str">
        <f t="shared" si="4"/>
        <v>MAYOR</v>
      </c>
      <c r="K29" s="131">
        <v>60</v>
      </c>
      <c r="L29" s="131" t="str">
        <f t="shared" si="5"/>
        <v>MAYOR</v>
      </c>
      <c r="M29" s="132">
        <v>80</v>
      </c>
      <c r="N29" s="132" t="str">
        <f t="shared" si="6"/>
        <v>MAYOR</v>
      </c>
      <c r="O29" s="133">
        <v>100</v>
      </c>
      <c r="P29" s="134" t="str">
        <f t="shared" si="7"/>
        <v>MENOR</v>
      </c>
    </row>
    <row r="30" spans="1:16">
      <c r="A30" s="169" t="s">
        <v>1298</v>
      </c>
      <c r="B30" s="149"/>
      <c r="C30" s="173"/>
      <c r="D30" s="146"/>
      <c r="E30" s="153"/>
      <c r="F30" s="154">
        <f>SUM(F19:F29)</f>
        <v>626</v>
      </c>
      <c r="G30" s="149">
        <f>SUM(G19:G29)</f>
        <v>0</v>
      </c>
      <c r="H30" s="153"/>
      <c r="I30" s="149">
        <f>SUM(I19:I29)</f>
        <v>460</v>
      </c>
      <c r="J30" s="149" t="str">
        <f>IFERROR(VLOOKUP("MENOR",J19:J29,1,FALSE),"CUMPLE")</f>
        <v>MENOR</v>
      </c>
      <c r="K30" s="149">
        <f>SUM(K19:K29)</f>
        <v>660</v>
      </c>
      <c r="L30" s="149" t="str">
        <f>IFERROR(VLOOKUP("MENOR",L19:L29,1,FALSE),"CUMPLE")</f>
        <v>MENOR</v>
      </c>
      <c r="M30" s="149">
        <f>SUM(M19:M29)</f>
        <v>880</v>
      </c>
      <c r="N30" s="149" t="str">
        <f>IFERROR(VLOOKUP("MENOR",N19:N29,1,FALSE),"CUMPLE")</f>
        <v>MENOR</v>
      </c>
      <c r="O30" s="149">
        <f>SUM(O19:O29)</f>
        <v>1100</v>
      </c>
      <c r="P30" s="149" t="str">
        <f>IFERROR(VLOOKUP("MENOR",P19:P29,1,FALSE),"CUMPLE")</f>
        <v>MENOR</v>
      </c>
    </row>
    <row r="31" spans="1:16" ht="105" customHeight="1">
      <c r="A31" s="162" t="s">
        <v>1299</v>
      </c>
      <c r="B31" s="19" t="s">
        <v>310</v>
      </c>
      <c r="C31" s="166" t="s">
        <v>1300</v>
      </c>
      <c r="D31" s="126" t="s">
        <v>1190</v>
      </c>
      <c r="E31" s="126" t="s">
        <v>402</v>
      </c>
      <c r="F31" s="127">
        <f>VLOOKUP(E31,ADMINISTRATIVAS!$B$10:$L$73,11,FALSE)</f>
        <v>100</v>
      </c>
      <c r="G31" s="135" t="s">
        <v>109</v>
      </c>
      <c r="H31" s="135" t="s">
        <v>109</v>
      </c>
      <c r="I31" s="129" t="s">
        <v>109</v>
      </c>
      <c r="J31" s="129" t="s">
        <v>109</v>
      </c>
      <c r="K31" s="131">
        <v>60</v>
      </c>
      <c r="L31" s="131" t="str">
        <f t="shared" ref="L31:L50" si="8">IF($F31=K31,"CUMPLE",IF($F31&lt;K31,"MENOR","MAYOR"))</f>
        <v>MAYOR</v>
      </c>
      <c r="M31" s="155">
        <v>80</v>
      </c>
      <c r="N31" s="132" t="str">
        <f t="shared" ref="N31:N50" si="9">IF($F31=M31,"CUMPLE",IF($F31&lt;M31,"MENOR","MAYOR"))</f>
        <v>MAYOR</v>
      </c>
      <c r="O31" s="133">
        <v>100</v>
      </c>
      <c r="P31" s="134" t="str">
        <f t="shared" ref="P31:P50" si="10">IF($F31=O31,"CUMPLE",IF($F31&lt;O31,"MENOR","MAYOR"))</f>
        <v>CUMPLE</v>
      </c>
    </row>
    <row r="32" spans="1:16" ht="105" customHeight="1">
      <c r="A32" s="162" t="s">
        <v>1301</v>
      </c>
      <c r="B32" s="19" t="s">
        <v>310</v>
      </c>
      <c r="C32" s="166" t="s">
        <v>1302</v>
      </c>
      <c r="D32" s="126" t="s">
        <v>1190</v>
      </c>
      <c r="E32" s="126" t="s">
        <v>417</v>
      </c>
      <c r="F32" s="127">
        <f>VLOOKUP(E32,ADMINISTRATIVAS!$B$10:$L$73,11,FALSE)</f>
        <v>53</v>
      </c>
      <c r="G32" s="135" t="s">
        <v>109</v>
      </c>
      <c r="H32" s="135" t="s">
        <v>109</v>
      </c>
      <c r="I32" s="129" t="s">
        <v>109</v>
      </c>
      <c r="J32" s="129" t="s">
        <v>109</v>
      </c>
      <c r="K32" s="131">
        <v>60</v>
      </c>
      <c r="L32" s="131" t="str">
        <f t="shared" si="8"/>
        <v>MENOR</v>
      </c>
      <c r="M32" s="155">
        <v>80</v>
      </c>
      <c r="N32" s="132" t="str">
        <f t="shared" si="9"/>
        <v>MENOR</v>
      </c>
      <c r="O32" s="133">
        <v>100</v>
      </c>
      <c r="P32" s="134" t="str">
        <f t="shared" si="10"/>
        <v>MENOR</v>
      </c>
    </row>
    <row r="33" spans="1:16" ht="120" customHeight="1">
      <c r="A33" s="162" t="s">
        <v>1303</v>
      </c>
      <c r="B33" s="19" t="s">
        <v>310</v>
      </c>
      <c r="C33" s="166" t="s">
        <v>1304</v>
      </c>
      <c r="D33" s="126" t="s">
        <v>1190</v>
      </c>
      <c r="E33" s="126" t="s">
        <v>441</v>
      </c>
      <c r="F33" s="127">
        <f>VLOOKUP(E33,ADMINISTRATIVAS!$B$10:$L$73,11,FALSE)</f>
        <v>20</v>
      </c>
      <c r="G33" s="135" t="s">
        <v>109</v>
      </c>
      <c r="H33" s="135" t="s">
        <v>109</v>
      </c>
      <c r="I33" s="129" t="s">
        <v>109</v>
      </c>
      <c r="J33" s="129" t="s">
        <v>109</v>
      </c>
      <c r="K33" s="131">
        <v>60</v>
      </c>
      <c r="L33" s="131" t="str">
        <f t="shared" si="8"/>
        <v>MENOR</v>
      </c>
      <c r="M33" s="155">
        <v>80</v>
      </c>
      <c r="N33" s="132" t="str">
        <f t="shared" si="9"/>
        <v>MENOR</v>
      </c>
      <c r="O33" s="133">
        <v>100</v>
      </c>
      <c r="P33" s="134" t="str">
        <f t="shared" si="10"/>
        <v>MENOR</v>
      </c>
    </row>
    <row r="34" spans="1:16" ht="75" customHeight="1">
      <c r="A34" s="162" t="s">
        <v>1305</v>
      </c>
      <c r="B34" s="19" t="s">
        <v>310</v>
      </c>
      <c r="C34" s="166" t="s">
        <v>1306</v>
      </c>
      <c r="D34" s="125" t="s">
        <v>1275</v>
      </c>
      <c r="E34" s="152" t="s">
        <v>606</v>
      </c>
      <c r="F34" s="127">
        <f>VLOOKUP(E34,TECNICAS!$A$9:$K$113,11)</f>
        <v>100</v>
      </c>
      <c r="G34" s="135" t="s">
        <v>109</v>
      </c>
      <c r="H34" s="135" t="s">
        <v>109</v>
      </c>
      <c r="I34" s="129" t="s">
        <v>109</v>
      </c>
      <c r="J34" s="129" t="s">
        <v>109</v>
      </c>
      <c r="K34" s="131">
        <v>60</v>
      </c>
      <c r="L34" s="131" t="str">
        <f t="shared" si="8"/>
        <v>MAYOR</v>
      </c>
      <c r="M34" s="155">
        <v>80</v>
      </c>
      <c r="N34" s="132" t="str">
        <f t="shared" si="9"/>
        <v>MAYOR</v>
      </c>
      <c r="O34" s="133">
        <v>100</v>
      </c>
      <c r="P34" s="134" t="str">
        <f t="shared" si="10"/>
        <v>CUMPLE</v>
      </c>
    </row>
    <row r="35" spans="1:16" ht="90" customHeight="1">
      <c r="A35" s="162" t="s">
        <v>1307</v>
      </c>
      <c r="B35" s="19" t="s">
        <v>310</v>
      </c>
      <c r="C35" s="166" t="s">
        <v>1308</v>
      </c>
      <c r="D35" s="125" t="s">
        <v>1275</v>
      </c>
      <c r="E35" s="152" t="s">
        <v>660</v>
      </c>
      <c r="F35" s="127">
        <f>VLOOKUP(E35,TECNICAS!$A$9:$K$113,11)</f>
        <v>100</v>
      </c>
      <c r="G35" s="135" t="s">
        <v>109</v>
      </c>
      <c r="H35" s="135" t="s">
        <v>109</v>
      </c>
      <c r="I35" s="129" t="s">
        <v>109</v>
      </c>
      <c r="J35" s="129" t="s">
        <v>109</v>
      </c>
      <c r="K35" s="131">
        <v>60</v>
      </c>
      <c r="L35" s="131" t="str">
        <f t="shared" si="8"/>
        <v>MAYOR</v>
      </c>
      <c r="M35" s="155">
        <v>80</v>
      </c>
      <c r="N35" s="132" t="str">
        <f t="shared" si="9"/>
        <v>MAYOR</v>
      </c>
      <c r="O35" s="133">
        <v>100</v>
      </c>
      <c r="P35" s="134" t="str">
        <f t="shared" si="10"/>
        <v>CUMPLE</v>
      </c>
    </row>
    <row r="36" spans="1:16" ht="75" customHeight="1">
      <c r="A36" s="162" t="s">
        <v>1309</v>
      </c>
      <c r="B36" s="19" t="s">
        <v>310</v>
      </c>
      <c r="C36" s="166" t="s">
        <v>1310</v>
      </c>
      <c r="D36" s="125" t="s">
        <v>1275</v>
      </c>
      <c r="E36" s="152" t="s">
        <v>669</v>
      </c>
      <c r="F36" s="127">
        <f>VLOOKUP(E36,TECNICAS!$A$9:$K$113,11)</f>
        <v>80</v>
      </c>
      <c r="G36" s="135" t="s">
        <v>109</v>
      </c>
      <c r="H36" s="135" t="s">
        <v>109</v>
      </c>
      <c r="I36" s="129" t="s">
        <v>109</v>
      </c>
      <c r="J36" s="129" t="s">
        <v>109</v>
      </c>
      <c r="K36" s="131">
        <v>60</v>
      </c>
      <c r="L36" s="131" t="str">
        <f t="shared" si="8"/>
        <v>MAYOR</v>
      </c>
      <c r="M36" s="155">
        <v>80</v>
      </c>
      <c r="N36" s="132" t="str">
        <f t="shared" si="9"/>
        <v>CUMPLE</v>
      </c>
      <c r="O36" s="133">
        <v>100</v>
      </c>
      <c r="P36" s="134" t="str">
        <f t="shared" si="10"/>
        <v>MENOR</v>
      </c>
    </row>
    <row r="37" spans="1:16" ht="75" customHeight="1">
      <c r="A37" s="162" t="s">
        <v>1311</v>
      </c>
      <c r="B37" s="19" t="s">
        <v>310</v>
      </c>
      <c r="C37" s="166" t="s">
        <v>1312</v>
      </c>
      <c r="D37" s="125" t="s">
        <v>1275</v>
      </c>
      <c r="E37" s="152" t="s">
        <v>761</v>
      </c>
      <c r="F37" s="127">
        <f>VLOOKUP(E37,TECNICAS!$A$9:$K$113,11)</f>
        <v>64</v>
      </c>
      <c r="G37" s="135" t="s">
        <v>109</v>
      </c>
      <c r="H37" s="135" t="s">
        <v>109</v>
      </c>
      <c r="I37" s="129" t="s">
        <v>109</v>
      </c>
      <c r="J37" s="129" t="s">
        <v>109</v>
      </c>
      <c r="K37" s="131">
        <v>60</v>
      </c>
      <c r="L37" s="131" t="str">
        <f t="shared" si="8"/>
        <v>MAYOR</v>
      </c>
      <c r="M37" s="155">
        <v>80</v>
      </c>
      <c r="N37" s="132" t="str">
        <f t="shared" si="9"/>
        <v>MENOR</v>
      </c>
      <c r="O37" s="133">
        <v>100</v>
      </c>
      <c r="P37" s="134" t="str">
        <f t="shared" si="10"/>
        <v>MENOR</v>
      </c>
    </row>
    <row r="38" spans="1:16" ht="75" customHeight="1">
      <c r="A38" s="162" t="s">
        <v>1313</v>
      </c>
      <c r="B38" s="19" t="s">
        <v>310</v>
      </c>
      <c r="C38" s="166" t="s">
        <v>1314</v>
      </c>
      <c r="D38" s="125" t="s">
        <v>1275</v>
      </c>
      <c r="E38" s="152" t="s">
        <v>824</v>
      </c>
      <c r="F38" s="127">
        <f>VLOOKUP(E38,TECNICAS!$A$9:$K$113,11)</f>
        <v>70</v>
      </c>
      <c r="G38" s="135" t="s">
        <v>109</v>
      </c>
      <c r="H38" s="135" t="s">
        <v>109</v>
      </c>
      <c r="I38" s="129" t="s">
        <v>109</v>
      </c>
      <c r="J38" s="129" t="s">
        <v>109</v>
      </c>
      <c r="K38" s="131">
        <v>60</v>
      </c>
      <c r="L38" s="131" t="str">
        <f t="shared" si="8"/>
        <v>MAYOR</v>
      </c>
      <c r="M38" s="155">
        <v>80</v>
      </c>
      <c r="N38" s="132" t="str">
        <f t="shared" si="9"/>
        <v>MENOR</v>
      </c>
      <c r="O38" s="133">
        <v>100</v>
      </c>
      <c r="P38" s="134" t="str">
        <f t="shared" si="10"/>
        <v>MENOR</v>
      </c>
    </row>
    <row r="39" spans="1:16" ht="105" customHeight="1">
      <c r="A39" s="162" t="s">
        <v>1315</v>
      </c>
      <c r="B39" s="19" t="s">
        <v>310</v>
      </c>
      <c r="C39" s="166" t="s">
        <v>1316</v>
      </c>
      <c r="D39" s="125" t="s">
        <v>1275</v>
      </c>
      <c r="E39" s="152" t="s">
        <v>893</v>
      </c>
      <c r="F39" s="127">
        <f>VLOOKUP(E39,TECNICAS!$A$9:$K$113,11)</f>
        <v>80</v>
      </c>
      <c r="G39" s="135" t="s">
        <v>109</v>
      </c>
      <c r="H39" s="135" t="s">
        <v>109</v>
      </c>
      <c r="I39" s="129" t="s">
        <v>109</v>
      </c>
      <c r="J39" s="129" t="s">
        <v>109</v>
      </c>
      <c r="K39" s="131">
        <v>60</v>
      </c>
      <c r="L39" s="131" t="str">
        <f t="shared" si="8"/>
        <v>MAYOR</v>
      </c>
      <c r="M39" s="155">
        <v>80</v>
      </c>
      <c r="N39" s="132" t="str">
        <f t="shared" si="9"/>
        <v>CUMPLE</v>
      </c>
      <c r="O39" s="133">
        <v>100</v>
      </c>
      <c r="P39" s="134" t="str">
        <f t="shared" si="10"/>
        <v>MENOR</v>
      </c>
    </row>
    <row r="40" spans="1:16" ht="75" customHeight="1">
      <c r="A40" s="162" t="s">
        <v>1317</v>
      </c>
      <c r="B40" s="19" t="s">
        <v>310</v>
      </c>
      <c r="C40" s="166" t="s">
        <v>1318</v>
      </c>
      <c r="D40" s="125" t="s">
        <v>1275</v>
      </c>
      <c r="E40" s="152" t="s">
        <v>925</v>
      </c>
      <c r="F40" s="127">
        <f>VLOOKUP(E40,TECNICAS!$A$9:$K$113,11)</f>
        <v>80</v>
      </c>
      <c r="G40" s="135" t="s">
        <v>109</v>
      </c>
      <c r="H40" s="135" t="s">
        <v>109</v>
      </c>
      <c r="I40" s="129" t="s">
        <v>109</v>
      </c>
      <c r="J40" s="129" t="s">
        <v>109</v>
      </c>
      <c r="K40" s="131">
        <v>60</v>
      </c>
      <c r="L40" s="131" t="str">
        <f t="shared" si="8"/>
        <v>MAYOR</v>
      </c>
      <c r="M40" s="155">
        <v>80</v>
      </c>
      <c r="N40" s="132" t="str">
        <f t="shared" si="9"/>
        <v>CUMPLE</v>
      </c>
      <c r="O40" s="133">
        <v>100</v>
      </c>
      <c r="P40" s="134" t="str">
        <f t="shared" si="10"/>
        <v>MENOR</v>
      </c>
    </row>
    <row r="41" spans="1:16" ht="90" customHeight="1">
      <c r="A41" s="162" t="s">
        <v>1319</v>
      </c>
      <c r="B41" s="19" t="s">
        <v>310</v>
      </c>
      <c r="C41" s="166" t="s">
        <v>1320</v>
      </c>
      <c r="D41" s="125" t="s">
        <v>1275</v>
      </c>
      <c r="E41" s="152" t="s">
        <v>946</v>
      </c>
      <c r="F41" s="127">
        <f>VLOOKUP(E41,TECNICAS!$A$9:$K$113,11)</f>
        <v>65</v>
      </c>
      <c r="G41" s="135" t="s">
        <v>109</v>
      </c>
      <c r="H41" s="135" t="s">
        <v>109</v>
      </c>
      <c r="I41" s="129" t="s">
        <v>109</v>
      </c>
      <c r="J41" s="129" t="s">
        <v>109</v>
      </c>
      <c r="K41" s="131">
        <v>60</v>
      </c>
      <c r="L41" s="131" t="str">
        <f t="shared" si="8"/>
        <v>MAYOR</v>
      </c>
      <c r="M41" s="155">
        <v>80</v>
      </c>
      <c r="N41" s="132" t="str">
        <f t="shared" si="9"/>
        <v>MENOR</v>
      </c>
      <c r="O41" s="133">
        <v>100</v>
      </c>
      <c r="P41" s="134" t="str">
        <f t="shared" si="10"/>
        <v>MENOR</v>
      </c>
    </row>
    <row r="42" spans="1:16" ht="225" customHeight="1">
      <c r="A42" s="162" t="s">
        <v>1321</v>
      </c>
      <c r="B42" s="19" t="s">
        <v>310</v>
      </c>
      <c r="C42" s="166" t="s">
        <v>1322</v>
      </c>
      <c r="D42" s="125" t="s">
        <v>1275</v>
      </c>
      <c r="E42" s="152" t="s">
        <v>972</v>
      </c>
      <c r="F42" s="127">
        <f>VLOOKUP(E42,TECNICAS!$A$9:$K$113,11)</f>
        <v>50</v>
      </c>
      <c r="G42" s="135" t="s">
        <v>109</v>
      </c>
      <c r="H42" s="135" t="s">
        <v>109</v>
      </c>
      <c r="I42" s="129" t="s">
        <v>109</v>
      </c>
      <c r="J42" s="129" t="s">
        <v>109</v>
      </c>
      <c r="K42" s="131">
        <v>60</v>
      </c>
      <c r="L42" s="131" t="str">
        <f t="shared" si="8"/>
        <v>MENOR</v>
      </c>
      <c r="M42" s="155">
        <v>80</v>
      </c>
      <c r="N42" s="132" t="str">
        <f t="shared" si="9"/>
        <v>MENOR</v>
      </c>
      <c r="O42" s="133">
        <v>100</v>
      </c>
      <c r="P42" s="134" t="str">
        <f t="shared" si="10"/>
        <v>MENOR</v>
      </c>
    </row>
    <row r="43" spans="1:16" ht="210" customHeight="1">
      <c r="A43" s="162" t="s">
        <v>1323</v>
      </c>
      <c r="B43" s="19" t="s">
        <v>310</v>
      </c>
      <c r="C43" s="166" t="s">
        <v>1324</v>
      </c>
      <c r="D43" s="125" t="s">
        <v>1275</v>
      </c>
      <c r="E43" s="152" t="s">
        <v>993</v>
      </c>
      <c r="F43" s="127">
        <f>VLOOKUP(E43,TECNICAS!$A$9:$K$113,11)</f>
        <v>36</v>
      </c>
      <c r="G43" s="135" t="s">
        <v>109</v>
      </c>
      <c r="H43" s="135" t="s">
        <v>109</v>
      </c>
      <c r="I43" s="129" t="s">
        <v>109</v>
      </c>
      <c r="J43" s="129" t="s">
        <v>109</v>
      </c>
      <c r="K43" s="131">
        <v>60</v>
      </c>
      <c r="L43" s="131" t="str">
        <f t="shared" si="8"/>
        <v>MENOR</v>
      </c>
      <c r="M43" s="155">
        <v>80</v>
      </c>
      <c r="N43" s="132" t="str">
        <f t="shared" si="9"/>
        <v>MENOR</v>
      </c>
      <c r="O43" s="133">
        <v>100</v>
      </c>
      <c r="P43" s="134" t="str">
        <f t="shared" si="10"/>
        <v>MENOR</v>
      </c>
    </row>
    <row r="44" spans="1:16" ht="135" customHeight="1">
      <c r="A44" s="162" t="s">
        <v>1325</v>
      </c>
      <c r="B44" s="19" t="s">
        <v>310</v>
      </c>
      <c r="C44" s="166" t="s">
        <v>1326</v>
      </c>
      <c r="D44" s="125" t="s">
        <v>1275</v>
      </c>
      <c r="E44" s="152" t="s">
        <v>1044</v>
      </c>
      <c r="F44" s="127">
        <f>VLOOKUP(E44,TECNICAS!$A$9:$K$113,11)</f>
        <v>80</v>
      </c>
      <c r="G44" s="135" t="s">
        <v>109</v>
      </c>
      <c r="H44" s="135" t="s">
        <v>109</v>
      </c>
      <c r="I44" s="129" t="s">
        <v>109</v>
      </c>
      <c r="J44" s="129" t="s">
        <v>109</v>
      </c>
      <c r="K44" s="131">
        <v>60</v>
      </c>
      <c r="L44" s="131" t="str">
        <f t="shared" si="8"/>
        <v>MAYOR</v>
      </c>
      <c r="M44" s="155">
        <v>80</v>
      </c>
      <c r="N44" s="132" t="str">
        <f t="shared" si="9"/>
        <v>CUMPLE</v>
      </c>
      <c r="O44" s="133">
        <v>100</v>
      </c>
      <c r="P44" s="134" t="str">
        <f t="shared" si="10"/>
        <v>MENOR</v>
      </c>
    </row>
    <row r="45" spans="1:16" ht="210" customHeight="1">
      <c r="A45" s="162" t="s">
        <v>1327</v>
      </c>
      <c r="B45" s="19" t="s">
        <v>310</v>
      </c>
      <c r="C45" s="166" t="s">
        <v>1328</v>
      </c>
      <c r="D45" s="125" t="s">
        <v>1275</v>
      </c>
      <c r="E45" s="152" t="s">
        <v>1063</v>
      </c>
      <c r="F45" s="127">
        <f>VLOOKUP(E45,TECNICAS!$A$9:$K$113,11)</f>
        <v>80</v>
      </c>
      <c r="G45" s="135" t="s">
        <v>109</v>
      </c>
      <c r="H45" s="135" t="s">
        <v>109</v>
      </c>
      <c r="I45" s="129" t="s">
        <v>109</v>
      </c>
      <c r="J45" s="129" t="s">
        <v>109</v>
      </c>
      <c r="K45" s="131">
        <v>60</v>
      </c>
      <c r="L45" s="131" t="str">
        <f t="shared" si="8"/>
        <v>MAYOR</v>
      </c>
      <c r="M45" s="155">
        <v>80</v>
      </c>
      <c r="N45" s="132" t="str">
        <f t="shared" si="9"/>
        <v>CUMPLE</v>
      </c>
      <c r="O45" s="133">
        <v>100</v>
      </c>
      <c r="P45" s="134" t="str">
        <f t="shared" si="10"/>
        <v>MENOR</v>
      </c>
    </row>
    <row r="46" spans="1:16" ht="180" customHeight="1">
      <c r="A46" s="162" t="s">
        <v>1329</v>
      </c>
      <c r="B46" s="19" t="s">
        <v>310</v>
      </c>
      <c r="C46" s="166" t="s">
        <v>1330</v>
      </c>
      <c r="D46" s="125" t="s">
        <v>1275</v>
      </c>
      <c r="E46" s="152" t="s">
        <v>1069</v>
      </c>
      <c r="F46" s="127">
        <f>VLOOKUP(E46,TECNICAS!$A$9:$K$113,11)</f>
        <v>80</v>
      </c>
      <c r="G46" s="135" t="s">
        <v>109</v>
      </c>
      <c r="H46" s="135" t="s">
        <v>109</v>
      </c>
      <c r="I46" s="129" t="s">
        <v>109</v>
      </c>
      <c r="J46" s="129" t="s">
        <v>109</v>
      </c>
      <c r="K46" s="131">
        <v>60</v>
      </c>
      <c r="L46" s="131" t="str">
        <f t="shared" si="8"/>
        <v>MAYOR</v>
      </c>
      <c r="M46" s="155">
        <v>80</v>
      </c>
      <c r="N46" s="132" t="str">
        <f t="shared" si="9"/>
        <v>CUMPLE</v>
      </c>
      <c r="O46" s="133">
        <v>100</v>
      </c>
      <c r="P46" s="134" t="str">
        <f t="shared" si="10"/>
        <v>MENOR</v>
      </c>
    </row>
    <row r="47" spans="1:16" ht="150" customHeight="1">
      <c r="A47" s="162" t="s">
        <v>1331</v>
      </c>
      <c r="B47" s="19" t="s">
        <v>310</v>
      </c>
      <c r="C47" s="166" t="s">
        <v>1332</v>
      </c>
      <c r="D47" s="125" t="s">
        <v>1275</v>
      </c>
      <c r="E47" s="152" t="s">
        <v>1093</v>
      </c>
      <c r="F47" s="127">
        <f>VLOOKUP(E47,TECNICAS!$A$9:$K$113,11)</f>
        <v>60</v>
      </c>
      <c r="G47" s="135" t="s">
        <v>109</v>
      </c>
      <c r="H47" s="135" t="s">
        <v>109</v>
      </c>
      <c r="I47" s="129" t="s">
        <v>109</v>
      </c>
      <c r="J47" s="129" t="s">
        <v>109</v>
      </c>
      <c r="K47" s="131">
        <v>60</v>
      </c>
      <c r="L47" s="131" t="str">
        <f t="shared" si="8"/>
        <v>CUMPLE</v>
      </c>
      <c r="M47" s="155">
        <v>80</v>
      </c>
      <c r="N47" s="132" t="str">
        <f t="shared" si="9"/>
        <v>MENOR</v>
      </c>
      <c r="O47" s="133">
        <v>100</v>
      </c>
      <c r="P47" s="134" t="str">
        <f t="shared" si="10"/>
        <v>MENOR</v>
      </c>
    </row>
    <row r="48" spans="1:16" ht="120" customHeight="1">
      <c r="A48" s="162" t="s">
        <v>1333</v>
      </c>
      <c r="B48" s="19" t="s">
        <v>310</v>
      </c>
      <c r="C48" s="166" t="s">
        <v>1334</v>
      </c>
      <c r="D48" s="125" t="s">
        <v>1190</v>
      </c>
      <c r="E48" s="126" t="s">
        <v>531</v>
      </c>
      <c r="F48" s="127">
        <f>VLOOKUP(E48,ADMINISTRATIVAS!$B$10:$L$73,11,FALSE)</f>
        <v>0</v>
      </c>
      <c r="G48" s="135" t="s">
        <v>109</v>
      </c>
      <c r="H48" s="135" t="s">
        <v>109</v>
      </c>
      <c r="I48" s="129" t="s">
        <v>109</v>
      </c>
      <c r="J48" s="129" t="s">
        <v>109</v>
      </c>
      <c r="K48" s="131">
        <v>60</v>
      </c>
      <c r="L48" s="131" t="str">
        <f t="shared" si="8"/>
        <v>MENOR</v>
      </c>
      <c r="M48" s="155">
        <v>80</v>
      </c>
      <c r="N48" s="132" t="str">
        <f t="shared" si="9"/>
        <v>MENOR</v>
      </c>
      <c r="O48" s="133">
        <v>100</v>
      </c>
      <c r="P48" s="134" t="str">
        <f t="shared" si="10"/>
        <v>MENOR</v>
      </c>
    </row>
    <row r="49" spans="1:16" ht="120" customHeight="1">
      <c r="A49" s="162" t="s">
        <v>1335</v>
      </c>
      <c r="B49" s="36" t="s">
        <v>234</v>
      </c>
      <c r="C49" s="166" t="s">
        <v>1336</v>
      </c>
      <c r="D49" s="125" t="s">
        <v>1190</v>
      </c>
      <c r="E49" s="126" t="s">
        <v>594</v>
      </c>
      <c r="F49" s="127">
        <f>VLOOKUP(E49,ADMINISTRATIVAS!$B$10:$L$73,11,FALSE)</f>
        <v>0</v>
      </c>
      <c r="G49" s="135" t="s">
        <v>109</v>
      </c>
      <c r="H49" s="135" t="s">
        <v>109</v>
      </c>
      <c r="I49" s="129" t="s">
        <v>109</v>
      </c>
      <c r="J49" s="129" t="s">
        <v>109</v>
      </c>
      <c r="K49" s="131">
        <v>60</v>
      </c>
      <c r="L49" s="131" t="str">
        <f t="shared" si="8"/>
        <v>MENOR</v>
      </c>
      <c r="M49" s="155">
        <v>80</v>
      </c>
      <c r="N49" s="132" t="str">
        <f t="shared" si="9"/>
        <v>MENOR</v>
      </c>
      <c r="O49" s="133">
        <v>100</v>
      </c>
      <c r="P49" s="134" t="str">
        <f t="shared" si="10"/>
        <v>MENOR</v>
      </c>
    </row>
    <row r="50" spans="1:16" ht="105" customHeight="1">
      <c r="A50" s="162" t="s">
        <v>1337</v>
      </c>
      <c r="B50" s="36" t="s">
        <v>234</v>
      </c>
      <c r="C50" s="166" t="s">
        <v>1338</v>
      </c>
      <c r="D50" s="125" t="s">
        <v>1190</v>
      </c>
      <c r="E50" s="126" t="s">
        <v>598</v>
      </c>
      <c r="F50" s="127">
        <f>VLOOKUP(E50,ADMINISTRATIVAS!$B$10:$L$73,11,FALSE)</f>
        <v>0</v>
      </c>
      <c r="G50" s="135" t="s">
        <v>109</v>
      </c>
      <c r="H50" s="135" t="s">
        <v>109</v>
      </c>
      <c r="I50" s="129" t="s">
        <v>109</v>
      </c>
      <c r="J50" s="129" t="s">
        <v>109</v>
      </c>
      <c r="K50" s="131">
        <v>60</v>
      </c>
      <c r="L50" s="131" t="str">
        <f t="shared" si="8"/>
        <v>MENOR</v>
      </c>
      <c r="M50" s="155">
        <v>80</v>
      </c>
      <c r="N50" s="132" t="str">
        <f t="shared" si="9"/>
        <v>MENOR</v>
      </c>
      <c r="O50" s="133">
        <v>100</v>
      </c>
      <c r="P50" s="134" t="str">
        <f t="shared" si="10"/>
        <v>MENOR</v>
      </c>
    </row>
    <row r="51" spans="1:16" ht="195" customHeight="1">
      <c r="A51" s="162" t="s">
        <v>1339</v>
      </c>
      <c r="B51" s="19" t="s">
        <v>310</v>
      </c>
      <c r="C51" s="166" t="s">
        <v>1340</v>
      </c>
      <c r="D51" s="126" t="s">
        <v>1262</v>
      </c>
      <c r="E51" s="126" t="s">
        <v>1120</v>
      </c>
      <c r="F51" s="127">
        <f>VLOOKUP(E51,PHVA!$B$8:$K$29,10,FALSE)</f>
        <v>40</v>
      </c>
      <c r="G51" s="135" t="s">
        <v>109</v>
      </c>
      <c r="H51" s="135" t="s">
        <v>109</v>
      </c>
      <c r="I51" s="129" t="s">
        <v>109</v>
      </c>
      <c r="J51" s="129" t="s">
        <v>109</v>
      </c>
      <c r="K51" s="131">
        <v>60</v>
      </c>
      <c r="L51" s="131" t="str">
        <f>IF($F51=K51,"CUMPLE",IF($F51&lt;K51,"MENOR","MAYOR"))</f>
        <v>MENOR</v>
      </c>
      <c r="M51" s="155">
        <v>80</v>
      </c>
      <c r="N51" s="132" t="str">
        <f>IF($F51=M51,"CUMPLE",IF($F51&lt;M51,"MENOR","MAYOR"))</f>
        <v>MENOR</v>
      </c>
      <c r="O51" s="133">
        <v>100</v>
      </c>
      <c r="P51" s="134" t="str">
        <f>IF($F51=O51,"CUMPLE",IF($F51&lt;O51,"MENOR","MAYOR"))</f>
        <v>MENOR</v>
      </c>
    </row>
    <row r="52" spans="1:16">
      <c r="A52" s="169" t="s">
        <v>1341</v>
      </c>
      <c r="B52" s="149"/>
      <c r="C52" s="173"/>
      <c r="D52" s="146"/>
      <c r="E52" s="153"/>
      <c r="F52" s="147">
        <f>SUM(F41:F51)</f>
        <v>491</v>
      </c>
      <c r="G52" s="149">
        <f>SUM(G41:G51)</f>
        <v>0</v>
      </c>
      <c r="H52" s="149"/>
      <c r="I52" s="149">
        <f>SUM(I41:I51)</f>
        <v>0</v>
      </c>
      <c r="J52" s="149"/>
      <c r="K52" s="149">
        <f>SUM(K41:K51)</f>
        <v>660</v>
      </c>
      <c r="L52" s="149" t="str">
        <f>IFERROR(VLOOKUP("MENOR",L31:L51,1,FALSE),"CUMPLE")</f>
        <v>MENOR</v>
      </c>
      <c r="M52" s="149">
        <f>SUM(M41:M51)</f>
        <v>880</v>
      </c>
      <c r="N52" s="149" t="str">
        <f>IFERROR(VLOOKUP("MENOR",N31:N51,1,FALSE),"CUMPLE")</f>
        <v>MENOR</v>
      </c>
      <c r="O52" s="149">
        <f>SUM(O41:O51)</f>
        <v>1100</v>
      </c>
      <c r="P52" s="149" t="str">
        <f>IFERROR(VLOOKUP("MENOR",P31:P51,1,FALSE),"CUMPLE")</f>
        <v>MENOR</v>
      </c>
    </row>
    <row r="53" spans="1:16" ht="15" customHeight="1">
      <c r="A53" s="535" t="s">
        <v>1342</v>
      </c>
      <c r="B53" s="540" t="s">
        <v>310</v>
      </c>
      <c r="C53" s="541" t="s">
        <v>1343</v>
      </c>
      <c r="D53" s="126" t="s">
        <v>1262</v>
      </c>
      <c r="E53" s="117" t="s">
        <v>109</v>
      </c>
      <c r="F53" s="127" t="s">
        <v>109</v>
      </c>
      <c r="G53" s="135" t="s">
        <v>109</v>
      </c>
      <c r="H53" s="135" t="s">
        <v>109</v>
      </c>
      <c r="I53" s="129" t="s">
        <v>109</v>
      </c>
      <c r="J53" s="129" t="s">
        <v>109</v>
      </c>
      <c r="K53" s="131" t="s">
        <v>109</v>
      </c>
      <c r="L53" s="131" t="s">
        <v>109</v>
      </c>
      <c r="M53" s="155">
        <v>60</v>
      </c>
      <c r="N53" s="132" t="str">
        <f t="shared" ref="N53:N69" si="11">IF($F53=M53,"CUMPLE",IF($F53&lt;M53,"MENOR","MAYOR"))</f>
        <v>MAYOR</v>
      </c>
      <c r="O53" s="133">
        <v>80</v>
      </c>
      <c r="P53" s="134" t="str">
        <f t="shared" ref="P53:P69" si="12">IF($F53=O53,"CUMPLE",IF($F53&lt;O53,"MENOR","MAYOR"))</f>
        <v>MAYOR</v>
      </c>
    </row>
    <row r="54" spans="1:16">
      <c r="A54" s="535"/>
      <c r="B54" s="540"/>
      <c r="C54" s="541"/>
      <c r="D54" s="126" t="s">
        <v>1262</v>
      </c>
      <c r="E54" s="117" t="s">
        <v>1142</v>
      </c>
      <c r="F54" s="127">
        <f>VLOOKUP(E54,PHVA!$B$8:$K$29,10,FALSE)</f>
        <v>0</v>
      </c>
      <c r="G54" s="135" t="s">
        <v>109</v>
      </c>
      <c r="H54" s="135" t="s">
        <v>109</v>
      </c>
      <c r="I54" s="129" t="s">
        <v>109</v>
      </c>
      <c r="J54" s="129" t="s">
        <v>109</v>
      </c>
      <c r="K54" s="131" t="s">
        <v>109</v>
      </c>
      <c r="L54" s="131" t="s">
        <v>109</v>
      </c>
      <c r="M54" s="155">
        <v>40</v>
      </c>
      <c r="N54" s="132" t="str">
        <f t="shared" si="11"/>
        <v>MENOR</v>
      </c>
      <c r="O54" s="133">
        <v>60</v>
      </c>
      <c r="P54" s="134" t="str">
        <f t="shared" si="12"/>
        <v>MENOR</v>
      </c>
    </row>
    <row r="55" spans="1:16">
      <c r="A55" s="535"/>
      <c r="B55" s="540"/>
      <c r="C55" s="541"/>
      <c r="D55" s="126" t="s">
        <v>1262</v>
      </c>
      <c r="E55" s="117" t="s">
        <v>1145</v>
      </c>
      <c r="F55" s="127">
        <f>VLOOKUP(E55,PHVA!$B$8:$K$29,10,FALSE)</f>
        <v>0</v>
      </c>
      <c r="G55" s="135" t="s">
        <v>109</v>
      </c>
      <c r="H55" s="135" t="s">
        <v>109</v>
      </c>
      <c r="I55" s="129" t="s">
        <v>109</v>
      </c>
      <c r="J55" s="129" t="s">
        <v>109</v>
      </c>
      <c r="K55" s="131" t="s">
        <v>109</v>
      </c>
      <c r="L55" s="131" t="s">
        <v>109</v>
      </c>
      <c r="M55" s="155">
        <v>40</v>
      </c>
      <c r="N55" s="132" t="str">
        <f t="shared" si="11"/>
        <v>MENOR</v>
      </c>
      <c r="O55" s="133">
        <v>60</v>
      </c>
      <c r="P55" s="134" t="str">
        <f t="shared" si="12"/>
        <v>MENOR</v>
      </c>
    </row>
    <row r="56" spans="1:16">
      <c r="A56" s="535"/>
      <c r="B56" s="540"/>
      <c r="C56" s="541"/>
      <c r="D56" s="126" t="s">
        <v>1262</v>
      </c>
      <c r="E56" s="117" t="s">
        <v>1149</v>
      </c>
      <c r="F56" s="127">
        <f>VLOOKUP(E56,PHVA!$B$8:$K$29,10,FALSE)</f>
        <v>0</v>
      </c>
      <c r="G56" s="135" t="s">
        <v>109</v>
      </c>
      <c r="H56" s="135" t="s">
        <v>109</v>
      </c>
      <c r="I56" s="129" t="s">
        <v>109</v>
      </c>
      <c r="J56" s="129" t="s">
        <v>109</v>
      </c>
      <c r="K56" s="131" t="s">
        <v>109</v>
      </c>
      <c r="L56" s="131" t="s">
        <v>109</v>
      </c>
      <c r="M56" s="155">
        <v>40</v>
      </c>
      <c r="N56" s="132" t="str">
        <f t="shared" si="11"/>
        <v>MENOR</v>
      </c>
      <c r="O56" s="133">
        <v>60</v>
      </c>
      <c r="P56" s="134" t="str">
        <f t="shared" si="12"/>
        <v>MENOR</v>
      </c>
    </row>
    <row r="57" spans="1:16">
      <c r="A57" s="535"/>
      <c r="B57" s="540"/>
      <c r="C57" s="541"/>
      <c r="D57" s="126" t="s">
        <v>1262</v>
      </c>
      <c r="E57" s="117" t="s">
        <v>1152</v>
      </c>
      <c r="F57" s="127">
        <f>VLOOKUP(E57,PHVA!$B$8:$K$29,10,FALSE)</f>
        <v>0</v>
      </c>
      <c r="G57" s="135" t="s">
        <v>109</v>
      </c>
      <c r="H57" s="135" t="s">
        <v>109</v>
      </c>
      <c r="I57" s="129" t="s">
        <v>109</v>
      </c>
      <c r="J57" s="129" t="s">
        <v>109</v>
      </c>
      <c r="K57" s="131" t="s">
        <v>109</v>
      </c>
      <c r="L57" s="131" t="s">
        <v>109</v>
      </c>
      <c r="M57" s="155">
        <v>40</v>
      </c>
      <c r="N57" s="132" t="str">
        <f t="shared" si="11"/>
        <v>MENOR</v>
      </c>
      <c r="O57" s="133">
        <v>60</v>
      </c>
      <c r="P57" s="134" t="str">
        <f t="shared" si="12"/>
        <v>MENOR</v>
      </c>
    </row>
    <row r="58" spans="1:16" ht="135">
      <c r="A58" s="162" t="s">
        <v>1344</v>
      </c>
      <c r="B58" s="19" t="s">
        <v>310</v>
      </c>
      <c r="C58" s="166" t="s">
        <v>1345</v>
      </c>
      <c r="D58" s="125" t="s">
        <v>1190</v>
      </c>
      <c r="E58" s="117" t="s">
        <v>577</v>
      </c>
      <c r="F58" s="127">
        <f>VLOOKUP(E58,ADMINISTRATIVAS!$B$10:$L$73,11,FALSE)</f>
        <v>13</v>
      </c>
      <c r="G58" s="135" t="s">
        <v>109</v>
      </c>
      <c r="H58" s="135" t="s">
        <v>109</v>
      </c>
      <c r="I58" s="129" t="s">
        <v>109</v>
      </c>
      <c r="J58" s="129" t="s">
        <v>109</v>
      </c>
      <c r="K58" s="131" t="s">
        <v>109</v>
      </c>
      <c r="L58" s="131" t="s">
        <v>109</v>
      </c>
      <c r="M58" s="155">
        <v>40</v>
      </c>
      <c r="N58" s="132" t="str">
        <f t="shared" si="11"/>
        <v>MENOR</v>
      </c>
      <c r="O58" s="133">
        <v>60</v>
      </c>
      <c r="P58" s="134" t="str">
        <f t="shared" si="12"/>
        <v>MENOR</v>
      </c>
    </row>
    <row r="59" spans="1:16" ht="409.5" customHeight="1">
      <c r="A59" s="162" t="s">
        <v>1346</v>
      </c>
      <c r="B59" s="19" t="s">
        <v>310</v>
      </c>
      <c r="C59" s="166" t="s">
        <v>1347</v>
      </c>
      <c r="D59" s="125" t="s">
        <v>1275</v>
      </c>
      <c r="E59" s="152" t="s">
        <v>1087</v>
      </c>
      <c r="F59" s="127">
        <f>VLOOKUP(E59,TECNICAS!$A$9:$K$113,11)</f>
        <v>60</v>
      </c>
      <c r="G59" s="135" t="s">
        <v>109</v>
      </c>
      <c r="H59" s="135" t="s">
        <v>109</v>
      </c>
      <c r="I59" s="129" t="s">
        <v>109</v>
      </c>
      <c r="J59" s="129" t="s">
        <v>109</v>
      </c>
      <c r="K59" s="131" t="s">
        <v>109</v>
      </c>
      <c r="L59" s="131" t="s">
        <v>109</v>
      </c>
      <c r="M59" s="155">
        <v>60</v>
      </c>
      <c r="N59" s="132" t="str">
        <f t="shared" si="11"/>
        <v>CUMPLE</v>
      </c>
      <c r="O59" s="133">
        <v>80</v>
      </c>
      <c r="P59" s="134" t="str">
        <f t="shared" si="12"/>
        <v>MENOR</v>
      </c>
    </row>
    <row r="60" spans="1:16" ht="315" customHeight="1">
      <c r="A60" s="162" t="s">
        <v>1348</v>
      </c>
      <c r="B60" s="19" t="s">
        <v>310</v>
      </c>
      <c r="C60" s="166" t="s">
        <v>1349</v>
      </c>
      <c r="D60" s="125" t="s">
        <v>1275</v>
      </c>
      <c r="E60" s="152" t="s">
        <v>1033</v>
      </c>
      <c r="F60" s="127">
        <f>VLOOKUP(E60,TECNICAS!$A$9:$K$113,11)</f>
        <v>60</v>
      </c>
      <c r="G60" s="135" t="s">
        <v>109</v>
      </c>
      <c r="H60" s="135" t="s">
        <v>109</v>
      </c>
      <c r="I60" s="129" t="s">
        <v>109</v>
      </c>
      <c r="J60" s="129" t="s">
        <v>109</v>
      </c>
      <c r="K60" s="131" t="s">
        <v>109</v>
      </c>
      <c r="L60" s="131" t="s">
        <v>109</v>
      </c>
      <c r="M60" s="155">
        <v>60</v>
      </c>
      <c r="N60" s="132" t="str">
        <f t="shared" si="11"/>
        <v>CUMPLE</v>
      </c>
      <c r="O60" s="133">
        <v>80</v>
      </c>
      <c r="P60" s="134" t="str">
        <f t="shared" si="12"/>
        <v>MENOR</v>
      </c>
    </row>
    <row r="61" spans="1:16" ht="90" customHeight="1">
      <c r="A61" s="162" t="s">
        <v>1350</v>
      </c>
      <c r="B61" s="19" t="s">
        <v>310</v>
      </c>
      <c r="C61" s="166" t="s">
        <v>1351</v>
      </c>
      <c r="D61" s="125" t="s">
        <v>1275</v>
      </c>
      <c r="E61" s="152" t="s">
        <v>872</v>
      </c>
      <c r="F61" s="127">
        <f>VLOOKUP(E61,TECNICAS!$A$9:$K$113,11)</f>
        <v>100</v>
      </c>
      <c r="G61" s="135" t="s">
        <v>109</v>
      </c>
      <c r="H61" s="135" t="s">
        <v>109</v>
      </c>
      <c r="I61" s="129" t="s">
        <v>109</v>
      </c>
      <c r="J61" s="129" t="s">
        <v>109</v>
      </c>
      <c r="K61" s="131" t="s">
        <v>109</v>
      </c>
      <c r="L61" s="131" t="s">
        <v>109</v>
      </c>
      <c r="M61" s="155">
        <v>60</v>
      </c>
      <c r="N61" s="132" t="str">
        <f t="shared" si="11"/>
        <v>MAYOR</v>
      </c>
      <c r="O61" s="133">
        <v>80</v>
      </c>
      <c r="P61" s="134" t="str">
        <f t="shared" si="12"/>
        <v>MAYOR</v>
      </c>
    </row>
    <row r="62" spans="1:16" ht="195" customHeight="1">
      <c r="A62" s="162" t="s">
        <v>1352</v>
      </c>
      <c r="B62" s="19" t="s">
        <v>310</v>
      </c>
      <c r="C62" s="166" t="s">
        <v>1353</v>
      </c>
      <c r="D62" s="126" t="s">
        <v>1262</v>
      </c>
      <c r="E62" s="117" t="s">
        <v>1156</v>
      </c>
      <c r="F62" s="127">
        <f>VLOOKUP(E62,PHVA!$B$8:$K$29,10,FALSE)</f>
        <v>0</v>
      </c>
      <c r="G62" s="135" t="s">
        <v>109</v>
      </c>
      <c r="H62" s="135" t="s">
        <v>109</v>
      </c>
      <c r="I62" s="129" t="s">
        <v>109</v>
      </c>
      <c r="J62" s="129" t="s">
        <v>109</v>
      </c>
      <c r="K62" s="131" t="s">
        <v>109</v>
      </c>
      <c r="L62" s="131" t="s">
        <v>109</v>
      </c>
      <c r="M62" s="155">
        <v>60</v>
      </c>
      <c r="N62" s="132" t="str">
        <f t="shared" si="11"/>
        <v>MENOR</v>
      </c>
      <c r="O62" s="133">
        <v>80</v>
      </c>
      <c r="P62" s="134" t="str">
        <f t="shared" si="12"/>
        <v>MENOR</v>
      </c>
    </row>
    <row r="63" spans="1:16" ht="409.5" customHeight="1">
      <c r="A63" s="162" t="s">
        <v>1354</v>
      </c>
      <c r="B63" s="19" t="s">
        <v>310</v>
      </c>
      <c r="C63" s="166" t="s">
        <v>1355</v>
      </c>
      <c r="D63" s="125" t="s">
        <v>1275</v>
      </c>
      <c r="E63" s="152" t="s">
        <v>1081</v>
      </c>
      <c r="F63" s="127">
        <f>VLOOKUP(E63,TECNICAS!$A$9:$K$113,11)</f>
        <v>60</v>
      </c>
      <c r="G63" s="135" t="s">
        <v>109</v>
      </c>
      <c r="H63" s="135" t="s">
        <v>109</v>
      </c>
      <c r="I63" s="129" t="s">
        <v>109</v>
      </c>
      <c r="J63" s="129" t="s">
        <v>109</v>
      </c>
      <c r="K63" s="131" t="s">
        <v>109</v>
      </c>
      <c r="L63" s="131" t="s">
        <v>109</v>
      </c>
      <c r="M63" s="155">
        <v>60</v>
      </c>
      <c r="N63" s="132" t="str">
        <f t="shared" si="11"/>
        <v>CUMPLE</v>
      </c>
      <c r="O63" s="133">
        <v>80</v>
      </c>
      <c r="P63" s="134" t="str">
        <f t="shared" si="12"/>
        <v>MENOR</v>
      </c>
    </row>
    <row r="64" spans="1:16">
      <c r="A64" s="162" t="s">
        <v>1356</v>
      </c>
      <c r="B64" s="19" t="s">
        <v>310</v>
      </c>
      <c r="C64" s="92" t="s">
        <v>1357</v>
      </c>
      <c r="D64" s="125" t="s">
        <v>1275</v>
      </c>
      <c r="E64" s="152" t="s">
        <v>1358</v>
      </c>
      <c r="F64" s="127">
        <f>VLOOKUP(E64,TECNICAS!$A$9:$K$113,11)</f>
        <v>90</v>
      </c>
      <c r="G64" s="135" t="s">
        <v>109</v>
      </c>
      <c r="H64" s="135" t="s">
        <v>109</v>
      </c>
      <c r="I64" s="129" t="s">
        <v>109</v>
      </c>
      <c r="J64" s="129" t="s">
        <v>109</v>
      </c>
      <c r="K64" s="131" t="s">
        <v>109</v>
      </c>
      <c r="L64" s="131" t="s">
        <v>109</v>
      </c>
      <c r="M64" s="155">
        <v>60</v>
      </c>
      <c r="N64" s="132" t="str">
        <f t="shared" si="11"/>
        <v>MAYOR</v>
      </c>
      <c r="O64" s="133">
        <v>80</v>
      </c>
      <c r="P64" s="134" t="str">
        <f t="shared" si="12"/>
        <v>MAYOR</v>
      </c>
    </row>
    <row r="65" spans="1:16">
      <c r="A65" s="162" t="s">
        <v>1359</v>
      </c>
      <c r="B65" s="19" t="s">
        <v>310</v>
      </c>
      <c r="C65" s="92" t="s">
        <v>1360</v>
      </c>
      <c r="D65" s="125" t="s">
        <v>1275</v>
      </c>
      <c r="E65" s="152" t="s">
        <v>673</v>
      </c>
      <c r="F65" s="127">
        <f>VLOOKUP(E65,TECNICAS!$A$9:$K$113,11)</f>
        <v>88</v>
      </c>
      <c r="G65" s="135" t="s">
        <v>109</v>
      </c>
      <c r="H65" s="135" t="s">
        <v>109</v>
      </c>
      <c r="I65" s="129" t="s">
        <v>109</v>
      </c>
      <c r="J65" s="129" t="s">
        <v>109</v>
      </c>
      <c r="K65" s="131" t="s">
        <v>109</v>
      </c>
      <c r="L65" s="131" t="s">
        <v>109</v>
      </c>
      <c r="M65" s="155">
        <v>60</v>
      </c>
      <c r="N65" s="132" t="str">
        <f t="shared" si="11"/>
        <v>MAYOR</v>
      </c>
      <c r="O65" s="133">
        <v>80</v>
      </c>
      <c r="P65" s="134" t="str">
        <f t="shared" si="12"/>
        <v>MAYOR</v>
      </c>
    </row>
    <row r="66" spans="1:16">
      <c r="A66" s="162" t="s">
        <v>1361</v>
      </c>
      <c r="B66" s="19" t="s">
        <v>310</v>
      </c>
      <c r="C66" s="92" t="s">
        <v>1362</v>
      </c>
      <c r="D66" s="125" t="s">
        <v>1275</v>
      </c>
      <c r="E66" s="152" t="s">
        <v>706</v>
      </c>
      <c r="F66" s="127">
        <f>VLOOKUP(E66,TECNICAS!$A$9:$K$113,11)</f>
        <v>60</v>
      </c>
      <c r="G66" s="135" t="s">
        <v>109</v>
      </c>
      <c r="H66" s="135" t="s">
        <v>109</v>
      </c>
      <c r="I66" s="129" t="s">
        <v>109</v>
      </c>
      <c r="J66" s="129" t="s">
        <v>109</v>
      </c>
      <c r="K66" s="131" t="s">
        <v>109</v>
      </c>
      <c r="L66" s="131" t="s">
        <v>109</v>
      </c>
      <c r="M66" s="155">
        <v>60</v>
      </c>
      <c r="N66" s="132" t="str">
        <f t="shared" si="11"/>
        <v>CUMPLE</v>
      </c>
      <c r="O66" s="133">
        <v>80</v>
      </c>
      <c r="P66" s="134" t="str">
        <f t="shared" si="12"/>
        <v>MENOR</v>
      </c>
    </row>
    <row r="67" spans="1:16">
      <c r="A67" s="162" t="s">
        <v>1363</v>
      </c>
      <c r="B67" s="19" t="s">
        <v>310</v>
      </c>
      <c r="C67" s="92" t="s">
        <v>1364</v>
      </c>
      <c r="D67" s="125" t="s">
        <v>1275</v>
      </c>
      <c r="E67" s="152" t="s">
        <v>869</v>
      </c>
      <c r="F67" s="127">
        <f>VLOOKUP(E67,TECNICAS!$A$9:$K$113,11)</f>
        <v>90</v>
      </c>
      <c r="G67" s="135" t="s">
        <v>109</v>
      </c>
      <c r="H67" s="135" t="s">
        <v>109</v>
      </c>
      <c r="I67" s="129" t="s">
        <v>109</v>
      </c>
      <c r="J67" s="129" t="s">
        <v>109</v>
      </c>
      <c r="K67" s="131" t="s">
        <v>109</v>
      </c>
      <c r="L67" s="131" t="s">
        <v>109</v>
      </c>
      <c r="M67" s="155">
        <v>60</v>
      </c>
      <c r="N67" s="132" t="str">
        <f t="shared" si="11"/>
        <v>MAYOR</v>
      </c>
      <c r="O67" s="133">
        <v>80</v>
      </c>
      <c r="P67" s="134" t="str">
        <f t="shared" si="12"/>
        <v>MAYOR</v>
      </c>
    </row>
    <row r="68" spans="1:16">
      <c r="A68" s="162" t="s">
        <v>1365</v>
      </c>
      <c r="B68" s="19" t="s">
        <v>310</v>
      </c>
      <c r="C68" s="92" t="s">
        <v>1366</v>
      </c>
      <c r="D68" s="125" t="s">
        <v>1275</v>
      </c>
      <c r="E68" s="152" t="s">
        <v>917</v>
      </c>
      <c r="F68" s="127">
        <f>VLOOKUP(E68,TECNICAS!$A$9:$K$113,11)</f>
        <v>20</v>
      </c>
      <c r="G68" s="135" t="s">
        <v>109</v>
      </c>
      <c r="H68" s="135" t="s">
        <v>109</v>
      </c>
      <c r="I68" s="129" t="s">
        <v>109</v>
      </c>
      <c r="J68" s="129" t="s">
        <v>109</v>
      </c>
      <c r="K68" s="131" t="s">
        <v>109</v>
      </c>
      <c r="L68" s="131" t="s">
        <v>109</v>
      </c>
      <c r="M68" s="155">
        <v>60</v>
      </c>
      <c r="N68" s="132" t="str">
        <f t="shared" si="11"/>
        <v>MENOR</v>
      </c>
      <c r="O68" s="133">
        <v>80</v>
      </c>
      <c r="P68" s="134" t="str">
        <f t="shared" si="12"/>
        <v>MENOR</v>
      </c>
    </row>
    <row r="69" spans="1:16">
      <c r="A69" s="162" t="s">
        <v>1367</v>
      </c>
      <c r="B69" s="19" t="s">
        <v>310</v>
      </c>
      <c r="C69" s="92" t="s">
        <v>1368</v>
      </c>
      <c r="D69" s="125" t="s">
        <v>1190</v>
      </c>
      <c r="E69" s="117" t="s">
        <v>549</v>
      </c>
      <c r="F69" s="127">
        <f>VLOOKUP(E69,ADMINISTRATIVAS!$B$10:$L$73,11,FALSE)</f>
        <v>25</v>
      </c>
      <c r="G69" s="135" t="s">
        <v>109</v>
      </c>
      <c r="H69" s="135" t="s">
        <v>109</v>
      </c>
      <c r="I69" s="129" t="s">
        <v>109</v>
      </c>
      <c r="J69" s="129" t="s">
        <v>109</v>
      </c>
      <c r="K69" s="131" t="s">
        <v>109</v>
      </c>
      <c r="L69" s="131" t="s">
        <v>109</v>
      </c>
      <c r="M69" s="155">
        <v>60</v>
      </c>
      <c r="N69" s="132" t="str">
        <f t="shared" si="11"/>
        <v>MENOR</v>
      </c>
      <c r="O69" s="133">
        <v>80</v>
      </c>
      <c r="P69" s="134" t="str">
        <f t="shared" si="12"/>
        <v>MENOR</v>
      </c>
    </row>
    <row r="70" spans="1:16">
      <c r="A70" s="169" t="s">
        <v>1369</v>
      </c>
      <c r="B70" s="149"/>
      <c r="C70" s="174"/>
      <c r="D70" s="156"/>
      <c r="E70" s="156"/>
      <c r="F70" s="147">
        <f>SUM(F59:F69)</f>
        <v>653</v>
      </c>
      <c r="G70" s="149">
        <f>SUM(G59:G69)</f>
        <v>0</v>
      </c>
      <c r="H70" s="149"/>
      <c r="I70" s="149">
        <f>SUM(I59:I69)</f>
        <v>0</v>
      </c>
      <c r="J70" s="149"/>
      <c r="K70" s="149">
        <f>SUM(K59:K69)</f>
        <v>0</v>
      </c>
      <c r="L70" s="149"/>
      <c r="M70" s="149">
        <f>SUM(M59:M69)</f>
        <v>660</v>
      </c>
      <c r="N70" s="149" t="str">
        <f>IFERROR(VLOOKUP("MENOR",N53:N69,1,FALSE),"CUMPLE")</f>
        <v>MENOR</v>
      </c>
      <c r="O70" s="149">
        <f>SUM(O59:O69)</f>
        <v>880</v>
      </c>
      <c r="P70" s="149" t="str">
        <f>IFERROR(VLOOKUP("MENOR",P53:P69,1,FALSE),"CUMPLE")</f>
        <v>MENOR</v>
      </c>
    </row>
    <row r="71" spans="1:16" ht="15.75" thickBot="1">
      <c r="A71" s="164" t="s">
        <v>1370</v>
      </c>
      <c r="B71" s="165" t="s">
        <v>310</v>
      </c>
      <c r="C71" s="175" t="s">
        <v>243</v>
      </c>
      <c r="D71" s="158" t="s">
        <v>1190</v>
      </c>
      <c r="E71" s="157" t="s">
        <v>444</v>
      </c>
      <c r="F71" s="127">
        <f>VLOOKUP(E71,ADMINISTRATIVAS!$B$10:$L$73,11,FALSE)</f>
        <v>20</v>
      </c>
      <c r="G71" s="135" t="s">
        <v>109</v>
      </c>
      <c r="H71" s="135" t="s">
        <v>109</v>
      </c>
      <c r="I71" s="129" t="s">
        <v>109</v>
      </c>
      <c r="J71" s="129" t="s">
        <v>109</v>
      </c>
      <c r="K71" s="131" t="s">
        <v>109</v>
      </c>
      <c r="L71" s="131" t="s">
        <v>109</v>
      </c>
      <c r="M71" s="155" t="s">
        <v>109</v>
      </c>
      <c r="N71" s="155" t="s">
        <v>109</v>
      </c>
      <c r="O71" s="159">
        <v>60</v>
      </c>
      <c r="P71" s="134" t="str">
        <f>IF($F71=O71,"CUMPLE",IF($F71&lt;O71,"MENOR","MAYOR"))</f>
        <v>MENOR</v>
      </c>
    </row>
    <row r="72" spans="1:16">
      <c r="A72" s="170" t="s">
        <v>1371</v>
      </c>
      <c r="B72" s="156"/>
      <c r="C72" s="174"/>
      <c r="D72" s="156"/>
      <c r="E72" s="156"/>
      <c r="F72" s="147">
        <f>SUM(F61:F71)</f>
        <v>1206</v>
      </c>
      <c r="G72" s="149"/>
      <c r="H72" s="149"/>
      <c r="I72" s="149"/>
      <c r="J72" s="149"/>
      <c r="K72" s="149"/>
      <c r="L72" s="149"/>
      <c r="M72" s="149"/>
      <c r="N72" s="149"/>
      <c r="O72" s="149">
        <f>SUM(O61:O71)</f>
        <v>1660</v>
      </c>
      <c r="P72" s="149" t="str">
        <f>IFERROR(VLOOKUP("MENOR",P71,1,FALSE),"CUMPLE")</f>
        <v>MENOR</v>
      </c>
    </row>
    <row r="73" spans="1:16">
      <c r="F73" s="30"/>
      <c r="G73" s="30"/>
      <c r="I73" s="30"/>
      <c r="K73" s="30"/>
      <c r="M73" s="30"/>
      <c r="O73" s="30"/>
    </row>
    <row r="77" spans="1:16" ht="15.75">
      <c r="A77" s="518" t="s">
        <v>87</v>
      </c>
      <c r="B77" s="518"/>
      <c r="C77" s="518"/>
      <c r="D77" s="518"/>
      <c r="E77" s="518"/>
      <c r="F77" s="518"/>
      <c r="G77" s="518"/>
      <c r="H77" s="518"/>
      <c r="I77" s="518"/>
      <c r="J77" s="518"/>
      <c r="K77" s="518"/>
      <c r="L77" s="518"/>
      <c r="M77" s="518"/>
      <c r="N77" s="518"/>
      <c r="O77" s="518"/>
      <c r="P77" s="518"/>
    </row>
    <row r="78" spans="1:16" ht="15.75">
      <c r="A78" s="350" t="s">
        <v>88</v>
      </c>
      <c r="B78" s="350"/>
      <c r="C78" s="350" t="s">
        <v>89</v>
      </c>
      <c r="D78" s="350"/>
      <c r="E78" s="350"/>
      <c r="F78" s="350"/>
      <c r="G78" s="350"/>
      <c r="H78" s="350"/>
      <c r="I78" s="350"/>
      <c r="J78" s="350"/>
      <c r="K78" s="350"/>
      <c r="L78" s="350" t="s">
        <v>90</v>
      </c>
      <c r="M78" s="350"/>
      <c r="N78" s="350"/>
      <c r="O78" s="350"/>
      <c r="P78" s="350"/>
    </row>
    <row r="79" spans="1:16">
      <c r="A79" s="352" t="s">
        <v>91</v>
      </c>
      <c r="B79" s="352"/>
      <c r="C79" s="352" t="s">
        <v>92</v>
      </c>
      <c r="D79" s="352"/>
      <c r="E79" s="352"/>
      <c r="F79" s="352"/>
      <c r="G79" s="352"/>
      <c r="H79" s="352"/>
      <c r="I79" s="352"/>
      <c r="J79" s="352"/>
      <c r="K79" s="352"/>
      <c r="L79" s="352">
        <v>1</v>
      </c>
      <c r="M79" s="352"/>
      <c r="N79" s="352"/>
      <c r="O79" s="352"/>
      <c r="P79" s="352"/>
    </row>
    <row r="80" spans="1:16">
      <c r="A80" s="352" t="s">
        <v>0</v>
      </c>
      <c r="B80" s="352"/>
      <c r="C80" s="352" t="s">
        <v>0</v>
      </c>
      <c r="D80" s="352"/>
      <c r="E80" s="352"/>
      <c r="F80" s="352"/>
      <c r="G80" s="352"/>
      <c r="H80" s="352"/>
      <c r="I80" s="352"/>
      <c r="J80" s="352"/>
      <c r="K80" s="352"/>
      <c r="L80" s="352"/>
      <c r="M80" s="352"/>
      <c r="N80" s="352"/>
      <c r="O80" s="352"/>
      <c r="P80" s="352"/>
    </row>
    <row r="81" spans="1:16">
      <c r="B81" s="243"/>
      <c r="C81" s="243"/>
      <c r="D81" s="265"/>
      <c r="E81" s="265"/>
      <c r="F81" s="265"/>
      <c r="G81" s="265"/>
      <c r="H81" s="265"/>
      <c r="I81" s="265"/>
      <c r="J81" s="265"/>
      <c r="K81" s="266"/>
      <c r="L81" s="266"/>
    </row>
    <row r="82" spans="1:16" ht="15.75">
      <c r="A82" s="534" t="s">
        <v>0</v>
      </c>
      <c r="B82" s="534"/>
      <c r="C82" s="534" t="s">
        <v>93</v>
      </c>
      <c r="D82" s="534"/>
      <c r="E82" s="531" t="s">
        <v>94</v>
      </c>
      <c r="F82" s="532"/>
      <c r="G82" s="532"/>
      <c r="H82" s="532"/>
      <c r="I82" s="532"/>
      <c r="J82" s="533"/>
      <c r="K82" s="291" t="s">
        <v>88</v>
      </c>
      <c r="L82" s="538" t="s">
        <v>95</v>
      </c>
      <c r="M82" s="539"/>
      <c r="N82" s="539"/>
      <c r="O82" s="539"/>
      <c r="P82" s="539"/>
    </row>
    <row r="83" spans="1:16" ht="15.75">
      <c r="A83" s="350" t="s">
        <v>96</v>
      </c>
      <c r="B83" s="350"/>
      <c r="C83" s="352" t="s">
        <v>97</v>
      </c>
      <c r="D83" s="352"/>
      <c r="E83" s="352" t="s">
        <v>98</v>
      </c>
      <c r="F83" s="352"/>
      <c r="G83" s="352"/>
      <c r="H83" s="352"/>
      <c r="I83" s="352"/>
      <c r="J83" s="352"/>
      <c r="K83" s="268" t="s">
        <v>91</v>
      </c>
      <c r="L83" s="352"/>
      <c r="M83" s="352"/>
      <c r="N83" s="352"/>
      <c r="O83" s="352"/>
      <c r="P83" s="352"/>
    </row>
    <row r="84" spans="1:16" ht="15.75">
      <c r="A84" s="350" t="s">
        <v>99</v>
      </c>
      <c r="B84" s="350"/>
      <c r="C84" s="352" t="s">
        <v>97</v>
      </c>
      <c r="D84" s="352"/>
      <c r="E84" s="352" t="s">
        <v>100</v>
      </c>
      <c r="F84" s="352"/>
      <c r="G84" s="352"/>
      <c r="H84" s="352"/>
      <c r="I84" s="352"/>
      <c r="J84" s="352"/>
      <c r="K84" s="268" t="s">
        <v>91</v>
      </c>
      <c r="L84" s="352"/>
      <c r="M84" s="352"/>
      <c r="N84" s="352"/>
      <c r="O84" s="352"/>
      <c r="P84" s="352"/>
    </row>
    <row r="85" spans="1:16" ht="15.75">
      <c r="A85" s="350" t="s">
        <v>101</v>
      </c>
      <c r="B85" s="350"/>
      <c r="C85" s="352" t="s">
        <v>102</v>
      </c>
      <c r="D85" s="352"/>
      <c r="E85" s="352" t="s">
        <v>103</v>
      </c>
      <c r="F85" s="352"/>
      <c r="G85" s="352"/>
      <c r="H85" s="352"/>
      <c r="I85" s="352"/>
      <c r="J85" s="352"/>
      <c r="K85" s="268" t="s">
        <v>91</v>
      </c>
      <c r="L85" s="352"/>
      <c r="M85" s="352"/>
      <c r="N85" s="352"/>
      <c r="O85" s="352"/>
      <c r="P85" s="352"/>
    </row>
  </sheetData>
  <mergeCells count="41">
    <mergeCell ref="B11:B13"/>
    <mergeCell ref="C11:C13"/>
    <mergeCell ref="B53:B57"/>
    <mergeCell ref="C53:C57"/>
    <mergeCell ref="A79:B79"/>
    <mergeCell ref="C79:K79"/>
    <mergeCell ref="A11:A13"/>
    <mergeCell ref="A78:B78"/>
    <mergeCell ref="C78:K78"/>
    <mergeCell ref="L78:P78"/>
    <mergeCell ref="L79:P79"/>
    <mergeCell ref="A53:A57"/>
    <mergeCell ref="L84:P84"/>
    <mergeCell ref="N1:P1"/>
    <mergeCell ref="N2:P2"/>
    <mergeCell ref="N3:P3"/>
    <mergeCell ref="N4:P4"/>
    <mergeCell ref="C1:M1"/>
    <mergeCell ref="C2:M2"/>
    <mergeCell ref="C3:M3"/>
    <mergeCell ref="C4:M4"/>
    <mergeCell ref="L80:P80"/>
    <mergeCell ref="L82:P82"/>
    <mergeCell ref="L83:P83"/>
    <mergeCell ref="A77:P77"/>
    <mergeCell ref="E82:J82"/>
    <mergeCell ref="A1:B4"/>
    <mergeCell ref="L85:P85"/>
    <mergeCell ref="A80:B80"/>
    <mergeCell ref="C80:K80"/>
    <mergeCell ref="A85:B85"/>
    <mergeCell ref="C85:D85"/>
    <mergeCell ref="E85:J85"/>
    <mergeCell ref="A83:B83"/>
    <mergeCell ref="C83:D83"/>
    <mergeCell ref="E83:J83"/>
    <mergeCell ref="A84:B84"/>
    <mergeCell ref="C84:D84"/>
    <mergeCell ref="E84:J84"/>
    <mergeCell ref="A82:B82"/>
    <mergeCell ref="C82:D82"/>
  </mergeCells>
  <dataValidations count="1">
    <dataValidation type="list" allowBlank="1" showInputMessage="1" showErrorMessage="1" sqref="F19:F20 F14" xr:uid="{00000000-0002-0000-0700-000000000000}">
      <formula1>$U$2:$U$7</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juanc9010</dc:creator>
  <cp:keywords/>
  <dc:description/>
  <cp:lastModifiedBy/>
  <cp:revision/>
  <dcterms:created xsi:type="dcterms:W3CDTF">2017-07-27T15:23:10Z</dcterms:created>
  <dcterms:modified xsi:type="dcterms:W3CDTF">2023-08-15T21:59:50Z</dcterms:modified>
  <cp:category/>
  <cp:contentStatus/>
</cp:coreProperties>
</file>