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Luz Marlene\Documents\PLAN DE ACCION 2023\SEGUIMIENTOS Y EVALUACION PLANES DE ACCION POR DEPENDENCIAS\"/>
    </mc:Choice>
  </mc:AlternateContent>
  <xr:revisionPtr revIDLastSave="0" documentId="8_{A47581C2-445C-4D4C-9FB5-6F10DC5B21B6}" xr6:coauthVersionLast="47" xr6:coauthVersionMax="47" xr10:uidLastSave="{00000000-0000-0000-0000-000000000000}"/>
  <bookViews>
    <workbookView xWindow="-120" yWindow="-120" windowWidth="20730" windowHeight="11160" xr2:uid="{00000000-000D-0000-FFFF-FFFF00000000}"/>
  </bookViews>
  <sheets>
    <sheet name="SICC" sheetId="1" r:id="rId1"/>
    <sheet name="PISCC" sheetId="4" r:id="rId2"/>
    <sheet name="INSTRUCTIVO" sheetId="3" r:id="rId3"/>
    <sheet name="CONTROL DE CAMBIOS " sheetId="2" r:id="rId4"/>
    <sheet name="Hoja1"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83" i="1" l="1"/>
  <c r="BE83" i="1"/>
  <c r="BD83" i="1"/>
  <c r="X69" i="1"/>
  <c r="Y24" i="1" l="1"/>
  <c r="Y23" i="1"/>
  <c r="W24" i="1"/>
  <c r="W23" i="1"/>
  <c r="Y28" i="1"/>
  <c r="X28" i="1"/>
  <c r="W28" i="1"/>
  <c r="Y30" i="1"/>
  <c r="X30" i="1"/>
  <c r="W30" i="1"/>
  <c r="Y52" i="1"/>
  <c r="X52" i="1"/>
  <c r="W52" i="1"/>
  <c r="AM70" i="1" l="1"/>
  <c r="AM12" i="1"/>
  <c r="AM13" i="1"/>
  <c r="AM14" i="1"/>
  <c r="AM15" i="1"/>
  <c r="AM19" i="1"/>
  <c r="AM26" i="1"/>
  <c r="AM27" i="1" s="1"/>
  <c r="AM28" i="1"/>
  <c r="AM29" i="1"/>
  <c r="AM32" i="1" s="1"/>
  <c r="AM33" i="1"/>
  <c r="AM40" i="1"/>
  <c r="AM42" i="1"/>
  <c r="AM49" i="1"/>
  <c r="AM53" i="1"/>
  <c r="AM54" i="1"/>
  <c r="AM56" i="1"/>
  <c r="AM63" i="1"/>
  <c r="AM66" i="1" s="1"/>
  <c r="AM74" i="1"/>
  <c r="AM75" i="1"/>
  <c r="AM77" i="1"/>
  <c r="AM11" i="1"/>
  <c r="AM9" i="1"/>
  <c r="AM16" i="1" s="1"/>
  <c r="AL70" i="1"/>
  <c r="AL22" i="1"/>
  <c r="AM22" i="1" s="1"/>
  <c r="AL23" i="1"/>
  <c r="AL24" i="1"/>
  <c r="AM24" i="1" s="1"/>
  <c r="AL26" i="1"/>
  <c r="AL28" i="1"/>
  <c r="AL30" i="1"/>
  <c r="AM30" i="1" s="1"/>
  <c r="AL31" i="1"/>
  <c r="AM31" i="1" s="1"/>
  <c r="AL33" i="1"/>
  <c r="AL35" i="1"/>
  <c r="AM35" i="1" s="1"/>
  <c r="AM36" i="1" s="1"/>
  <c r="AL37" i="1"/>
  <c r="AM37" i="1" s="1"/>
  <c r="AM38" i="1" s="1"/>
  <c r="AL39" i="1"/>
  <c r="AM39" i="1" s="1"/>
  <c r="AM46" i="1" s="1"/>
  <c r="AL40" i="1"/>
  <c r="AL41" i="1"/>
  <c r="AL47" i="1"/>
  <c r="AM47" i="1" s="1"/>
  <c r="AL48" i="1"/>
  <c r="AM48" i="1" s="1"/>
  <c r="AL49" i="1"/>
  <c r="AL50" i="1"/>
  <c r="AM50" i="1" s="1"/>
  <c r="AL51" i="1"/>
  <c r="AM51" i="1" s="1"/>
  <c r="AL52" i="1"/>
  <c r="AL53" i="1"/>
  <c r="AL54" i="1"/>
  <c r="AL56" i="1"/>
  <c r="AL57" i="1"/>
  <c r="AL58" i="1"/>
  <c r="AM58" i="1" s="1"/>
  <c r="AL59" i="1"/>
  <c r="AM59" i="1" s="1"/>
  <c r="AL60" i="1"/>
  <c r="AM60" i="1" s="1"/>
  <c r="AL61" i="1"/>
  <c r="AL63" i="1"/>
  <c r="AL64" i="1"/>
  <c r="AL71" i="1"/>
  <c r="AM71" i="1" s="1"/>
  <c r="AL72" i="1"/>
  <c r="AM72" i="1" s="1"/>
  <c r="AL74" i="1"/>
  <c r="AL75" i="1"/>
  <c r="AL76" i="1"/>
  <c r="AM76" i="1" s="1"/>
  <c r="AL21" i="1"/>
  <c r="AM21" i="1" s="1"/>
  <c r="AL17" i="1"/>
  <c r="AM17" i="1" s="1"/>
  <c r="AM20" i="1" s="1"/>
  <c r="AL11" i="1"/>
  <c r="AM55" i="1" l="1"/>
  <c r="AM62" i="1"/>
  <c r="AM73" i="1"/>
  <c r="AM25" i="1"/>
  <c r="AM78" i="1"/>
  <c r="Y16" i="1"/>
  <c r="X16" i="1"/>
  <c r="Y20" i="1"/>
  <c r="X23" i="1"/>
  <c r="Y27" i="1"/>
  <c r="X27" i="1"/>
  <c r="Y32" i="1"/>
  <c r="X32" i="1"/>
  <c r="Y37" i="1"/>
  <c r="Y38" i="1" s="1"/>
  <c r="X41" i="1"/>
  <c r="Y79" i="1"/>
  <c r="Y80" i="1" s="1"/>
  <c r="X79" i="1"/>
  <c r="X80" i="1" s="1"/>
  <c r="W44" i="1"/>
  <c r="J17" i="5" l="1"/>
  <c r="M17" i="5" s="1"/>
  <c r="B17" i="5"/>
  <c r="C17" i="5" s="1"/>
  <c r="D17" i="5" s="1"/>
  <c r="E17" i="5" s="1"/>
  <c r="L16" i="5"/>
  <c r="B16" i="5" s="1"/>
  <c r="C16" i="5" s="1"/>
  <c r="D16" i="5" s="1"/>
  <c r="E16" i="5" s="1"/>
  <c r="H15" i="5"/>
  <c r="B15" i="5" s="1"/>
  <c r="C15" i="5" s="1"/>
  <c r="D15" i="5" s="1"/>
  <c r="K14" i="5"/>
  <c r="M14" i="5" s="1"/>
  <c r="B14" i="5"/>
  <c r="C14" i="5" s="1"/>
  <c r="D14" i="5" s="1"/>
  <c r="E14" i="5" s="1"/>
  <c r="C13" i="5"/>
  <c r="D13" i="5" s="1"/>
  <c r="E13" i="5" s="1"/>
  <c r="K12" i="5"/>
  <c r="M12" i="5" s="1"/>
  <c r="B12" i="5"/>
  <c r="C12" i="5" s="1"/>
  <c r="D12" i="5" s="1"/>
  <c r="E12" i="5" s="1"/>
  <c r="J15" i="5" l="1"/>
  <c r="E15" i="5" s="1"/>
  <c r="N16" i="5"/>
  <c r="X9" i="4"/>
  <c r="X37" i="4" s="1"/>
  <c r="W9" i="4"/>
  <c r="W37" i="4" s="1"/>
  <c r="AL35" i="4"/>
  <c r="AL33" i="4"/>
  <c r="AK10" i="4"/>
  <c r="AL10" i="4" s="1"/>
  <c r="AK12" i="4"/>
  <c r="AL12" i="4" s="1"/>
  <c r="AK13" i="4"/>
  <c r="AL13" i="4" s="1"/>
  <c r="AK14" i="4"/>
  <c r="AL14" i="4" s="1"/>
  <c r="AK15" i="4"/>
  <c r="AL15" i="4" s="1"/>
  <c r="AK16" i="4"/>
  <c r="AL16" i="4" s="1"/>
  <c r="AK18" i="4"/>
  <c r="AL18" i="4" s="1"/>
  <c r="AL22" i="4" s="1"/>
  <c r="AK19" i="4"/>
  <c r="AK20" i="4"/>
  <c r="AL20" i="4" s="1"/>
  <c r="AK21" i="4"/>
  <c r="AL21" i="4" s="1"/>
  <c r="AK23" i="4"/>
  <c r="AL23" i="4" s="1"/>
  <c r="AK24" i="4"/>
  <c r="AL24" i="4" s="1"/>
  <c r="AK26" i="4"/>
  <c r="AL26" i="4" s="1"/>
  <c r="AK27" i="4"/>
  <c r="AL27" i="4" s="1"/>
  <c r="AK28" i="4"/>
  <c r="AL28" i="4" s="1"/>
  <c r="AK29" i="4"/>
  <c r="AL29" i="4" s="1"/>
  <c r="AK31" i="4"/>
  <c r="AL31" i="4" s="1"/>
  <c r="AK32" i="4"/>
  <c r="AL32" i="4" s="1"/>
  <c r="AK34" i="4"/>
  <c r="AL34" i="4" s="1"/>
  <c r="AK9" i="4"/>
  <c r="AL9" i="4" s="1"/>
  <c r="AL30" i="4" l="1"/>
  <c r="AL25" i="4"/>
  <c r="AL17" i="4"/>
  <c r="AL11" i="4"/>
  <c r="AL37" i="4" l="1"/>
  <c r="AM83" i="1" s="1"/>
  <c r="W18" i="1"/>
  <c r="X18" i="1" s="1"/>
  <c r="X20" i="1" s="1"/>
  <c r="W11" i="1"/>
  <c r="W17" i="1"/>
  <c r="W21" i="1"/>
  <c r="W22" i="1"/>
  <c r="W26" i="1"/>
  <c r="W34" i="1"/>
  <c r="X34" i="1" s="1"/>
  <c r="W35" i="1"/>
  <c r="W37" i="1"/>
  <c r="X37" i="1" s="1"/>
  <c r="X38" i="1" s="1"/>
  <c r="W39" i="1"/>
  <c r="W40" i="1"/>
  <c r="W53" i="1"/>
  <c r="W54" i="1"/>
  <c r="W56" i="1"/>
  <c r="W58" i="1"/>
  <c r="W59" i="1"/>
  <c r="X59" i="1" s="1"/>
  <c r="W61" i="1"/>
  <c r="W63" i="1"/>
  <c r="W64" i="1"/>
  <c r="X64" i="1" s="1"/>
  <c r="W70" i="1"/>
  <c r="W74" i="1"/>
  <c r="W75" i="1"/>
  <c r="W77" i="1"/>
  <c r="W9" i="1"/>
  <c r="BG74" i="1"/>
  <c r="BG78" i="1" s="1"/>
  <c r="BE78" i="1"/>
  <c r="BF78" i="1"/>
  <c r="BD78" i="1"/>
  <c r="BE73" i="1"/>
  <c r="BF73" i="1"/>
  <c r="BD73" i="1"/>
  <c r="BE66" i="1"/>
  <c r="BF66" i="1"/>
  <c r="BD66" i="1"/>
  <c r="BE62" i="1"/>
  <c r="BF62" i="1"/>
  <c r="BD62" i="1"/>
  <c r="BE55" i="1"/>
  <c r="BF55" i="1"/>
  <c r="BD55" i="1"/>
  <c r="BE46" i="1"/>
  <c r="BF46" i="1"/>
  <c r="BD46" i="1"/>
  <c r="BE38" i="1"/>
  <c r="BF38" i="1"/>
  <c r="BD38" i="1"/>
  <c r="Y63" i="1" l="1"/>
  <c r="X63" i="1"/>
  <c r="X56" i="1"/>
  <c r="Y56" i="1"/>
  <c r="X70" i="1"/>
  <c r="X73" i="1" s="1"/>
  <c r="Y70" i="1"/>
  <c r="Y73" i="1" s="1"/>
  <c r="X21" i="1"/>
  <c r="X25" i="1" s="1"/>
  <c r="Y21" i="1"/>
  <c r="Y25" i="1" s="1"/>
  <c r="X58" i="1"/>
  <c r="Y58" i="1"/>
  <c r="Y54" i="1"/>
  <c r="Y55" i="1" s="1"/>
  <c r="X54" i="1"/>
  <c r="X55" i="1" s="1"/>
  <c r="X75" i="1"/>
  <c r="Y75" i="1"/>
  <c r="Y40" i="1"/>
  <c r="X40" i="1"/>
  <c r="X66" i="1"/>
  <c r="Y66" i="1"/>
  <c r="Y39" i="1"/>
  <c r="X39" i="1"/>
  <c r="X74" i="1"/>
  <c r="X78" i="1" s="1"/>
  <c r="Y74" i="1"/>
  <c r="Y78" i="1" s="1"/>
  <c r="Y61" i="1"/>
  <c r="X61" i="1"/>
  <c r="Y35" i="1"/>
  <c r="Y36" i="1" s="1"/>
  <c r="X35" i="1"/>
  <c r="X36" i="1" s="1"/>
  <c r="BG46" i="1"/>
  <c r="BG38" i="1"/>
  <c r="BE36" i="1"/>
  <c r="BF36" i="1"/>
  <c r="BD36" i="1"/>
  <c r="BE32" i="1"/>
  <c r="BF32" i="1"/>
  <c r="BD32" i="1"/>
  <c r="BF27" i="1"/>
  <c r="BE27" i="1"/>
  <c r="BD27" i="1"/>
  <c r="BE25" i="1"/>
  <c r="BF25" i="1"/>
  <c r="BD25" i="1"/>
  <c r="BF20" i="1"/>
  <c r="BE20" i="1"/>
  <c r="BD20" i="1"/>
  <c r="BF16" i="1"/>
  <c r="BE16" i="1"/>
  <c r="BD16" i="1"/>
  <c r="BC37" i="4"/>
  <c r="BD37" i="4"/>
  <c r="BB37" i="4"/>
  <c r="BE34" i="4"/>
  <c r="BE31" i="4"/>
  <c r="BE26" i="4"/>
  <c r="BE23" i="4"/>
  <c r="BE18" i="4"/>
  <c r="BE12" i="4"/>
  <c r="BE9" i="4"/>
  <c r="BG70" i="1"/>
  <c r="BG73" i="1" s="1"/>
  <c r="BG63" i="1"/>
  <c r="BG66" i="1" s="1"/>
  <c r="BG56" i="1"/>
  <c r="BG62" i="1" s="1"/>
  <c r="BG47" i="1"/>
  <c r="BG55" i="1" s="1"/>
  <c r="BG39" i="1"/>
  <c r="BG37" i="1"/>
  <c r="BG33" i="1"/>
  <c r="BG28" i="1"/>
  <c r="BG26" i="1"/>
  <c r="BG27" i="1" s="1"/>
  <c r="BG24" i="1"/>
  <c r="BG21" i="1"/>
  <c r="BG19" i="1"/>
  <c r="BG17" i="1"/>
  <c r="BG9" i="1"/>
  <c r="BG16" i="1" s="1"/>
  <c r="BB76" i="1"/>
  <c r="BB57" i="1"/>
  <c r="BB52" i="1"/>
  <c r="BB30" i="1"/>
  <c r="BB24" i="1"/>
  <c r="BC21" i="1"/>
  <c r="BU16" i="1" l="1"/>
  <c r="BS16" i="1"/>
  <c r="X46" i="1"/>
  <c r="X83" i="1" s="1"/>
  <c r="Y46" i="1"/>
  <c r="Y83" i="1" s="1"/>
  <c r="Y62" i="1"/>
  <c r="X62" i="1"/>
  <c r="BB41" i="4"/>
  <c r="BB40" i="4"/>
  <c r="BG36" i="1"/>
  <c r="BG32" i="1"/>
  <c r="BG25" i="1"/>
  <c r="BG20" i="1"/>
  <c r="E15" i="2"/>
  <c r="BU20" i="1" l="1"/>
  <c r="BS20" i="1"/>
  <c r="BD87" i="1"/>
  <c r="BD86" i="1"/>
  <c r="AX24" i="1"/>
  <c r="AN12" i="1" l="1"/>
  <c r="AN13" i="1"/>
  <c r="AN14" i="1"/>
  <c r="AN15" i="1"/>
  <c r="AN11" i="1"/>
  <c r="AN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000-000001000000}">
      <text>
        <r>
          <rPr>
            <b/>
            <sz val="9"/>
            <color indexed="81"/>
            <rFont val="Tahoma"/>
            <family val="2"/>
          </rPr>
          <t>USUARIO:
1. BIEN
2. SERVICIO</t>
        </r>
        <r>
          <rPr>
            <sz val="9"/>
            <color indexed="81"/>
            <rFont val="Tahoma"/>
            <family val="2"/>
          </rPr>
          <t xml:space="preserve">
</t>
        </r>
      </text>
    </comment>
    <comment ref="AH7" authorId="0" shapeId="0" xr:uid="{00000000-0006-0000-00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N7" authorId="0" shapeId="0" xr:uid="{00000000-0006-0000-00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Y7" authorId="1"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 ref="BJ7" authorId="2" shapeId="0" xr:uid="{00000000-0006-0000-0000-000005000000}">
      <text>
        <r>
          <rPr>
            <sz val="9"/>
            <color indexed="81"/>
            <rFont val="Tahoma"/>
            <family val="2"/>
          </rPr>
          <t xml:space="preserve">VER ANEXO 1
</t>
        </r>
      </text>
    </comment>
    <comment ref="BK7" authorId="2" shapeId="0" xr:uid="{00000000-0006-0000-0000-00000600000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G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M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W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H7" authorId="2" shapeId="0" xr:uid="{00000000-0006-0000-0100-000005000000}">
      <text>
        <r>
          <rPr>
            <sz val="9"/>
            <color indexed="81"/>
            <rFont val="Tahoma"/>
            <family val="2"/>
          </rPr>
          <t xml:space="preserve">VER ANEXO 1
</t>
        </r>
      </text>
    </comment>
    <comment ref="BI7" authorId="2" shapeId="0" xr:uid="{00000000-0006-0000-0100-00000600000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2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2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<sst xmlns="http://schemas.openxmlformats.org/spreadsheetml/2006/main" count="2306" uniqueCount="999">
  <si>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</si>
  <si>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</si>
  <si>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</si>
  <si>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</si>
  <si>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</si>
  <si>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</si>
  <si>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</si>
  <si>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2023</t>
  </si>
  <si>
    <t>Página: 1 de 1</t>
  </si>
  <si>
    <t xml:space="preserve">DEPENDENCIA : </t>
  </si>
  <si>
    <t>SECRETARIA DEL INTERIOR Y CONVIVENCIA CIUDADANA</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</si>
  <si>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</si>
  <si>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</si>
  <si>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</si>
  <si>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</si>
  <si>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</si>
  <si>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</si>
  <si>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</si>
  <si>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</si>
  <si>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</si>
  <si>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</si>
  <si>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</si>
  <si>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</si>
  <si>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</si>
  <si>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</si>
  <si>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</si>
  <si>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</si>
  <si>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</si>
  <si>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</si>
  <si>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</si>
  <si>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</si>
  <si>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</si>
  <si>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</si>
  <si>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</si>
  <si>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</si>
  <si>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</si>
  <si>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META PRODUCTO MARZO 31 DE 2023</t>
  </si>
  <si>
    <t>REPORTE META PRODUCTO JUNIO 30 DE 2023</t>
  </si>
  <si>
    <t>ACUMULADO META PRODUCTO A JUNIO 2023</t>
  </si>
  <si>
    <t>AVANCE META PRODUCTO A JUNIO 30 DE 2023</t>
  </si>
  <si>
    <t>AVANCE META PRODUCTO ACUMULADO AL CUATRIENIO</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</si>
  <si>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</si>
  <si>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</si>
  <si>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</si>
  <si>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</si>
  <si>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</si>
  <si>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</si>
  <si>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</si>
  <si>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</si>
  <si>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</si>
  <si>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</si>
  <si>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AVANCE ACTIVIDAD PROYECTO MARZO 31 DE 2023</t>
  </si>
  <si>
    <t>AVANCE ACTIVIDAD PROYECTO JUNIO 30 DE 2023</t>
  </si>
  <si>
    <t>ACUMULADO ACTIVIDAD PROYECTO JUNIO 30 DE 2023</t>
  </si>
  <si>
    <t>PONDERACION DE LAS ACTIVIDADES (HITOS) DE PROYECTO</t>
  </si>
  <si>
    <t>FECHA DE INICIO DE LA ACTIVIDAD O ENTREGABLE</t>
  </si>
  <si>
    <t>FECHA DE TERMINACIÓN DEL ENTREGABLE</t>
  </si>
  <si>
    <t>TIEMPO DE EJECUCIÓN
(número de días)</t>
  </si>
  <si>
    <t>BENEFICIARIOS PROGRAMADOS</t>
  </si>
  <si>
    <t>BENEFICIARIOS CUBIERTOS</t>
  </si>
  <si>
    <t>BENEFICIAROS CUBIERTOS  30 JUNIO DE 2023</t>
  </si>
  <si>
    <t>DEPENDENCIA RESPONSABLE</t>
  </si>
  <si>
    <t>NOMBRE DEL RESPONSABLE</t>
  </si>
  <si>
    <t>FUENTE DE FINANCIACIÓN</t>
  </si>
  <si>
    <t>APROPIACIÓN INICIAL
(en pesos)</t>
  </si>
  <si>
    <t>FUENTE PRESUPUESTAL</t>
  </si>
  <si>
    <t>RUBRO PRESUPUESTAL</t>
  </si>
  <si>
    <t>CODIGO RUBRO PRESUPUESTAL</t>
  </si>
  <si>
    <t xml:space="preserve">EJECUCIÓN PRESUPESTAL RP A 30 DE JUNIO </t>
  </si>
  <si>
    <t>GIROS A 31 DE JUNIO 2023</t>
  </si>
  <si>
    <t xml:space="preserve">APROPIACION DEFINITIVA A JUNIO 30 </t>
  </si>
  <si>
    <t xml:space="preserve">EJECUCION PRESUPUESTAL SEGÚN REGISTROS PRESUPUESTALES A JUNIO 30 </t>
  </si>
  <si>
    <t xml:space="preserve">EJECUCION PRESUPUESTAL SEGÚN GIROS A JUNIO 30 </t>
  </si>
  <si>
    <t xml:space="preserve">AVANCE DE EJECUCION PRESUPUESTAL SEGÚN GIROS A JUNIO 30 </t>
  </si>
  <si>
    <t>¿REQUIERE CONTRATACIÓN?</t>
  </si>
  <si>
    <t>DESCRIPCION DE PROCESO DE CONTRATACIÓN</t>
  </si>
  <si>
    <t>MODALIDAD DE SELECCIÓN</t>
  </si>
  <si>
    <t>FUENTE DE RECURSOS</t>
  </si>
  <si>
    <t>FECHA DE INICIO DE CONTRATACIÓN</t>
  </si>
  <si>
    <t>OBSERVACIÓN O RELACIÓN DE EVIDENCIA A 31 MARZO</t>
  </si>
  <si>
    <t>OBSERVACIÓN O RELACIÓN DE EVIDENCIA A 30 JUNIO</t>
  </si>
  <si>
    <t xml:space="preserve">RIESGOS ASOCIADOS AL PROCESO </t>
  </si>
  <si>
    <t>CONTROLES ESTABLECIDOS PARA LOS RIESGOS</t>
  </si>
  <si>
    <t>1. BIEN</t>
  </si>
  <si>
    <t>2- SERVICIO</t>
  </si>
  <si>
    <t>16. PAZ, JUSTICIA E INSTITUCIONES SÓLIDAS</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</si>
  <si>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</si>
  <si>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</si>
  <si>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</si>
  <si>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</si>
  <si>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</si>
  <si>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Porcentaje</t>
  </si>
  <si>
    <t>FORTALECIMIENTO CUERPO DE BOMBEROS</t>
  </si>
  <si>
    <t>Estación de Bomberos de Bocagrande adecuada para que brinde respuesta terrestre y acuática.</t>
  </si>
  <si>
    <t>Número</t>
  </si>
  <si>
    <t>A 2019 estación de Cuerpo de Bomberos de Bocagrande con respuesta solo de emergencias  terrestres.</t>
  </si>
  <si>
    <t>Adecuar la estación de Bomberos de Bocagrande para que brinde respuestas terrestres y acuáticas.</t>
  </si>
  <si>
    <t>Estaciones de bomberos adecuadas (4503014)</t>
  </si>
  <si>
    <t>N/A</t>
  </si>
  <si>
    <t>GESTION INTEGRAL DEL RIESGO CONTRAINCENDIO</t>
  </si>
  <si>
    <t>Liderar e implementar la gestión Integral de riesgo contra incendio y materiales peligrosos, los preparativos y atención de rescate acuático y en todas sus modalidades a través de una respuesta operativa oportuna, eficiente y eficaz , con el fin de savalguardar la vida y el patrimonio de la ciudadanía y todo el Distrito de Cartagena.</t>
  </si>
  <si>
    <t>DOTACIÓN DEL CUERPO DE BOMBEROS PARA OPTIMIZAR SU NIVEL DE ANTICIPACIÓN Y MITIGACIÓN DE INCENDIOS Y OTRAS CALAMIDADES CONEXAS EN EL DISTRITO DE CARTAGENA DE INDIAS</t>
  </si>
  <si>
    <t>2021-13001-0142</t>
  </si>
  <si>
    <t>Mejorar cobertura y respuesta a emergencias ante incendios, incidentes con materiales peligrosos y casos que requieran operaciones de rescate con la adecuación de la estación de Bomberos de Bocagrande para que brinde respuestas terrestres y acuáticas</t>
  </si>
  <si>
    <t>Adecuar y dotar la estación de Bomberos de Bocagrande para que preste atención a emergencias acuáticas y terrestres.</t>
  </si>
  <si>
    <t xml:space="preserve">Link expediente contractual.
</t>
  </si>
  <si>
    <t>No estaba programada en primer trimestre</t>
  </si>
  <si>
    <t>1 de abril de 2023</t>
  </si>
  <si>
    <t>31 de diciembre de 2023</t>
  </si>
  <si>
    <t>275 dias</t>
  </si>
  <si>
    <t>estacion de bomberos de Bocagrande.
 habitantes y visitantes del area de influencua de la estación de Bocagrande  de  Distrito de Cartagena</t>
  </si>
  <si>
    <t>estacion de bomberos de Bocagrande.</t>
  </si>
  <si>
    <t>DIRECTOR DEL CUERPO DE BOMBEROS DE CARTAGENA</t>
  </si>
  <si>
    <t>LUIS ERNESTO SIERRA FONTECHA</t>
  </si>
  <si>
    <t xml:space="preserve"> 1.2.1.0.00-001 - ICLD
1.3.2.3.11-044 - RF SOBRETASA BOMBERIL</t>
  </si>
  <si>
    <t>1- Recursos propios</t>
  </si>
  <si>
    <t>FORTALECIMIENTO DEL CUERPO DE BOMBEROS DEL DISTRITO DE CARTAGENA DE INDIAS</t>
  </si>
  <si>
    <t>2.3.4503.1000.2021130010142</t>
  </si>
  <si>
    <t xml:space="preserve">SI </t>
  </si>
  <si>
    <t>CONTRATAR LA CONSULTORÍA PARA REALIZAR LOS ESTUDIOS Y DISEÑOS PARA LA CONSTRUCCIÓN Y DEMÁS TRÁMITES, INCLUIDO LA OBTENCIÓN DE LA LICENCIA DE CONSTRUCCIÓN DE LA ESTACIÓN DE BOMBEROS DE BOCAGRANDE, ADECUADA PARA BRINDAR RESPUESTAS TERRESTRES Y ACUÁTICAS DEL DISTRITO DE CARTAGENA</t>
  </si>
  <si>
    <t>Concurso de Méritos Abiertos</t>
  </si>
  <si>
    <t>Contratada consultoría para realizar los estudios y diseños para la construcción y demás trámites, incluido la obtención de la licencia de construcción de la estación de bombero de bocagrande, adecuada para brindar respuestas terrestres y acuáticas. link: https://community.secop.gov.co/Public/Tendering/OpportunityDetail/Index?noticeUID=CO1.NTC.3649507&amp;isFromPublicArea=True&amp;isModal=False
Se adjuntan los RP 270 Y 271, acta de inicio del contrato y primer informe de ejecuión del mismo.</t>
  </si>
  <si>
    <t xml:space="preserve">En construcción </t>
  </si>
  <si>
    <t>Tiempo de respuesta del cuerpo de Bomberos.</t>
  </si>
  <si>
    <t xml:space="preserve">Tiempo de respuesta  promedio  de 20
minutos
</t>
  </si>
  <si>
    <t>Reducir tiempo de respuesta  a emergencias por parte del Cuerpo de Bomberos a 10 minutos</t>
  </si>
  <si>
    <t>10 minutos</t>
  </si>
  <si>
    <t>minutos</t>
  </si>
  <si>
    <t>Nueva estación de Bomberos terrestre en el Distrito de Cartagena construida.</t>
  </si>
  <si>
    <t>A 2019 tres estaciones de Bomberos en el Distrito.</t>
  </si>
  <si>
    <t>Construir una nueva estación de Bomberos terrestre en el Distrito de Cartagena</t>
  </si>
  <si>
    <t>Estaciones de bomberos construidas (4503015)</t>
  </si>
  <si>
    <t>NO SE PROGRAMA PARA 2023</t>
  </si>
  <si>
    <t>NA</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</si>
  <si>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</si>
  <si>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</si>
  <si>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</si>
  <si>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3 estaciones de bomberos del Distrito de Cartagena dotadas (No es PDT, la escrita aquí corresponde al producto en el proyecto de inversión)</t>
  </si>
  <si>
    <t>3 estaciones de bomberos del Distrito de Cartagena.</t>
  </si>
  <si>
    <t>Dotar con equipos operativos de rescate técnico, contra incendios y materiales peligrosos las 3 estaciones de bomberos del Distrito de Cartagena.
(No es PDT, la escrita aquí corresponde al producto en el proyecto de inversión)</t>
  </si>
  <si>
    <t>Servicio de fortalecimiento a Cuerpos de Bomberos  (4503013)</t>
  </si>
  <si>
    <t>Fortalecer la capacidad de gestión y desarrollo institucional e interinstitucional, para consolidar la modernización de las estaciones, maquinaria y demás dotaciones del Cuerpo de Bomberos.</t>
  </si>
  <si>
    <t>Contratar por prestación de servicios el equipo humano administrativo, técnico y jurídico que soporte la gestión y desarrollo institucional del cuerpo de Bomberos.</t>
  </si>
  <si>
    <t>Link expediente contractual.
Informes de actividades</t>
  </si>
  <si>
    <t>2 de enero de 2023</t>
  </si>
  <si>
    <t>364 dias</t>
  </si>
  <si>
    <t>3 estaciones bomberiles
Todos los habitantes y visitantes del Distrito de Cartagena</t>
  </si>
  <si>
    <t xml:space="preserve">1.3.2.3.11-044 - RF SOBRETASA BOMBERIL
 1.2.1.0.00-001 - ICLD
1.3.3.3.15-93-044 RB RF SOBRETASA BOMBERIL
</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</si>
  <si>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</si>
  <si>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Contratación directa.</t>
  </si>
  <si>
    <t xml:space="preserve"> Se adjunta excel con el link  secop  de cada una de las  las 6 OPS suscritas en el periodo, correspondiente a los RP N°  73-97-98-101-120-171   donde se puede evidenciar la ejecución contractual.
E informe del director de Bomberos sobre el estado actual de la adecuación de estación de bomberos de Bocagrande.</t>
  </si>
  <si>
    <t>Adquirir herramientas, equipos y accesorios adecuados para la prestación de servicios bomberiles</t>
  </si>
  <si>
    <t xml:space="preserve">Link expediente contractual.
Soportes de ingreso de los bienes adquiridos al almacén de la Alcaldía
Distrital
</t>
  </si>
  <si>
    <t>26 de mayo de 2023</t>
  </si>
  <si>
    <t>212 dias</t>
  </si>
  <si>
    <t>1.3.3.3.15-93-042 RB SOBRETASA BOMBERIL
1.3.3.3.15-93-044 RB RF SOBRETASA BOMBERIL</t>
  </si>
  <si>
    <t>ADQUISICION DE EQUIPOS DE EXTRICACION PARA
RESCATE VEHICULAR
ADQUISICION DE ARMARIO PARA ALMACENAMIENTO
DE EQUIPOS DE PROTECCION PERSONAL
ACERCAMIENTO</t>
  </si>
  <si>
    <t>Menor cuantia. Selección abreviada</t>
  </si>
  <si>
    <t>Adquisición de motocicletas tipo enduro para
inspecciones técnicas de seguridad humana
contra incendios en los establecimientos de
comercios.</t>
  </si>
  <si>
    <t>Link expediente contractual. 
Soportes de ingreso de los bienes adquiridos al almacén de la Alcaldía
Distrital</t>
  </si>
  <si>
    <t xml:space="preserve">personal bomberil Inspector (25) </t>
  </si>
  <si>
    <t>25 inspectores bomberiles</t>
  </si>
  <si>
    <t>1.3.3.3.15-93-042 RB SOBRETASA BOMBERIL</t>
  </si>
  <si>
    <t>ADQUISICIÓN DE MOTOCICLETAS DOBLE PROPÓSITO TIPO ENDURO Y ACCESORIOS PARA LOS INSPECTORES DEL CUERPO OFICIAL DE BOMBEROS DE LA ALCALDÍA MAYOR DE CARTAGENA DE INDIAS D. T. Y C.DE ACUERDO CON LAS ESPECIFICACIONES TÉCNICAS REQUERIDAS</t>
  </si>
  <si>
    <t>Mínima cuantía.
Seléccion abreviada - acuerdo marco</t>
  </si>
  <si>
    <t>Adquiridas 16 motocicletas mediante orden de compra   N° 111915  Se adjunta RP 355</t>
  </si>
  <si>
    <t>Adquisición de  carrotanques con
sistema de bomba para la extinción de
incendios</t>
  </si>
  <si>
    <t>1.3.3.3.15-95-042 RB SOBRETASA BOMBERIL</t>
  </si>
  <si>
    <t>Adquisición de  carrotanques con sistema de bomba para la extinción de incendios</t>
  </si>
  <si>
    <t>Adquisición de una máquina de bombero tipo
urbano para atención de emergencias en el
Centro Histórico.</t>
  </si>
  <si>
    <t xml:space="preserve">
Link expediente contractual. 
Soportes de ingreso de los bienes adquiridos al almacén de la Alcaldía
Distrital</t>
  </si>
  <si>
    <t>Adquisición de una máquina de bombero tipo urbano para atención de emergencias en el Centro Histórico.</t>
  </si>
  <si>
    <t>AVANCE PROGRAMA FORTALECIMIENTO CUERPO DE BOMBEROS</t>
  </si>
  <si>
    <t>AVANCE PROYECTO 2021-13001-0142 FORTALECIMIENTO CUERPO DE BOMBEROS</t>
  </si>
  <si>
    <t>AVANCE EJECUCIÓN PRESUPUESTAL PROGRAMA FORTALECIMIENTO CUERPO DE BOMBEROS</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</si>
  <si>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</si>
  <si>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</si>
  <si>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</si>
  <si>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</si>
  <si>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</si>
  <si>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tasa por cien mil habitantes</t>
  </si>
  <si>
    <t>FORTALECIMIENTO DE LA CONVIVENCIA Y LA SEGURIDAD CIUDADANA</t>
  </si>
  <si>
    <t>Numero Operativos para la seguridad y la convivencia realizados</t>
  </si>
  <si>
    <t>ND</t>
  </si>
  <si>
    <t xml:space="preserve"> Operativos para la seguridad y la convivencia realizados</t>
  </si>
  <si>
    <t>Servicio de promoción de convivencia y no repetición (4501004)</t>
  </si>
  <si>
    <t>GESTION DE LA SEGURIDAD Y CONVIVENCIA</t>
  </si>
  <si>
    <t xml:space="preserve">Promover la capacidad de articulación e implementación de estrategias y acciones con los organismos de seguridad, fuerza pública y entidades público-privadas, mediante el uso eficiente de los recursos, que mejoren las condiciones de seguridad y convivencia e impacten en la disminución de la violencia y criminalidad en el Distrito de Cartagena Indias.  </t>
  </si>
  <si>
    <t>Fortalecimiento de los mecanismos comunitarios e institucionales  de prevención y reacción a situaciones de riesgo por conductas delictivas en el Distrito de Cartagena de Indias</t>
  </si>
  <si>
    <t>2020-13001-0037</t>
  </si>
  <si>
    <t>Promover la participación ciudadana en la prevención de la delincuencia y la  disminución de miedo</t>
  </si>
  <si>
    <t>Contratar el equipo de profesionales y de apoyo a la gestión requerido para la ejecución de las metas asociadas al proyecto</t>
  </si>
  <si>
    <t>Informe de operativos y consejos comunitarios realizados.
Link expediente contractual.
Informes de actividades</t>
  </si>
  <si>
    <t>Todos los habitantes y visitantes  del Distrito de Cartagena</t>
  </si>
  <si>
    <t>Habitantes y visitantes de: Centro Historico, Getsemaní,  chambacú,Crespo-aeropuerto, Bocagrande,  Caracoles, Bosque, Alto Bosque-San Francisco, Esperanza, Siete de Agosto, Bayunca, Pozón, Flor del campo,  Playa Blanca, Boquilla, Marbella, Bahia de Cartagena, Manga, La maria,  Cholón,Playa Blanca,  Santa Lucía, Bazurto, San Francisco,  Cerro de la Popa, Pie de la Popa, Pasacaballos, Castellana,  Almirante  Colón, la Concepción, Parque heredia, Santa Monica, las Palmeras, Recreo, san fernando y San Jose de los campanos.</t>
  </si>
  <si>
    <t>ANA MARIA GONZÁLEZ FORERO</t>
  </si>
  <si>
    <t>1.2.1.0.00-001 - ICLD</t>
  </si>
  <si>
    <t>FORTALECIMIENTO DE LOS MECANISMOS COMUNITARIOS  E INSTITUCIONALES DE PREVENCIÓN Y REACCIÓN A SITUACIONES DE RIESGO POR CONDUCTAS DELICTIVAS EN EL DISTRITO DE   CARTAGENA DE INDIAS</t>
  </si>
  <si>
    <t>2.3.4501.1000.2020130010037</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</si>
  <si>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</si>
  <si>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Se adjuntan informes de los operativos y consejos comunitarios realizados en el periodo.  Se adjunta excel con el link  secop  de cada una de las  las 9 OPS suscritas correspondiente a los RP N°25-26-35-36-50-52-207-140-146-   donde se puede evidenciar la ejecución contractual.</t>
  </si>
  <si>
    <t>Se adjuntan informe de los operativos y consejos comunitarios realizados en el periodo y excel con el   link   secop de las 3 OPS suscritas en el periodo,   donde se puede evidenciar la ejecución contractual.</t>
  </si>
  <si>
    <t>Tasa de hurto a residencias por cada 100 mil habitantes</t>
  </si>
  <si>
    <t>79,7
Fuente Policía Metropolitana</t>
  </si>
  <si>
    <t xml:space="preserve">Reducir a 51,7 la tasa de hurto a residencias en el Distrito de Cartagena  </t>
  </si>
  <si>
    <t xml:space="preserve">Numero de Consejos comunitarios de seguridad realizados </t>
  </si>
  <si>
    <t>13
Fuente: SICC</t>
  </si>
  <si>
    <t>Consejos comunitarios de seguridad realizados</t>
  </si>
  <si>
    <t>Articular esfuerzos interinstitucionales e inter agénciales del orden Distrital y Nacional para la adquisición de bienes y servicios logísticos que apoyen la preservación del orden público en el Distrito de Cartagena.</t>
  </si>
  <si>
    <t>Liquidación del convenio Interadministrativo de Cofinanciación No. 1183 de 2017 suscrito entre La Nación Ministerio del Interior – Fondo Nacional de Seguridad y Convivencia Ciudadana – FONSECON y el Distrito Turístico y Cultural de Cartagena</t>
  </si>
  <si>
    <t xml:space="preserve">Acto administrativo  de liquidación </t>
  </si>
  <si>
    <t>Alcaldia Mayor de  Cartagena y Ministerio del Interior.</t>
  </si>
  <si>
    <t>1.3.3.11.07-95-005 R.B. TRANSFERENCIAS DE CAPITAL
CONVENIO FONSECON
1.3.3.11.07-95-158 R.B. TRANSFERENCIAS DE CAPITAL
CONVENIO FONSECON
1.3.3.11.07-93-158 R.B. TRANSFERENCIAS DE CAPITAL
CONVENIO FONSECON</t>
  </si>
  <si>
    <t>NO</t>
  </si>
  <si>
    <t xml:space="preserve">Se estan adelantando los tramites administrativos que permitan la liquidación del  convenio FONSECON </t>
  </si>
  <si>
    <t>AVANCE PROGRAMA FORTALECIMIENTO DE LA CONVIVENCIA Y LA SEGURIDAD CIUDADANA</t>
  </si>
  <si>
    <t>AVANCE PROYECTO 2020-13001-0037 FORTALECIMIENTO DE LA CONVIVENCIA Y LA SEGURIDAD CIUDADANA</t>
  </si>
  <si>
    <t>AVANCE EJECUCIÓN PRESUPUESTAL PROGRAMA FORTALECIMIENTO DE LA CONVIVENCIA Y LA SEGURIDAD CIUDADANA</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</si>
  <si>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</si>
  <si>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</si>
  <si>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</si>
  <si>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MEJORAR LA CONVIVENCIA CIUDADANA CON LA IMPLEMENTACIÓN DEL CÓDIGO NACIONAL  DE SEGURIDAD Y  CONVIVENCIA</t>
  </si>
  <si>
    <t>Numero de Centros de Traslado por Protección en funcionamiento.</t>
  </si>
  <si>
    <t>0
Fuente: SICC</t>
  </si>
  <si>
    <t>Un Centro de Traslado por Protección-CTP en funcionamiento anualmente en el Distrito de Cartagena.</t>
  </si>
  <si>
    <t>Infraestructura para la promoción a la cultura de la legalidad y a la convivencia dotada (4501041)</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</si>
  <si>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</si>
  <si>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</si>
  <si>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 y Garantizar la operación de las inspecciones de Policia del Distrito de Cartagena con dotación adecuada y fortalecidas en infraestructura.</t>
  </si>
  <si>
    <t xml:space="preserve">Contratar el equipo jurídico y técnico (arquitectos y/o ingenieros) requerido para el funcionamiento de las Inspecciones de Policía	</t>
  </si>
  <si>
    <t>33 Inspecciones de Policia</t>
  </si>
  <si>
    <t>MEJORAMIENTO DE LA CONVIVENCIA CON LA IMPLEMENTACIN DEL CODIGO NACIONAL DE SEGURIDAD Y CONVIVENCIA CIUDADANA  Y  LA MODERNIZACIN DE LAS INSPECCIONES DE POLICA EN EL DISTRITO DE  CARTAGENA DE INDIAS</t>
  </si>
  <si>
    <t>2.3.4501.1000.2020130010031</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</si>
  <si>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</si>
  <si>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Se adjunta excel con el   link   secop de las 32 OPS suscritas en el periodo,   donde se puede evidenciar la ejecución contractual.</t>
  </si>
  <si>
    <t>Se adjunta excel con el   link   secop de las 13 OPS suscritas en el periodo,   donde se puede evidenciar la ejecución contractual.</t>
  </si>
  <si>
    <t>Iniciativas para la promoción de la convivencia implementadas.</t>
  </si>
  <si>
    <t>2 iniciativas  realizadas en 2019.
Fuente: SICC</t>
  </si>
  <si>
    <t>Implementar Iniciativas para la promoción de la convivencia en el Distrito de Cartagena</t>
  </si>
  <si>
    <t>Servicio de educación informal (4501049)</t>
  </si>
  <si>
    <t xml:space="preserve">Contratar suministro de papelería y materiales de oficina a las 33 inspecciones de policía.	</t>
  </si>
  <si>
    <t xml:space="preserve">Link expediente contractual
</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</si>
  <si>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</si>
  <si>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Mínima cuantía</t>
  </si>
  <si>
    <t>Se adjunta CDP  N° 76 que respalda proceso contractual  de suministro de papeleria en curso.</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</si>
  <si>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</si>
  <si>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</si>
  <si>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</si>
  <si>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17
50% condiciones operativas</t>
  </si>
  <si>
    <t>17
12,5% condiciones operativas al año</t>
  </si>
  <si>
    <t>33   inspecciones dotadas  en sus condiciones operativas.</t>
  </si>
  <si>
    <t>33 Inspecciones de Policía  dotadas con el personal jurídico y técnico requerido.</t>
  </si>
  <si>
    <t>33 Inspecciones de Policía  dotadas con el personal jurídico y técnico requerido</t>
  </si>
  <si>
    <t>Implementar estrategias para la promoción de la convivencia en el Distrito de Cartagena.</t>
  </si>
  <si>
    <t>Iniciativas para la promoción de la convivencia en el Distrito.</t>
  </si>
  <si>
    <t>Informe de las iniciativas implementadas.
Link expediente contractual.
Informes de actividades</t>
  </si>
  <si>
    <t>300 personas</t>
  </si>
  <si>
    <t>Se adjunta informe de las 8 inicitivas ejecutadas en el período, asi como el  link   secop de las 7 OPS suscritas    donde se puede evidenciar la ejecución contractual.</t>
  </si>
  <si>
    <t>meta cumplida</t>
  </si>
  <si>
    <t>Realizar los trámites presupuestales que garanticen trasferir mensualmente el 15% para el funcionamiento e infraestructura del Registro Nacional de Medidas Correctivas</t>
  </si>
  <si>
    <t>Resoluciones que reconocen la trasnferencia</t>
  </si>
  <si>
    <t>Policia metropolitana de Cartagena</t>
  </si>
  <si>
    <t>1.2.3.2.24-120 - MULTAS CODIGO NACIONAL DE POLICIA Y CONVIVENCIA
1.3.3.4.17-95-120 RB MULTAS CODIGO DE POLICIA
1.3.3.4.17-93-120 RB MULTAS CODIGO DE POLICIA</t>
  </si>
  <si>
    <t xml:space="preserve">N/A 
PAGO POR RESOLUCION </t>
  </si>
  <si>
    <t>Se adjunta resolución N°1720 de 9 de marzo de 2023 por medio del cual se reconoce el pago a la Policía Metropolitana de Cartagena el 15% del valor  recaudado por multas impuestas en el Distrito de Cartagena de Indias en aplicación de la ley 1801 de 2016, adicionado por la ley 2197 de 2022, decreto nacional 1284 de  2017 y decreto Distrital 1274 de noviembre 23 de 2021 para el funcionamiento e infraestructura del Registro Nacional de Medidas Correctivas, correspondiente al mes de ENERO  de 2023</t>
  </si>
  <si>
    <t>Se adjuntan las resoluciones:
Resolución 2864 y 3239 -pago policia febrero 2023
resolución 3378 -pago policia MARZO  2023
RESOLUCIÓN N°4078 -pago policia abril 2023
Resolución 4834-pago policia NOV 2022
Resolución 4835 pago Policia-DIC 2022</t>
  </si>
  <si>
    <t>AVANCE PROGRAMA MEJORAR LA CONVIVENCIA CIUDADANA CON LA IMPLEMENTACIÓN DEL CÓDIGO NACIONAL  DE SEGURIDAD Y  CONVIVENCIA</t>
  </si>
  <si>
    <t>AVANCE PROYECTO  2020-13001-0031 MEJORAR LA CONVIVENCIA CIUDADANA CON LA IMPLEMENTACIÓN DEL CÓDIGO NACIONAL  DE SEGURIDAD Y  CONVIVENCIA</t>
  </si>
  <si>
    <t>AVANCE EJECUCIÓN PRESUPUESTAL PROGRAMA MEJORAR LA CONVIVENCIA CIUDADANA CON LA IMPLEMENTACIÓN DEL CÓDIGO NACIONAL  DE SEGURIDAD Y  CONVIVENCIA</t>
  </si>
  <si>
    <t xml:space="preserve">Numero de Lesiones Personales reducidas </t>
  </si>
  <si>
    <t xml:space="preserve">3184
Fuente Policía Metropolitana
</t>
  </si>
  <si>
    <t>Reducir a  2228,8 el número de lesiones Personales en el Distrito de  Cartagena</t>
  </si>
  <si>
    <t>FORTALECIMIENTO CAPACIDAD OPERATIVA DE LA SECRETARIA DEL INTERIOR Y CONVIVENCIA CIUDADANA</t>
  </si>
  <si>
    <t xml:space="preserve">Numero de Operativos de control
a espectáculos públicos realizados en el Distrito
</t>
  </si>
  <si>
    <t>256.
Fuente: SICC</t>
  </si>
  <si>
    <t>Realizar  operativos de control a espectáculos públicos en el Distrito</t>
  </si>
  <si>
    <t>Servicio de inspección, vigilancia y control (4501047)</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</si>
  <si>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</si>
  <si>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</si>
  <si>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</si>
  <si>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Contratar el equipo humano de soporte administrativo y operativo de la SICC para el ejercicio adecuado, oportuno y permanente del control sobre las conductas ciudadanas que violan normas de convivencia</t>
  </si>
  <si>
    <t>Todos los habitantes y visitantes del Distrito de Cartagena</t>
  </si>
  <si>
    <t xml:space="preserve">FORTALECIMIENTO DE LA CAPACIDAD OPERATIVA DE LA SECRETARÍA DEL INTERIOR Y CONVIVENCIA CIUDADANA. CARTAGENA DE INDIAS </t>
  </si>
  <si>
    <t>2.3.4501.1000.2020130010210</t>
  </si>
  <si>
    <t>Contratar la Prestación de Servicios Profesionales y de Apoyo a la Gestión en el marco del proyecto denominado  FORTALECIMIENTO DE LA CAPACIDAD OPERATIVA DE LA SECRETARÍA DEL INTERIOR Y CONVIVENCIA CIUDADANA. CARTAGENA DE INDIAS</t>
  </si>
  <si>
    <t>Se adjunta informe de los 20 operativos de control a espectáculos publicos realizados , asi como el  link   secop de las 5 OPS suscritas    donde se puede evidenciar la ejecución contractual.</t>
  </si>
  <si>
    <t>Se adjunta informe de los 38 operativos de control a espectáculos publicos realizados , asi como el  link   secop de la  OPS suscrita en este periodo    donde se puede evidenciar la ejecución contractual.</t>
  </si>
  <si>
    <t>AVANCE PROGRAMA FORTALECIMIENTO CAPACIDAD OPERATIVA DE LA SECRETARIA DEL INTERIOR Y CONVIVENCIA CIUDADANA</t>
  </si>
  <si>
    <t>AVANCE PROYECTO 2020-13001-0210 FORTALECIMIENTO CAPACIDAD OPERATIVA DE LA SECRETARIA DEL INTERIOR Y CONVIVENCIA CIUDADANA</t>
  </si>
  <si>
    <t>AVANCE EJECUCIÓN PRESUPUESTAL PROGRAMA FORTALECIMIENTO CAPACIDAD OPERATIVA DE LA SECRETARIA DEL INTERIOR Y CONVIVENCIA CIUDADANA</t>
  </si>
  <si>
    <t>Número de casos de Violencia intrafamiliar reducidos</t>
  </si>
  <si>
    <t xml:space="preserve">1402
Fuente :Forensis Medicina legal
</t>
  </si>
  <si>
    <t>Reducir a 1051 el número de casos de violencia Intrafamiliar en el Distrito de Cartagena.</t>
  </si>
  <si>
    <t>PROMOCIÓN AL ACCESO A LA JUSTICIA</t>
  </si>
  <si>
    <t xml:space="preserve">Número de Casas de justicia operando con instalaciones en óptimas condiciones </t>
  </si>
  <si>
    <t>3 Casas de Justicia en el Distrito.</t>
  </si>
  <si>
    <t>Casas de Justicia operando en el Distrito con instalaciones en óptimas condiciones</t>
  </si>
  <si>
    <t>Casas de Justicia en operación (1202001)</t>
  </si>
  <si>
    <t>3
50% operando</t>
  </si>
  <si>
    <t>3
12,5% año</t>
  </si>
  <si>
    <t>3
(37,5% tres años)</t>
  </si>
  <si>
    <t>3 casas de justicia operando con el personal requerido.</t>
  </si>
  <si>
    <r>
      <t xml:space="preserve">3 casas de justicia </t>
    </r>
    <r>
      <rPr>
        <b/>
        <sz val="22"/>
        <rFont val="Calibri"/>
        <family val="2"/>
        <scheme val="minor"/>
      </rPr>
      <t>operando</t>
    </r>
    <r>
      <rPr>
        <sz val="22"/>
        <rFont val="Calibri"/>
        <family val="2"/>
        <scheme val="minor"/>
      </rPr>
      <t xml:space="preserve"> con el personal requerido.</t>
    </r>
  </si>
  <si>
    <t xml:space="preserve">ACCESO A LA JUSTICIA </t>
  </si>
  <si>
    <t xml:space="preserve">Garantizar el acceso a la justicia en asuntos de violencia intrafamiliar, violencia basada en género, ejercicio ciudadano en la convivencia, ocupación indebida de espacio público, desarrollo ilegal urbanístico, comportamientos contrarios a la posesión, mera tenencia de inmuebles, servidumbre y demás que tengamos en cumplimiento con la ley, a través de las herramientas, instituciones y mecanismos legales dispuestos, que permitan de una manera completa e imparcial la protección y el reconocimiento de los derechos de todos los ciudadanos en el Distrito de Cartagena de Indias. </t>
  </si>
  <si>
    <t>Fortalecimiento y promoción al acceso a la Justicia desde las Casas de justicia y Comisarias de Familia en el Distrito de Cartagena de Indias.</t>
  </si>
  <si>
    <t>2020-13001-0030</t>
  </si>
  <si>
    <t>Garantizar que las Casas de justicia y comisarias de familia sean dotadas y fortalecidas en infraestructura con criterio de sostenibilidad ambiental, bajo un modelo de gestión e información eficaz.</t>
  </si>
  <si>
    <t>Fortalecer en infraestructura y dotar a las tres casas de justicia.</t>
  </si>
  <si>
    <t>Link expediente contractual.
Soportes de ingreso de los bienes adquiridos al almacén de la Alcaldía
Distrital</t>
  </si>
  <si>
    <t>9 ( 3 casas de justicia  y 6 comisarias)</t>
  </si>
  <si>
    <t>1.3.1.1.03-138 - DIVIDENDOS SOCIEDAD PORTUARIA</t>
  </si>
  <si>
    <t>FORTALECIMIENTO Y PROMOCIÓN AL ACCESO A LA JUSTICIA DESDE LAS CASAS DE JUSTICIA Y COMISARIAS DE FAMILIA EN EL DISTRITO DE   CARTAGENA DE INDIAS</t>
  </si>
  <si>
    <t>2.3.1202.0800.2020130010030</t>
  </si>
  <si>
    <t>CONTRATAR LA COMPRAVENTA DE PAPELERIA Y UTILES DE OFICINA EN EL MARCO DEL PROYECTO: FORTALECIMIENTO Y PROMOCIÓN AL ACCESO A LA JUSTICIA DESDE LAS CASAS DE JUSTICIA Y COMISARIAS DE FAMILIA EN EL DISTRITO DE CARTAGENA DE INDIAS</t>
  </si>
  <si>
    <t>En etapa pre-contractual</t>
  </si>
  <si>
    <t>Se adjunta CDP 79 que soporta el proceso contractual de papeleria para las casas  de justicia y comisarias</t>
  </si>
  <si>
    <t>Tasa de Violencia contra niños, niñas y adolescentes</t>
  </si>
  <si>
    <t>Disminuir la Tasa de Violencia contra niños, niñas y adolescentes en 30%</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</si>
  <si>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</si>
  <si>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</si>
  <si>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</si>
  <si>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Servicio de promoción del acceso a la justicia (1202019)</t>
  </si>
  <si>
    <t>META CUMPLIDA
N/P</t>
  </si>
  <si>
    <t>META CUMPLIDA</t>
  </si>
  <si>
    <t>META CUMPLIDA
N/A</t>
  </si>
  <si>
    <t>Fortalecer en infraestructura y dotar las seis comisarías de familia.</t>
  </si>
  <si>
    <t>Link expediente contractual
Actas,
Informes parciales y final del contratista y de la supervisión y/o interventoría.</t>
  </si>
  <si>
    <t>1.3.1.1.03-138 - DIVIDENDOS SOCIEDAD PORTUARIA
1.2.1.0.00-001 - ICLD</t>
  </si>
  <si>
    <t>Contratar adecuación en infraestructura de  las casas de justicia y comisarias de familia del Distrito</t>
  </si>
  <si>
    <t>Licitación pública (Obra pública)</t>
  </si>
  <si>
    <t xml:space="preserve">Se adjunta CDP 63 y 64   que soportan el proceso contractual  para las obras de adecuación y mantenimiento de la infraestructura física de las comisarias de familia y casas de justicia </t>
  </si>
  <si>
    <t>Número de casos de abuso sexual de menores reducidos.</t>
  </si>
  <si>
    <t xml:space="preserve">418
Fuente: COSED
</t>
  </si>
  <si>
    <t>Reducir a 313  el número de casos de abuso  sexual en menores de edad en el Distrito de Cartagena.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</si>
  <si>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</si>
  <si>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</si>
  <si>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</si>
  <si>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Comisarías de familia adecuadas (4501013)</t>
  </si>
  <si>
    <t>6
condiciones operativas 50%</t>
  </si>
  <si>
    <t>6
condiciones operativas 12,5%</t>
  </si>
  <si>
    <t>Todas las 6 comisarias dotadas  en sus condiciones operativas.</t>
  </si>
  <si>
    <t>Todas las 6 comisarias dotadas con el personal juridico y psicosocial  requerido para su funcionamiento.</t>
  </si>
  <si>
    <t>Todas las 6 comisarias dotadas con el personal juridico y psicosocial  requerido, y vehiuclos</t>
  </si>
  <si>
    <t xml:space="preserve">	Contratar arriendo de vehículo para comisarías de familias.</t>
  </si>
  <si>
    <t>Link expediente contractual</t>
  </si>
  <si>
    <t>6 comisarias de familia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</si>
  <si>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</si>
  <si>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Selección abreviada menor cuantía</t>
  </si>
  <si>
    <t>Se adjunta CDP 37 de fecha marzo 21 de 2023 que soporta el proceso contractual en curso del arriendo de vehiculos para las comisarias de familia.</t>
  </si>
  <si>
    <t>Se adjunta: Ordenes de Compra N°  109044 y  109027 y RP 302-303</t>
  </si>
  <si>
    <t>Número de casos de Feminicidio reducidos.</t>
  </si>
  <si>
    <t xml:space="preserve">875
Fuente: Forensis Medicina Legal
</t>
  </si>
  <si>
    <t>Reducir a 656 el número de casos de violencia basada en género en el Distrito de Cartagena.</t>
  </si>
  <si>
    <t>Número de Jornadas de información y  promoción de  los Métodos alternativos de solución de conflictos – MASC</t>
  </si>
  <si>
    <t>Realizar Jornadas de información y  promoción de  los Métodos alternativos de solución de conflictos- MASC- en el Distrito de Cartagena</t>
  </si>
  <si>
    <t>Contratar el equipo jurídico y psico social requerido para el funcionamiento de las Casas de justicia y comisarías de familia en el Distrito.</t>
  </si>
  <si>
    <t>9 ( 3 casas de justicia  y 6 comisarias)
Todos los habitantes y visitantes del Distrito de Cartagena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</si>
  <si>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</si>
  <si>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Se adjunta  el  link   secop de las 54 OPS suscritas en el periodo    donde se puede evidenciar la ejecución contractual.</t>
  </si>
  <si>
    <t>Se adjunta  el  link   secop de las  14 OPS suscritas en el periodo    donde se puede evidenciar la ejecución contractual.</t>
  </si>
  <si>
    <t>AVANCE PROGRAMA PROMOCIÓN AL ACCESO A LA JUSTICIA</t>
  </si>
  <si>
    <t>AVANCE PROYECTO 2020-13001-0030 PROMOCIÓN AL ACCESO A LA JUSTICIA</t>
  </si>
  <si>
    <t>AVANCE EJECUCION PRESUPUESTAL PROGRAMA PROMOCIÓN AL ACCESO A LA JUSTICIA</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</si>
  <si>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</si>
  <si>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</si>
  <si>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</si>
  <si>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ASISTENCIA Y ATENCIÓN INTEGRAL A LOS NIÑOS, NIÑAS,  ADOLESCENTES Y JÓVENES EN RIESGO DE VINCULARSE A ACTIVIDADES DELICTIVAS</t>
  </si>
  <si>
    <t xml:space="preserve">
Numero de pandillas y sus integrantes caracterizados en el Distrito de Cartagena
</t>
  </si>
  <si>
    <t>Realizar una caracterización de los  grupos de pandillas y sus integrantes en el Distrito de Cartagena</t>
  </si>
  <si>
    <t>Documentos de investigación (4102025)</t>
  </si>
  <si>
    <t>Documento de caracterización realizada en el primer semestre 2021</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</si>
  <si>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</si>
  <si>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</si>
  <si>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</si>
  <si>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Contratar el equipo de profesionales y de apoyo a la gestión requerido para la ejecución de las metas asociadas al proyecto.</t>
  </si>
  <si>
    <t>Informe de las atenciones Psicosociales  implementadas por el personal contratado.
Link expediente contractual.
Informes de actividades</t>
  </si>
  <si>
    <t xml:space="preserve">250 jóvenes </t>
  </si>
  <si>
    <t>89 Jóvenes</t>
  </si>
  <si>
    <t>Asistencia y atención integral a los niños, niñas,  jóvenes  y adolescentes en riesgo de vinculación a  actividades delictivas y  aquellos en conflicto con la ley penal en el Distrito de   Cartagena de Indias</t>
  </si>
  <si>
    <t>2.3.4103.1500.2020130010084</t>
  </si>
  <si>
    <t>SI</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</si>
  <si>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</si>
  <si>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 xml:space="preserve">Se adjunta informe de las atenciónes psicosociales realizadas en el periodo y   el  link   secop de las 3 OPS suscritas en el periodo    donde se puede evidenciar la ejecución contractual. </t>
  </si>
  <si>
    <t xml:space="preserve">Se adjunta informe de las atenciónes psicosociales realizadas en el periodo y   el  link   secop de las 2 OPS suscritas en el periodo    donde se puede evidenciar la ejecución contractual. </t>
  </si>
  <si>
    <t xml:space="preserve">Número de Niños, niñas,  adolescentes y jóvenes en riesgo de vincularse a actividades delictivas atendidos 
Psicosocialmente
</t>
  </si>
  <si>
    <t>2.063
Fuente: SICC</t>
  </si>
  <si>
    <t>Atender  Psicosocialmente  a  Niños, niñas,  adolescentes y jóvenes en riesgo de vincularse a actividades delictivas</t>
  </si>
  <si>
    <t>Servicio de promoción de temas de dinámica relacional y desarrollo autónomo (4102043)</t>
  </si>
  <si>
    <t>Número de Iniciativas juveniles de  emprendimiento apoyadas y con seguimiento por parte del Distrito.</t>
  </si>
  <si>
    <t>118
Fuente: SICC</t>
  </si>
  <si>
    <t>Apoyar y hacer seguimiento a  Iniciativas juveniles de  emprendimiento en el Distrito de Cartagena.</t>
  </si>
  <si>
    <t>Servicio de apoyo a unidades productivas individuales para la generación de ingresos (4103057)</t>
  </si>
  <si>
    <t>Contratar el apoyo y  seguimiento de Iniciativas juveniles de emprendimiento.</t>
  </si>
  <si>
    <t>Link expediente contractual
Registros fotográficos
Actas de entrega</t>
  </si>
  <si>
    <t xml:space="preserve">40 jóvenes </t>
  </si>
  <si>
    <t>32 jovenes</t>
  </si>
  <si>
    <t>1.2.1.0.00-001 - ICLD
1.3.3.4.16-95-053 RB CONTRAPRESTACIONES PORTUARIAS</t>
  </si>
  <si>
    <t>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t>
  </si>
  <si>
    <t>Contratación régimen especial - Régimen especial</t>
  </si>
  <si>
    <t>El día 14 de junio de 2023 se realizó la entrega de 16 unidades productivas que beneficiaron a 32 jóvenes de distintos sectores de esta localidad. Esto se logró a través de la articulación de la Alcaldía local 1 y la Fundación ENCAUSA en un proyecto llamado “Proyecto para el emprendimiento y gestión de la empleabilidad” en la cual se capacitó en marketing, servicio al cliente, finanzas y formación relacionada con la actividad comercial. Se adjunta Informe</t>
  </si>
  <si>
    <t>AVANCE PROGRAMA ASISTENCIA Y ATENCIÓN INTEGRAL A LOS NIÑOS, NIÑAS,  ADOLESCENTES Y JÓVENES EN RIESGO DE VINCULARSE A ACTIVIDADES DELICTIVAS</t>
  </si>
  <si>
    <t>AVANCE PROYECTO 2020-13001-0084 ASISTENCIA Y ATENCIÓN INTEGRAL A LOS NIÑOS, NIÑAS,  ADOLESCENTES Y JÓVENES EN RIESGO DE VINCULARSE A ACTIVIDADES DELICTIVAS</t>
  </si>
  <si>
    <t>AVANCE EJECUCION PRESUPUESTAL PROGRAMA ASISTENCIA Y ATENCIÓN INTEGRAL A LOS NIÑOS, NIÑAS,  ADOLESCENTES Y JÓVENES EN RIESGO DE VINCULARSE A ACTIVIDADES DELICTIVAS</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</si>
  <si>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</si>
  <si>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</si>
  <si>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</si>
  <si>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</si>
  <si>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Servicio de apoyo financiero para cofinanciación de proyectos territoriales de infraestructura del Sistema de Responsabilidad Penal para Adolescente (4102039</t>
  </si>
  <si>
    <t>Fortalecimiento del Sistema de Responsabilidad Penal para Adolescentes- SRPA en el Distrito de Cartagena de Indias.</t>
  </si>
  <si>
    <t xml:space="preserve">2021-13001-0275 </t>
  </si>
  <si>
    <t>Apoyar estrategias de atención integral para los jóvenes adolescentes del Distrito de Cartagena que están en el Sistema de Responsabilidad Penal para Adolescentes -SRPA.</t>
  </si>
  <si>
    <t>Financiar la estrategia anual para la atención integral de jóvenes y adolescentes del Distrito de Cartagena en el Sistema de Responsabilidad Penal para Adolescentes- SRPA</t>
  </si>
  <si>
    <t>85 jóvenes del SRPA</t>
  </si>
  <si>
    <t>Fortalecimiento del Sistema de Responsabilidad Penal para Adolescentes- SRPA en el Cartagena de Indias</t>
  </si>
  <si>
    <t>2.3.4102.1000.2021130010275</t>
  </si>
  <si>
    <t>Se adjunta informe de la coordinación del programa con las gestiones realizadas en el periodo.</t>
  </si>
  <si>
    <t>Se adjunta informe de la coordinación del programa con las gestiones realizadas en el periodo. Y el CDP N° 75 que soporta la suscripción de convenio en esta vigencia</t>
  </si>
  <si>
    <t>AVANCE PROGRAMA FORTALECIMIENTO SISTEMA DE RESPONSABILIDAD PENAL PARA ADOLESCENTES –SRPA</t>
  </si>
  <si>
    <t>AVANCE PROYECTO 2021-13001-0275  FORTALECIMIENTO SISTEMA DE RESPONSABILIDAD PENAL PARA ADOLESCENTES –SRPA</t>
  </si>
  <si>
    <t>AVANCE EJECUCION PRESUPUESTAL PROGRAMA FORTALECIMIENTO SISTEMA DE RESPONSABILIDAD PENAL PARA ADOLESCENTES –SRPA</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</si>
  <si>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</si>
  <si>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</si>
  <si>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</si>
  <si>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</si>
  <si>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porcentaje</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</si>
  <si>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</si>
  <si>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</si>
  <si>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</si>
  <si>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</si>
  <si>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Servicio de apoyo financiero para la implementación de proyectos en materia de derechos humanos (4502021)</t>
  </si>
  <si>
    <t>DERECHOS HUMANOS Y CONSTRUCCCIÓN DE PAZ</t>
  </si>
  <si>
    <t>Proteger y fomentar los derechos humanos de todos los ciudadanos y ciudadanas que viven en la ciudad de Cartagena, incluida la población migrante, retornada, refugiada, víctimas del conflicto armado, personas con fines de explotación, líderes, lideresas asesinados, personas privadas de la libertad y dar cumplimiento a las directrices de los acuerdos de paz, mediante escenarios y mecanismos de participación que permitan la reconciliación, consulta, atención y decisión en condiciones de igualdad.</t>
  </si>
  <si>
    <t>GENERACIÓN DE UNA CULTURA DE PREVENCIÓN, PROMOCIÓN Y PROTECCIÓN DE LOS DERECHOS HUMANOS CON ENFOQUE DIFERENCIAL Y DE GÉNERO EN EL DISTRITO DE CARTAGENA DE INDIA</t>
  </si>
  <si>
    <t>2021-13001-0143</t>
  </si>
  <si>
    <t>Vincular a la población en proceso de reintegración y reincorporación social a iniciativas de inserción económica en el Distrito de Cartagena.</t>
  </si>
  <si>
    <t>Contratar iniciativas de inserción económica (Creación y/o fortalecimiento) para personas en proceso de reintegración y reincorporación.</t>
  </si>
  <si>
    <t>41 personas en proceso de reintegración y reincorporación.</t>
  </si>
  <si>
    <t>GENERACIÓN DE UNA CULTURA DE PREVENCIÓN, PROMOCIÓN Y PROTECCIÓN DE LOS DERECHOS HUMANOS CON ENFOQUE DIFERENCIAL Y DE GÉNERO EN EL DISTRITO DE CARTAGENA DE INDIAS</t>
  </si>
  <si>
    <t>2.3.4502.1000.2021130010143</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</si>
  <si>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</si>
  <si>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</si>
  <si>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</si>
  <si>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</si>
  <si>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</si>
  <si>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Servicio de educación informal  (4502034)</t>
  </si>
  <si>
    <t>Implementar mecanismos y estrategias que garanticen la prevención, promoción y protección de los derechos humanos en el Distrito de Cartagena.</t>
  </si>
  <si>
    <t>Realizar  acciones afirmativas de reconocimiento y legitimación de la labor de los defensores de Derechos Humanos, líderes y lideresas sociales en el Distrito de Cartagena.</t>
  </si>
  <si>
    <t>Link expediente contractual
Registros fotográfico y planillas de asistencia</t>
  </si>
  <si>
    <t>250 personas</t>
  </si>
  <si>
    <t>301 personas</t>
  </si>
  <si>
    <t>Contratar Servicios logísticos parar Realizar 5  acciones afirmativas de reconocimiento y legitimación de la labor de los defensores de Derechos Humanos, líderes y lideresas sociales en el Distrito de Cartagena.</t>
  </si>
  <si>
    <t xml:space="preserve">Se adjunta informe con  evidencias </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</si>
  <si>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</si>
  <si>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</si>
  <si>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</si>
  <si>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</si>
  <si>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</si>
  <si>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Servicio de apoyo para la implementación de medidas en derechos humanos y derecho internacional humanitario (4502024)</t>
  </si>
  <si>
    <t>Contratar por prestación de servicios el equipo humano necesario para la ejecución de las actividades del proyecto.</t>
  </si>
  <si>
    <t>17 contratistas</t>
  </si>
  <si>
    <t>19 contratistas</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</si>
  <si>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</si>
  <si>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 xml:space="preserve">Se adjunta excel con el   link   secop de las 15 OPS suscritas en el periodo,   donde se puede evidenciar la ejecución contractual. </t>
  </si>
  <si>
    <t>Se adjunta excel con el   link   secop de las 4 OPS suscritas en el periodo,   donde se puede evidenciar la ejecución contractual.  Asi como informe del trimestre del programa y las atenciones brindadas desde el  centro integrate.</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</si>
  <si>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</si>
  <si>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</si>
  <si>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</si>
  <si>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Centro de Atención al migrante dotado y funcionando  en el Distrito</t>
  </si>
  <si>
    <t>Crear y dotar  un Centro de Atención al migrante en el Distrito de Cartagena con apoyo de la cooperación internacional.</t>
  </si>
  <si>
    <t>1 centro inaugurado en 2021, dotado y en funcionamiento</t>
  </si>
  <si>
    <t>Servicios logísticos para fortalecimiento de comité de libertad religiosa y el consejo de paz, reconciliación, convivencia y DDHH en el Distrito de Cartagena.</t>
  </si>
  <si>
    <t>32 Consejeros de Paz de
Cartagena.
7 integrantes del comité en representación de  las congregaciones religiosas  del Distrito de Cartagena</t>
  </si>
  <si>
    <t>Contratar Servicios logísticos para fortalecimiento del consejo de paz, reconciliación, convivencia y DDHH en el Distrito de Cartagena.</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</si>
  <si>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</si>
  <si>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</si>
  <si>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</si>
  <si>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Servicio de asistencia técnica (4502022)</t>
  </si>
  <si>
    <t xml:space="preserve">1 mesa  técnica de refugiados,  migrantes y retornados reglamentada mediante decreto  1621 de 24 de diciembre de 2020 </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</si>
  <si>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</si>
  <si>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</si>
  <si>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</si>
  <si>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 xml:space="preserve">1 Consejo de Paz, Reconciliación, Convivencia y DDHH operando en el Distrito de Cartagena mediante acuerdo 088 de 27 de diciembre de 2021. </t>
  </si>
  <si>
    <t>1 Consejo de Paz, Reconciliación, Convivencia y DDHH operando en el Distrito de Cartagena.</t>
  </si>
  <si>
    <t>Cear el comité intersectorial de libertad religiosa como espacio de interlocución con la administración, garantizado la participación de todas las confesiones y entidades religiosas del Municipio</t>
  </si>
  <si>
    <t>Comité intersectorial de libertad religiosa creado como espacio de interlocución con la administración, garantizando la participación de todas las confesiones y entidades religiosas del Municipio</t>
  </si>
  <si>
    <t>1 Comité intersectorial de libertad religiosa  creado mediante decreto 0605 de 8 de junio de 2021 en el Distrito.</t>
  </si>
  <si>
    <t>AVANCE PROGRAMA PREVENCIÓN, PROMOCIÓN Y PROTECCIÓN DE LOS DRECHOS HUMANOS EN EL DISTRITO DE CARTAGENA</t>
  </si>
  <si>
    <t>AVANCE PROYECTO 2021-13001-0143 PREVENCIÓN, PROMOCIÓN Y PROTECCIÓN DE LOS DRECHOS HUMANOS EN EL DISTRITO DE CARTAGENA</t>
  </si>
  <si>
    <t>AVANCE EJECUCION PRESUPUESTAL PROGRAMA PREVENCIÓN, PROMOCIÓN Y PROTECCIÓN DE LOS DRECHOS HUMANOS EN EL DISTRITO DE CARTAGENA</t>
  </si>
  <si>
    <t>Porcentaje de condiciones de prisionalización de Cárcel Distrital de Mujeres y cárcel de Ternera mejorado</t>
  </si>
  <si>
    <t xml:space="preserve">Mejorar en un 100% las condiciones de prisionalización de Cárcel Distrital de Mujeres y cárcel de Ternera </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</si>
  <si>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</si>
  <si>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</si>
  <si>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</si>
  <si>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</si>
  <si>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Servicio de vigilancia carcelaria y penitenciaria (1206004)</t>
  </si>
  <si>
    <t>Fortalecimiento y Atención Integral a Internos de los Establecimientos Carcelarios del Distrito de  Cartagena de Indias</t>
  </si>
  <si>
    <t>2020-13001-0032</t>
  </si>
  <si>
    <t>Brindar servicios de atención primaria (alimentación, salud,  comunicación familiar, psicosocial, jurídica y custodia) a las reclusas que permitan mejorar sus condiciones físicas y Psicológicas al interior del establecimiento carcelario.</t>
  </si>
  <si>
    <t>Contratar la compra de elementos de seguridad carcelaria</t>
  </si>
  <si>
    <t>Link expediente contractual
Soportes de ingreso de los bienes adquiridos al almacén de la Alcaldía
Distrital</t>
  </si>
  <si>
    <t>La totalidad de las internas de la Carcel Distrital</t>
  </si>
  <si>
    <t>DIRECTOR CARCEL DISTRITAL</t>
  </si>
  <si>
    <t xml:space="preserve">AMITH PATERNINA </t>
  </si>
  <si>
    <t>1.2.1.0.00-001 - ICLD
1.3.3.11.03-95-138 RB DIVIDENDOS SOCIEDAD PORTUARIA</t>
  </si>
  <si>
    <t>FORTALECIMIENTO Y ATENCION INTEGRAL A INTERNOS DE LOS ESTABLECIMIENTOS CARCELARIOS DEL DISTRITO DE  CARTAGENA DE INDIAS</t>
  </si>
  <si>
    <t>2.3.1206.0800.2020130010032</t>
  </si>
  <si>
    <t>suministro de papeleria y materiales de oficina</t>
  </si>
  <si>
    <t>21  de junio de 2023</t>
  </si>
  <si>
    <t>216 dias</t>
  </si>
  <si>
    <t xml:space="preserve">1.2.1.0.00-001 - ICLD
</t>
  </si>
  <si>
    <t>CONTRATAR LA COMPRAVENTA DE PAPELERIA Y UTILES DE OFICINA EN EL MARCO DEL PROYECTO: “FORTALECIMIENTO Y ATENCIÓN INTEGRAL A INTERNOS DE LOS DE LOS ESTABLECIMIENTOS CARCELARIOS DEL DISTRITO DE CARTAGENA DE INDIAS</t>
  </si>
  <si>
    <t xml:space="preserve">Contratar servicio de transportes que permita el cumplimiento de las remisiones judiciales y médicas	</t>
  </si>
  <si>
    <t>link expediente contractual</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</si>
  <si>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</si>
  <si>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Se adjunta CDP 38 de fecha marzo 22 de 2023 que soporta el proceso contractual en curso del arriendo de vehiculos para la Carcel Distrital</t>
  </si>
  <si>
    <t>Se adjunta CDP N°38 que soporta la contratación del servicio de  transporte</t>
  </si>
  <si>
    <t xml:space="preserve">Adquirir circuito cerrado de monitoreo por medio de cámaras de seguridad externa.	</t>
  </si>
  <si>
    <t>Contratar suministro de alimentos para PPL</t>
  </si>
  <si>
    <t>Por demanda. PPL  que se encuentran bajo custodia de la Policía Metropolitana de Cartagena</t>
  </si>
  <si>
    <t>El suministro de alimentos a internas de la Carcel Distrital es un gasto de funcionamiento que está garantizado hasta 31 de abril de 2023 gracias aadicional realizado a  vigencia futura aprobada al contrato SAMC-SICC-001-2022. El suministro de alimentos a PPL masculinos y femeninos para la actual vigencia, está en etapa contractual, se adjuntan los CDP 31 de 28 de febrero y  45 de 28 de marzo de 2023</t>
  </si>
  <si>
    <t>https://community.secop.gov.co/Public/Tendering/OpportunityDetail/Index?noticeUID=CO1.NTC.4349221&amp;isFromPublicArea=True&amp;isModal=False</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</si>
  <si>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</si>
  <si>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</si>
  <si>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</si>
  <si>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Infraestructura penitenciaria y carcelaria con mejoramiento (1206003)</t>
  </si>
  <si>
    <t>1
(50% funcionamiento)</t>
  </si>
  <si>
    <t>Cárcel Distrital funcionando  de manera provisional en inmueble en  calidad de arriendo. 
(12,5%)</t>
  </si>
  <si>
    <t xml:space="preserve">Cárcel Distrital funcionando  de manera provisional en inmueble en  calidad de arriendo. </t>
  </si>
  <si>
    <t>Coordinar con el gobierno departamental y Nacional las acciones administrativas, financieras, jurídicas y logísticas que permitan la reubicación y traslado de la Cárcel Distrital de Cartagena a inmueble propio</t>
  </si>
  <si>
    <t>Contratar el arrendamiento de un bien inmueble con destino al funcionamiento de salas o centro de detención transitoria para dar solución a la grave situación que aqueja a las personas detenidas preventivamente de manera transitoria por la Policía Nacional.</t>
  </si>
  <si>
    <t>Se adjuntan los CDP N°22 de 1 de febrero de 2023 y CDP N°34 del 2 de marzo de 2023 qure soportan los procesos contractuales en curso.</t>
  </si>
  <si>
    <t>Contrato  CD-DAAL-UAC-016-2023 RP 276 https://community.secop.gov.co/Public/Tendering/OpportunityDetail/Index?noticeUID=CO1.NTC.4218305&amp;isFromPublicArea=True&amp;isModal=False
Contrato CD-SICC-UAC-001-2023 RP 340</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</si>
  <si>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</si>
  <si>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</si>
  <si>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</si>
  <si>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Servicio de resocialización de personas privadas de la libertad (1206005)</t>
  </si>
  <si>
    <t>Prestación de servicios profesionales y de apoyo a la gestión para la Cárcel Distrital de Mujeres.</t>
  </si>
  <si>
    <t>Informe de las acciones  de atención psicosocial realizadas a las  personas privadas de la libertad (PPL) en la Cárcel Distrital .
Link expediente contractual.
Informes de actividades</t>
  </si>
  <si>
    <t xml:space="preserve">La totalidad de las internas de la Carcel Distrital </t>
  </si>
  <si>
    <t>82 internas</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</si>
  <si>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</si>
  <si>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Se adjunta informe de la Carcel Distrital con las gestiones realizadas en el periodo. Tambien se adjunta excel con el   link   secop de las 14 OPS suscritas en el periodo,   donde se puede evidenciar la ejecución contractual</t>
  </si>
  <si>
    <t>Se adjunta informe de la Carcel Distrital con las gestiones realizadas en el periodo</t>
  </si>
  <si>
    <t>Convenio INPEC  suscrito anualmente</t>
  </si>
  <si>
    <t>Ultimo Convenio INPEC suscrito en el año 2019</t>
  </si>
  <si>
    <t xml:space="preserve">Suscribir anualmente un convenio con el INPEC </t>
  </si>
  <si>
    <t>Infraestructura penitenciaria y carcelaria dotada (1206008)</t>
  </si>
  <si>
    <t>Mejorar las condiciones de alojamiento de la población masculina recluida en el Establecimiento Penitenciario de Mediana Seguridad y Carcelario de Cartagena con medida de aseguramiento de detención preventiva impuesta.</t>
  </si>
  <si>
    <t>Suscribir convenio INPEC.</t>
  </si>
  <si>
    <t>Convenio suscrito y 
Soportes de ingreso de los bienes adquiridos al almacén de la Alcaldía
Distrital</t>
  </si>
  <si>
    <t>La totalidad de población sindicada del Distrito de Cartagena  recluida en la Carcel de Ternera</t>
  </si>
  <si>
    <t>Suscrito Convenio interadministrativo 049
con INPEC para la vigencia
de 2023 por valor de
($715.782.890)</t>
  </si>
  <si>
    <t>AVANCE PROGRAMA SISTEMA PENITENCIARIO Y CARCELARIO EN EL MARCO DE LOS DERECHOS HUMANOS</t>
  </si>
  <si>
    <t>AVANCE PROYECTO SISTEMA PENITENCIARIO Y CARCELARIO EN EL MARCO DE LOS DERECHOS HUMANOS</t>
  </si>
  <si>
    <t>AVANCE EJECUCION PRESUPUESTAL PROGRAMA SISTEMA PENITENCIARIO Y CARCELARIO EN EL MARCO DE LOS DERECHOS HUMANOS</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</si>
  <si>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</si>
  <si>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</si>
  <si>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</si>
  <si>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</si>
  <si>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ATENCIÓN, ASISTENCIA Y REPARACIÓN INTEGRAL A LAS VÍCTIMAS</t>
  </si>
  <si>
    <t>Numero de Albergues de atención inmediata (interna y externa) funcionando en el Distrito</t>
  </si>
  <si>
    <t>Un albergue  de
Atención Humanitaria en 2019.
Fuente:  SICC</t>
  </si>
  <si>
    <t>Garantizar  el funcionamiento de 2 albergues  de atención inmediata (interna y externa) anualmente.</t>
  </si>
  <si>
    <t>Servicio de alojamiento temporal (4101026)</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</si>
  <si>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</si>
  <si>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</si>
  <si>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</si>
  <si>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Contratar albergues de ayuda humanitaria inmediata (interna y externa)</t>
  </si>
  <si>
    <t>Link expediente contractual
Informe de ejecución contractual</t>
  </si>
  <si>
    <t>Por demanda de atención de población victima</t>
  </si>
  <si>
    <t>18 victimas</t>
  </si>
  <si>
    <t>ASISTENCIA ATENCIÓN Y REPARACIÓN INTEGRAL A LAS VÍCTIMAS DEL CONFLICTO ARMADO EN EL DISTRITO DE   CARTAGENA DE INDIAS</t>
  </si>
  <si>
    <t>2.3.4103.1500.2020130010061</t>
  </si>
  <si>
    <t>Contratar albergue de ayuda humanitaria inmediata (interna y externa) para población victima</t>
  </si>
  <si>
    <t>SE adjunta CDP N°24 de 16 de febrero que respalda el proceso contractual en curso del Albergue.</t>
  </si>
  <si>
    <t>https://community.secop.gov.co/Public/Tendering/OpportunityDetail/Index?noticeUID=CO1.NTC.4290089&amp;isFromPublicArea=True&amp;isModal=False</t>
  </si>
  <si>
    <t>Atención y/o ayuda humanitaria inmediata para la población víctima del conflicto en Cartagena</t>
  </si>
  <si>
    <t>Resoluciones de pago</t>
  </si>
  <si>
    <t>42  victimas</t>
  </si>
  <si>
    <t xml:space="preserve">Se adjunta resolución N° 2444 de 28 de marzo de 2023 por medio del cual se reconoce  y ordena el pago a 21 victimas por concepto de ayuda humanitaria inmediata </t>
  </si>
  <si>
    <t xml:space="preserve">Se adjuntan  resoluciones N° 3379 de 4 de mayo de 2023 y N°4081 de 2 de junio de 2023  por medio del cual se reconoce  y ordena el pago a 21 victimas por concepto de ayuda humanitaria inmediata </t>
  </si>
  <si>
    <t xml:space="preserve">Medidas de Satisfacción a Población Victima
en el Distrito.
</t>
  </si>
  <si>
    <t xml:space="preserve">0
Fuente: Secretaría del Interior
</t>
  </si>
  <si>
    <t xml:space="preserve">Realizar en un 100% medidas de satisfacción a
Población Victima en el Distrito.
</t>
  </si>
  <si>
    <t xml:space="preserve">Número de acciones afirmativas de reconocimiento  de memoria histórica realizadas </t>
  </si>
  <si>
    <t>2 acciones afirmativas  realizadas en 2019.
Fuente: SICC</t>
  </si>
  <si>
    <t>Realizar  acciones afirmativas de reconocimiento  de memoria histórica en el cuatrienio.</t>
  </si>
  <si>
    <t>Servicio de asistencia técnica para la realización de iniciativas de memoria histórica (4101011)</t>
  </si>
  <si>
    <t>Garantizar y velar por la implementación de medidas de satisfacción y participación efectiva a favor de las víctimas en el Distrito de Cartagena que aseguren la preservación de la memoria histórica y el restablecimiento de la dignidad de las víctimas.</t>
  </si>
  <si>
    <t>Acciones afirmativas de reconocimiento de memoria histórica.</t>
  </si>
  <si>
    <t>Acciones afirmativas de reconocimiento de memoria histórica para población Victima del Conflicto</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</si>
  <si>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</si>
  <si>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</si>
  <si>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</si>
  <si>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</si>
  <si>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</si>
  <si>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</si>
  <si>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Servicio de asistencia técnica para la participación de las víctimas (4101038)</t>
  </si>
  <si>
    <t>Incentivos técnicos y logísticos para la mesa de participación de las víctimas.</t>
  </si>
  <si>
    <t>Link expediente contractual y resoluciones de pago</t>
  </si>
  <si>
    <t>https://community.secop.gov.co/Public/Tendering/OpportunityDetail/Index?noticeUID=CO1.NTC.4445683&amp;isFromPublicArea=True&amp;isModal=False</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</si>
  <si>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</si>
  <si>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</si>
  <si>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</si>
  <si>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Numero de Planes de Acción Territorial- PAT aprobados.</t>
  </si>
  <si>
    <t>PAT 201-2019 aprobado mediante decreto 1755 de 2016.</t>
  </si>
  <si>
    <t>Adoptar un Plan de Acción Territorial- PAT para el cuatrienio 2020-2023</t>
  </si>
  <si>
    <t>Servicios de asistencia técnica para la articulación interinstitucional en la implementación de la polìtica pública para las víctimas (4101063)</t>
  </si>
  <si>
    <t xml:space="preserve">Un PAT aprobado y adoptado mediante decreto 0714 de 10 de julio de 2020 </t>
  </si>
  <si>
    <t xml:space="preserve">Implementación de las medidas de prevención y protección a población víctima del conflicto. </t>
  </si>
  <si>
    <t xml:space="preserve">Número de personas víctimas
del conflicto que
acceden  a procesos de
atención psicosocial
</t>
  </si>
  <si>
    <t>736 atendidas psicosocialmente solo en 2019
Fuente: SICC</t>
  </si>
  <si>
    <t xml:space="preserve">Garantizar que personas víctimas
del conflicto 
accedan  a procesos de
atención psicosocial en el cuatrienio.
</t>
  </si>
  <si>
    <t>Servicio de recuperación emocional a víctimas del conflicto armado (4101030)</t>
  </si>
  <si>
    <t>Garantizar el acceso de las víctimas del conflicto armado a medidas de atención Psicosocial con enfoque de género, diferencial y étnico en el Distrito de Cartagena</t>
  </si>
  <si>
    <t>Contratar el equipo jurídico y psicosocial requerido para brindar la atención sicosocial a víctimas del conflicto y Hacer seguimiento a la Implementación del Plan de Atención Territorial- PAT en el Distrito.</t>
  </si>
  <si>
    <t>1182 victimas</t>
  </si>
  <si>
    <t>76 victimas</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</si>
  <si>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</si>
  <si>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Se adjunta  informe de la coordinación del porgrama y  excel con el   link   secop de las 6 OPS suscritas en el periodo,   donde se puede evidenciar la ejecución contractual</t>
  </si>
  <si>
    <t>Se adjunta  informe de la coordinación del porgrama y  excel con el   link   secop de la  OPS suscrita en el periodo,   donde se puede evidenciar la ejecución contractual</t>
  </si>
  <si>
    <t>AVANCE PROGRAMA ATENCIÓN, ASISTENCIA Y REPARACIÓN INTEGRAL A LAS VÍCTIMAS</t>
  </si>
  <si>
    <t>AVANCE PROYECTO 2020-13001-0061 ATENCIÓN, ASISTENCIA Y REPARACIÓN INTEGRAL A LAS VÍCTIMAS</t>
  </si>
  <si>
    <t>AVANCE EJECUCION PRESUPUESTAL PROGRAMA ATENCIÓN, ASISTENCIA Y REPARACIÓN INTEGRAL A LAS VÍCTIMAS</t>
  </si>
  <si>
    <t>NO TIENE</t>
  </si>
  <si>
    <t>CONSTRUCCIÓN DE PAZ TERRITORIAL</t>
  </si>
  <si>
    <t>Número de encuentros Convivencia y reconciliación en las Localidades realizados</t>
  </si>
  <si>
    <t>Realizar 3 encuentros anualmente para Fomentar la Convivencia y la reconciliación en las Localidades</t>
  </si>
  <si>
    <t>Servicio de asistencia técnica a comunidades en temas de fortalecimiento del tejido social y construcción de escenarios comunitarios protectores de derechos (4101079)</t>
  </si>
  <si>
    <t>Construcción de  paz Territorial en el Distrito de Cartagena.</t>
  </si>
  <si>
    <t>2020-13001-0187</t>
  </si>
  <si>
    <t>Divulgar los acuerdos de paz y  fomentar la convivencia y la reconciliación en el Distrito de Cartagena.</t>
  </si>
  <si>
    <t>Encuentros para fomentar la convivencia y la reconciliación</t>
  </si>
  <si>
    <t>100 lideres</t>
  </si>
  <si>
    <t>CONSTRUCCIÓN DE PAZ TERRITORIAL EN EL DISTRITO DE   CARTAGENA DE INDIAS</t>
  </si>
  <si>
    <t>2.3.4103.1500.2020130010187</t>
  </si>
  <si>
    <t>Contratar Servicios logísticos para implmentar los Encuentros para fomentar la convivencia y la reconciliación en el Distrito de Cartagena el marco del proyecto denominado “CONSTRUCCIÓN DE PAZ TERRITORIAL EN EL DISTRITO DE CARTAGENA DE INDIAS</t>
  </si>
  <si>
    <t>Número de Informes y recomendaciones de la Comisión de la Verdad adoptados</t>
  </si>
  <si>
    <t>Adoptar el informe y las recomendaciones de la comisión de la verdad para Cartagena</t>
  </si>
  <si>
    <t>Documentos de diagnóstico y/o caracterización del daño colectivo (4101046)</t>
  </si>
  <si>
    <t>Se ejecutan recomendaciones</t>
  </si>
  <si>
    <t>Informe adoptado</t>
  </si>
  <si>
    <t>Contratar el recurso humano idóneo para ejecutar actividades del proyecto</t>
  </si>
  <si>
    <t>6 contratistas</t>
  </si>
  <si>
    <t>7 contratistas</t>
  </si>
  <si>
    <t>Contratar Prestación de Servicios Profesionales y de Apoyo a la Gestión en el marco del proyecto denominado “CONSTRUCCIÓN DE PAZ TERRITORIAL EN EL DISTRITO DE CARTAGENA DE INDIAS” de la Secretaría del Interior y Convivencia Ciudadana</t>
  </si>
  <si>
    <t>Se adjunta  informe  excel con el   link   secop de las OPS suscrita en el periodo,   donde se puede evidenciar la ejecución contractual</t>
  </si>
  <si>
    <t>Numero de divulgaciones y socializaciones del Acuerdo de Paz  en las Unidades Comuneras de Gobierno urbanas y Rurales realizada</t>
  </si>
  <si>
    <t>Divulgar y socializar  los Acuerdos de Paz en las Unidades Comuneras de Gobierno Urbanas y Rurales</t>
  </si>
  <si>
    <t>AVANCE PROGRAMA CONSTRUCCIÓN DE PAZ TERRITORIAL</t>
  </si>
  <si>
    <t>AVANCE PROYECTO 2020-13001-0187 CONSTRUCCIÓN DE PAZ TERRITORIAL</t>
  </si>
  <si>
    <t>AVANCE EJECUCION PRESUPUESTAL PROGRAMA CONSTRUCCIÓN DE PAZ TERRITORIAL</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</si>
  <si>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</si>
  <si>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</si>
  <si>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</si>
  <si>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PRESUPUESTO PARTICIPATIVO</t>
  </si>
  <si>
    <t>Número de priorizaciones de proyectos de presupuesto realizadas.</t>
  </si>
  <si>
    <t xml:space="preserve">Última priorización realizada en 2009.
Fuente:SICC </t>
  </si>
  <si>
    <t>Realizar una priorización de proyectos de presupuesto participativo en cada una de las  UCG urbanas y rurales en el Distrito de Cartagena.</t>
  </si>
  <si>
    <t>Servicio de integración de la oferta pública (4599029)</t>
  </si>
  <si>
    <t>SE DESPROGRAMA POR TRASLADO  PRESUPUESTAL  REALIZADO MEDIANTE DECRETO N° 0768 DE JUNIO 2 DE 2023</t>
  </si>
  <si>
    <t>N/D</t>
  </si>
  <si>
    <t>ND
(depende de los proyectos priorizados en las comunidades)</t>
  </si>
  <si>
    <t>Actas de asambleas de priorización</t>
  </si>
  <si>
    <t>El equipo asesor ha venido desarrollando durante el mes de febrero y marzo la formulación técnica del proyecto para el registro del mismo en la MGA, puesto que el programa no se ha implementado desde el año 2009.
Asi como tambien  en la modificación del decreto 0761 de 2009 que reglamenta el Acuerdo 003 de 2009, mediante el cual se institucionalizó el proceso de presupuesto participativo, dado que el marco normativo se encuentra desactualizado conforme a la normativa nacional y para clarificar varios de los procesos asociados. Se adjuntam informe con evidencias</t>
  </si>
  <si>
    <t>Número de proyectos por presupuesto participativo ejecutados.</t>
  </si>
  <si>
    <t>Ejecutar proyectos priorizados por presupuesto participativo en el Distrito de Cartagena.</t>
  </si>
  <si>
    <t>Servicio de asistencia técnica (4599031)</t>
  </si>
  <si>
    <t>Proyectos priorizados</t>
  </si>
  <si>
    <t>AVANCE PROGRAMA PRESUPUESTO PARTICIPATIVO</t>
  </si>
  <si>
    <t>AVANCE PROYECTO PRESUPUESTO PARTICIPATIVO</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</si>
  <si>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</si>
  <si>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</si>
  <si>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</si>
  <si>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</si>
  <si>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DE LA POBLACIÓN NEGRA, AFROCOLOMBIANA, RAIZAL Y PALENQUERA EN EL DISTRITO DE CARTAGENA</t>
  </si>
  <si>
    <t>Planes Administrativos de Territorio</t>
  </si>
  <si>
    <t>7 de 33 Consejos comunitarios tienen reglamentos internos y planes de etnodesarrollo.</t>
  </si>
  <si>
    <t xml:space="preserve">Elaborar Planes Administrativos de Territorio  </t>
  </si>
  <si>
    <t>Documentos de planeación (4502035)</t>
  </si>
  <si>
    <t>EQUIDAD E INCLUSIÓN DE LOS NEGROS, AFROS, PALENQUEROS E INDÍGENAS</t>
  </si>
  <si>
    <t xml:space="preserve">Desarrollar politicas locales e implementar politicas nacionales dirigidas a la garantia de derechos de la poblacion negra, afro, raizal, palenqueras e indigena, aplicando el enfoque diferencial, para garantizar la identidad, el bienestar y la inclusion de este sector poblacional en el Distrito de Cartagena. </t>
  </si>
  <si>
    <t>FORTALECIMIENTO DEL PROCESO ORGANIZATIVO Y ATENCIÓN DIFERENCIAL A LA POBLACIÓN NEGRA, AFRODESCENDIENTE, RAIZAL Y PALENQUERA EN EL DISTRITO DE CARTAGENA DE INDIAS</t>
  </si>
  <si>
    <t>2021-13001-0148</t>
  </si>
  <si>
    <t>Brindar asistencia técnica para la elaboración de los Planes Administrativos del Territorio (reglamentos internos y planes de etnodesarrollo) que permitan proteger el territorio de estas comunidades y promover la conservación de sus costumbres, prácticas socioeconómicas y de sus activos ambientales</t>
  </si>
  <si>
    <t>Acompañar la construcción de los Planes Administrativos del Territorio (reglamentos internos y planes de etnodesarrollo) en los consejos comunitarios</t>
  </si>
  <si>
    <t>Link expediente contractual.
Informes de actividades.
PAT</t>
  </si>
  <si>
    <t>18 Consejos comunitarios</t>
  </si>
  <si>
    <t>4  Consejos comunitarios: Las Europas,  Ararca,  Arroyo Grande Y  Leticia</t>
  </si>
  <si>
    <t>3  Consejos comunitarios:
Caño del Oro, Palmarito y Punta Arena</t>
  </si>
  <si>
    <t>7 Consejos comunitarios: Las Europas,  Ararca,  Arroyo Grande,  Leticia, Caño del Oro, Palmarito y Punta Arena</t>
  </si>
  <si>
    <t>FORTALECIMIENTO DEL PROCESO ORGANIZATIVO Y ATENCIÓN DIFERENCIAL A LA POBLACIÓN NEGRA, AFRODESCENDIENTE,
RAIZAL Y PALENQUERA EN EL DISTRITO DE CARTAGENA DE INDIAS</t>
  </si>
  <si>
    <t>2.3.4502.1000.2021130010148</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</si>
  <si>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</si>
  <si>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Se adjunta informe de la  coordinación del porgrama  con las gestiones realizadas en el periodo. Tambien se adjunta excel con el   link   secop de las 8 OPS suscritas en el periodo,   donde se puede evidenciar la ejecución contractual</t>
  </si>
  <si>
    <t>Se adjunta informe de la  coordinación del porgrama  con las gestiones realizadas en el periodo</t>
  </si>
  <si>
    <t>Contratar logística para eventos conmemorativos y consultas previas.</t>
  </si>
  <si>
    <t>Todas las comunidades ëtnicas del Distrito de Cartagena que requieran acompañamiento en Consultas Previas</t>
  </si>
  <si>
    <t>120 personas</t>
  </si>
  <si>
    <t>Contratar Servicios logístico para para eventos conmemorativos y consultas previas.</t>
  </si>
  <si>
    <t>https://community.secop.gov.co/Public/Tendering/OpportunityDetail/Index?noticeUID=CO1.NTC.4429463&amp;isFromPublicArea=True&amp;isModal=False</t>
  </si>
  <si>
    <t>Número de funcionarios de la alcaldía distrital formados en enfoque étnico</t>
  </si>
  <si>
    <t>Formar  funcionarios de la alcaldía distrital en enfoque étnico</t>
  </si>
  <si>
    <t>Adecuación y dotación de la casa AIKU como espacio de gestión cultural.</t>
  </si>
  <si>
    <t xml:space="preserve">Link expediente contractual
Registros fotográfico </t>
  </si>
  <si>
    <t xml:space="preserve">Todas las comunidades ëtnicas del Distrito de Cartagena </t>
  </si>
  <si>
    <t>en etapa pre-contractual</t>
  </si>
  <si>
    <t>AVANCE PROGRAMA FORTALECIMIENTO DE LA POBLACIÓN NEGRA, AFROCOLOMBIANA, RAIZAL Y PALENQUERA EN EL DISTRITO DE CARTAGENA</t>
  </si>
  <si>
    <t>AVANCE PROYECTO 2021-13001-0148 FORTALECIMIENTO DE LA POBLACIÓN NEGRA, AFROCOLOMBIANA, RAIZAL Y PALENQUERA EN EL DISTRITO DE CARTAGENA</t>
  </si>
  <si>
    <t>AVANCE EJECUCION PRESUPUESTAL PROGRAMA FORTALECIMIENTO DE LA POBLACIÓN NEGRA, AFROCOLOMBIANA, RAIZAL Y PALENQUERA EN EL DISTRITO DE CARTAGENA</t>
  </si>
  <si>
    <t>FORTALECIMIENTO DE LA POBLACIÓN INDÍGENA EN EL DISTRITO DE CARTAGENA</t>
  </si>
  <si>
    <t xml:space="preserve">Número de Cabildos
indígenas asentados en el Distrito con Planes de Vida 
</t>
  </si>
  <si>
    <t>Aumentar el Número  de Cabildos indígenas asentados en el Distrito con Planes de Vida</t>
  </si>
  <si>
    <t>FORTALECIMIENTO DE LA GOBERNANZA Y LA AUTODETERMINACIÓN DE LA CULTURA E INSTITUCIONES PROPIAS DE LA POBLACIÓN INDIGENA EN EL DISTRITO DE CARTAGENA DE INDIAS</t>
  </si>
  <si>
    <t xml:space="preserve">2021-13001-0145 </t>
  </si>
  <si>
    <t xml:space="preserve">Realizar asistencia técnica a los cabildos indígenas asentados en el Distrito para la formulación de sus planes de vida con enfoque diferencial. </t>
  </si>
  <si>
    <t>Asistencia técnica a los cabildos indígena asentados en el Distrito para la formulación de su plan de vida con enfoque diferencia.</t>
  </si>
  <si>
    <t>Link expediente contractual.
Informes de actividades
Planes de vida</t>
  </si>
  <si>
    <t>5 Cabildos indígenas</t>
  </si>
  <si>
    <t>FORTALECIMIENTO DE LA GOBERNANZA Y AUTODETERMINACION DE LA CULTURA E INSTITUCIONES PROPIAS DE LA POBLACION INDIGENA EN EL DISTRITO DE CARTAGENA DE INDIAS</t>
  </si>
  <si>
    <t>2.3.4502.1000.2021130010145</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</si>
  <si>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</si>
  <si>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 xml:space="preserve"> Se adjunta excel con el   link   secop de las 3 OPS suscritas en el periodo,   donde se puede evidenciar la ejecución contractual</t>
  </si>
  <si>
    <t>Encuentros  de autoridades tradicionales indígenas de la región Caribe realizados en  el Distrito de Cartagena</t>
  </si>
  <si>
    <t>Realizar Encuentros  de autoridades tradicionales indígenas de la región Caribe realizados en el Distrito de Cartagena</t>
  </si>
  <si>
    <t>Servicio de promoción de la garantía de derechos (4502038)</t>
  </si>
  <si>
    <t>Promover la creación del Centro de Estudio de Pensamiento Mayor Indígena Intercultural-CEMI y el intercambio ancestral de conocimientos como forma de reafirmar identidades y prácticas propias de los pueblos indígenas en el Distrito.</t>
  </si>
  <si>
    <t>Encuentros de autoridades tradicionales indígenas de la región Caribe en el Distrito de Cartagena</t>
  </si>
  <si>
    <t>Contratar Servicios logístico para  Encuentros de autoridades tradicionales indígenas de la región Caribe en el Distrito de Cartagena</t>
  </si>
  <si>
    <t xml:space="preserve">Contratar la elaboración del avalúo comercial del bien identificado con referencia catastral N° 01-40-0001-0900-000 y matricula inmobiliaria No 060-84475 ubicado en el corregimiento de Bayunca de Cartagena – Bolívar </t>
  </si>
  <si>
    <t>Link expediente contractual.</t>
  </si>
  <si>
    <t>31 de enero de 2023</t>
  </si>
  <si>
    <t>30 de junio de 2023</t>
  </si>
  <si>
    <t>150 días</t>
  </si>
  <si>
    <t>Cabildo Indigena Zenu</t>
  </si>
  <si>
    <t>IGAC quien  realiza avaluo sobre potencial predio para trasladar el Cabildo Indigena Zenu</t>
  </si>
  <si>
    <t>contrato interadministrativo de prestación de servicios</t>
  </si>
  <si>
    <t xml:space="preserve">LINK  CONTRATO INTERADMINISTRATIVO No. 01 DE 2023
https://community.secop.gov.co/Public/Tendering/OpportunityDetail/Index?noticeUID=CO1.NTC.3926456&amp;isFromPublicArea=True&amp;isModal=False
</t>
  </si>
  <si>
    <t>Centro de Estudio de Pensamiento Mayor Indígenas Intercultural.</t>
  </si>
  <si>
    <t xml:space="preserve">Diseñar el Centro de Estudio de Pensamiento 
 Mayor Indígenas Intercultural.
</t>
  </si>
  <si>
    <t>Implementación del Centro de Estudio de Pensamiento Mayor Indígena Intercultural-CEMI</t>
  </si>
  <si>
    <t>1 
CENTRO DE ESTUDIOS DISEÑADO 
FALTA IMPLEMENTACIÓN</t>
  </si>
  <si>
    <t>Apoyar la consolidación del plan de vida indígena del Cabildo Zenú de Membrillal CAIZEM mediante
la reubicación de las familias que lo integran.</t>
  </si>
  <si>
    <t>25  de mayo  de 2023</t>
  </si>
  <si>
    <t>214 dias</t>
  </si>
  <si>
    <t>Cabildo Zenú de Membrillal CAIZEM</t>
  </si>
  <si>
    <t>AUNAR ESFUERZOS TÉCNICOS, ADMINISTRATIVOS, FINANCIEROS Y LOGÍSTICOS ENTRE EL DEPARTAMENTO DE BOLÍVAR Y EL DISTRITO DE CARTAGENA DE INDIAS, PARA LLEVAR A CABO LAS ACCIONES NECESARIAS PARA LOGRAR LA REUBICACIÓN DE LAS FAMILIAS QUE HACEN PARTE DE LA COMUNIDAD CABILDO INDÍGENA ZENÚ DE MEMBRILLAL – CAIZEM, JURISDICCIÓN DEL CORREGIMIENTO DE PASACABALLOS DEL DISTRITO DE CARTAGENA DE INDIAS.</t>
  </si>
  <si>
    <t>contratacion directa</t>
  </si>
  <si>
    <t>junio/01/2023</t>
  </si>
  <si>
    <t>Se adjuntan CDP N° 65 y 69 que soportan el proceso.</t>
  </si>
  <si>
    <t>AVANCE PROGRAMA FORTALECIMIENTO DE LA POBLACIÓN INDÍGENA EN EL DISTRITO DE CARTAGENA</t>
  </si>
  <si>
    <t>AVANCE PROYECTO 2021-13001-0145  FORTALECIMIENTO DE LA POBLACIÓN INDÍGENA EN EL DISTRITO DE CARTAGENA</t>
  </si>
  <si>
    <t>AVANCE EJECUCION PRESUPUESTAL PROGRAMA FORTALECIMIENTO DE LA POBLACIÓN INDÍGENA EN EL DISTRITO DE CARTAGENA</t>
  </si>
  <si>
    <t>INTEGRIDAD CULTURAL, GOBIERNO PROPIO, VIVIENDA Y HABITAT PARA LAS COMUNIDADES INDIGENAS EN EL DISTRITO CARTAGENA</t>
  </si>
  <si>
    <t>Jurisdicción especial Indígena JEI aplicada</t>
  </si>
  <si>
    <t xml:space="preserve">NO SE PROGRAMA PORQUE NO SE LE ASIGNÓ PRESUPUESTO PARA 2023 SEGÚN  Acuerdo 106 de 14 de diciembre de 2022  y Decreto de liquidación N°1782 de 28 de diciembre de 2022 </t>
  </si>
  <si>
    <t>IMPLEMENTACIÓN DE LA JURISDICCIÓN ESPECIAL INDÍGENA- JEI EN EL DISTRITO DE         CARTAGENA DE INDIAS</t>
  </si>
  <si>
    <t xml:space="preserve">2021-13001-0276 </t>
  </si>
  <si>
    <t>AVANCE PROGRAMA INTEGRIDAD CULTURAL, GOBIERNO PROPIO, VIVIENDA Y HABITAT PARA LAS COMUNIDADES INDIGENAS EN EL DISTRITO CARTAGENA</t>
  </si>
  <si>
    <t>AVANCE PLAN DE DESARROLLO SECRETARÍA DEL INTERIOR Y CONVIVENCIA CIUDADANA A JUNIO 30 DE 2023</t>
  </si>
  <si>
    <t>EJECUCION PRESUPUESTAL SECRETARIA DEL INTERIOR Y CONVIVENCIA CIUDADANA A JUNIO 30 DE 2023</t>
  </si>
  <si>
    <t>AVANCE EJECUCIÓN PRESUPUESTAL SECRETARIA DEL INTERIOR Y CONVIVENCIA CIUDADANA A JUNIO 30 DE 2023 SEGÚN REGISTROS PRESUPUESTALES</t>
  </si>
  <si>
    <t>AVANCE EJECUCIÓN PRESUPUESTAL SECRETARIA DEL INTERIOR Y CONVIVENCIA CIUDADANA A JUNIO 30 DE 2023 DE 2023 SEGÚN GIROS</t>
  </si>
  <si>
    <t>DENOMINACION DEL PRODUCTO</t>
  </si>
  <si>
    <t>REPORTE META PRODUCTO JUNIO 3O DE 2023</t>
  </si>
  <si>
    <t>AVANCE META PRODUCTOA A JUNIO 30 DE 2023</t>
  </si>
  <si>
    <t>AVANCE META PRODUCTO AL CUATRIENIO</t>
  </si>
  <si>
    <t>BENEFICIAROS CUBIERTOS  30 DE JUNIO DE 2023</t>
  </si>
  <si>
    <t>EJECUCIÓN PRESUPESTAL RP A 30 DE JUNIO 2023</t>
  </si>
  <si>
    <t>GIROS A 30 DE JUNIO 2023</t>
  </si>
  <si>
    <t>OBSERVACIÓN O RELACIÓN DE EVIDENCIA A 30 DE JUNIO</t>
  </si>
  <si>
    <t>APROPIACION DEFINITIVA A JUNIO 30 DE 2023</t>
  </si>
  <si>
    <t>Tasa de homicidio por cien mil habitantes (por curso de vida)</t>
  </si>
  <si>
    <t>19,02
Fuente Policía Metropolitana</t>
  </si>
  <si>
    <t>Reducir a  17,02  la Tasa de Homicidios en el Distrito de Cartagena (por curso de vida)</t>
  </si>
  <si>
    <t xml:space="preserve">PLAN INTEGRAL DE SEGURIDAD Y CONVIVENCIA CIUDADANA
</t>
  </si>
  <si>
    <t>Plan Integral de  Seguridad y Convivencia Ciudadana-PISCC 2020-2023 formulado y ejecutado</t>
  </si>
  <si>
    <t>numero</t>
  </si>
  <si>
    <t>PISCC 2016-2019 ejecutado</t>
  </si>
  <si>
    <t>Formular y ejecutar un Plan integral de Seguridad y Convivencia Ciudadana-PISCC para el período 2020-2023</t>
  </si>
  <si>
    <t>Documentos de planeación con seguimiento realizados (450102601)</t>
  </si>
  <si>
    <t xml:space="preserve">Ejecución PISCC 2020-2023 </t>
  </si>
  <si>
    <t>PISCC 2020-2023 formulado, aprobado el 30 de junio de 2020 y en ejecución</t>
  </si>
  <si>
    <t>PISCC 2020-2023 en ejecución</t>
  </si>
  <si>
    <t xml:space="preserve">FORTALECIMIENTO EN PARQUE AUTOMOTOR Y TECNOLOGÍA PARA LA POLICÍA METROPOLITANA DE CARTAGENA DE INDIAS </t>
  </si>
  <si>
    <t>2020-13001-0254</t>
  </si>
  <si>
    <t>Dotar a la Policía metropolitana de Cartagena con los elementos tecnológicos, logísticos, infraestructurales y de movilidad necesarios para aumentar su capacidad de operación.</t>
  </si>
  <si>
    <t>Dotación de vehículos (uniformado o no uniformado) para la Policía Metropolitana</t>
  </si>
  <si>
    <t>Policía Metropolitana de Cartagena</t>
  </si>
  <si>
    <t>1.2.3.2.01-040 - CONTRIBUCION SOBRE CONTRATOS DE OBRA PUBLICA</t>
  </si>
  <si>
    <t>FORTALECIMIENTO EN PARQUE AUTOMOTOR Y TECNOLOGÍA PARA LA POLICÍA METROPOLITANA DE   CARTAGENA DE INDIAS</t>
  </si>
  <si>
    <t>2.3.4501.1000.2020130010254</t>
  </si>
  <si>
    <t>CONTRATAR LA ADQUISICION DE Vehiculos Paneles para transporte de personas privadas de su libertad PARA LA POLICIA METROPOLITANA DE CARTAGENA DE INDIAS CON CARGO A LOS RECURSOS DEL MARCO INTEGRAL DE SEGURIDAD CIUDADANA - FONSET</t>
  </si>
  <si>
    <t>Licitación pública</t>
  </si>
  <si>
    <t>Se adjuntan  las SDP AMC-SDP-02296-2023 Y AMC-SDP-02297-2023 actualmente en curso ante hacienda Distrital</t>
  </si>
  <si>
    <t xml:space="preserve">En contsrucción </t>
  </si>
  <si>
    <t>Dotación de motocicletas y bicicletas para la Policía Metropolitana</t>
  </si>
  <si>
    <t>9 de junio de 2023</t>
  </si>
  <si>
    <t>195 dias</t>
  </si>
  <si>
    <t>1.2.3.2.01-040 - CONTRIBUCION SOBRE CONTRATOS DE OBRA PUBLICA
1.3.3.4.01-95-040 RB CONTRIBUCION DE OBRAS PUBLICAS</t>
  </si>
  <si>
    <t>CONTRATAR LA ADQUISICION DE motocicletas PARA LA POLICIA METROPOLITANA DE CARTAGENA DE INDIAS CON CARGO A LOS RECURSOS DEL MARCO INTEGRAL DE SEGURIDAD CIUDADANA - FONSET</t>
  </si>
  <si>
    <t>Seléccion abreviada - acuerdo marco</t>
  </si>
  <si>
    <t>junio de 2023</t>
  </si>
  <si>
    <t>Se adjunta orden de compra No. 111931 y rp 354 EL 28 DE JUNIO DE 2023</t>
  </si>
  <si>
    <t xml:space="preserve">AVANCE PROYECTO FORTALECIMIENTO EN PARQUE AUTOMOTOR Y TECNOLOGÍA PARA LA POLICÍA METROPOLITANA DE CARTAGENA DE INDIAS </t>
  </si>
  <si>
    <t xml:space="preserve">FORTALECIMIENTO INTEGRAL DE LAS CAPACIDADES INSTITUCIONALES DE LA POLICIA METROPOLITANA DE CARTAGENA INDIAS </t>
  </si>
  <si>
    <t>2022-13001-0013</t>
  </si>
  <si>
    <t>Dotar a la Policía metropolitana de Cartagena con los elementos logísticos necesarios para el desarrollo de las actividades de educación y prevención integral</t>
  </si>
  <si>
    <t>Contratar material impreso para el desarrollo de las actividades de educación y prevención integral.</t>
  </si>
  <si>
    <t>2.3.4501.1000.2022130010013</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</si>
  <si>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</si>
  <si>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en etapa pre contractual</t>
  </si>
  <si>
    <t>Contratar insumos logísticos necesarios para el desarrollo de las actividades de educación y prevención integral.</t>
  </si>
  <si>
    <t>Contratar suministro de refrigerios para el desarrollo de actividades de prevención y demás eventos que requieran especial atención policial en el distrito de Cartagena.</t>
  </si>
  <si>
    <t>CONTRATAR EL SUMINISTRO DE REFRIGERIOS  PARA LA POLICIA METROPOLITANA DE CARTAGENA DE INDIAS CON CARGO A LOS RECURSOS DEL - FONSET</t>
  </si>
  <si>
    <t xml:space="preserve">Dotar a la Policía metropolitana de Cartagena con los elementos logísticos y técnicos para aumentar su capacidad de investigación e inteligencia. </t>
  </si>
  <si>
    <t xml:space="preserve">Pago de recompensas.
	</t>
  </si>
  <si>
    <t>Informantes de la Policía Metropolitana de Cartagena</t>
  </si>
  <si>
    <t>N/A PAGO POR RESOLUCION</t>
  </si>
  <si>
    <t>Compra de los equipos necesarios para implementar la sala estratégica policial de análisis criminal integral.</t>
  </si>
  <si>
    <t xml:space="preserve">1.2.3.2.01-040 - CONTRIBUCION SOBRE CONTRATOS DE OBRA PUBLICA
1.3.3.4.01-95-040 RB CONTRIBUCION DE OBRAS PUBLICAS
</t>
  </si>
  <si>
    <t>CONTRATAR LA ADQUISICION DE EQUIPOS DE COMPUTO   PARA LA POLICIA METROPOLITANA DE CARTAGENA DE INDIAS CON CARGO A LOS RECURSOS DEL - FONSET</t>
  </si>
  <si>
    <t xml:space="preserve">AVANCE PROYECTO FORTALECIMIENTO INTEGRAL DE LAS CAPACIDADES INSTITUCIONALES DE LA POLICIA METROPOLITANA DE CARTAGENA INDIAS </t>
  </si>
  <si>
    <t>FORTALECIMIENTO DE LAS CAPACIDADES OPERATIVAS DE LA ARMADA NACIONAL PARA LA OPORTUNA ASISTENCIA MILITAR E INCREMENTO DE LA PROTECCIÓN Y SEGURIDAD CIUDADANA EN EL DISTRITO DE CARTAGENA DE INDIAS</t>
  </si>
  <si>
    <t>2020-13001-0272</t>
  </si>
  <si>
    <t>Dotar con elementos logísticos y tecnológicos a la Fuerza Naval del Caribe – Armada Nacional para la realización de operativos y actividades de acción integral con las comunidades.</t>
  </si>
  <si>
    <t>Adquisición e instalación de un sistema de vigilancia y monitoreo para la bahía interna de Cartagena</t>
  </si>
  <si>
    <t>Fuerza Naval del Caribe – Armada Nacional</t>
  </si>
  <si>
    <t>1.2.3.2.01-040 - CONTRIBUCION SOBRE CONTRATOS DE OBRA PUBLICA
1.3.2.1.02-174 - RF CONTRIBUCION DE OBRAS PUBLICAS
1.3.3.4.01-95-040 RB CONTRIBUCION DE OBRAS PUBLICAS</t>
  </si>
  <si>
    <t>FORTALECIMIENTO DE LAS CAPACIDADES OPERATIVAS DE LA ARMADA NACIONAL PARA LA OPORTUNA ASISTENCIA MILITAR E INCREMENTO DE LA PROTECCIÓN Y SEGURIDAD CIUDADANA EN EL DISTRITO DE   CARTAGENA DE INDIAS</t>
  </si>
  <si>
    <t>2.3.4501.1000.2020130010272</t>
  </si>
  <si>
    <t xml:space="preserve">CONTRATAR LA ADQUISICIÓN DE BUSETA CON DESTINO A LA ARMADA NACIONAL, CON CARGO A LOS RECURSOS DEL FONDO DE SEGURIDAD Y CONVIVENCIA CIUDADANA - FONSET </t>
  </si>
  <si>
    <t>Se adjunta CDP 71 de fecha 21 de junio de 2023 que respalda el proceso contractual</t>
  </si>
  <si>
    <t>Implementar estrategias de prevención del enrolamiento de niños, niñas y adolescentes en actividades delictivas en el Distrito.</t>
  </si>
  <si>
    <t>1.2.3.2.01-040 - CONTRIBUCION SOBRE CONTRATOS DE OBRA PUBLICA
1.3.2.1.02-174 - RF CONTRIBUCION DE OBRAS PUBLICAS</t>
  </si>
  <si>
    <t>Se adjunta reporte de la Armada sobre las estrategias de nprevencion implementadas</t>
  </si>
  <si>
    <t>Compra de equipos para la modernización del centro de operaciones y control marítimo a la Fuerza Naval del Caribe – Armada Nacional</t>
  </si>
  <si>
    <t>Contratar la adquisicion e instalacion de un Sistema de vigilancia y monitoreo para bahía interna de Cartagena.
 CONTRATAR Computadores portátiles, impresoras, video Bean, Televisores de 50” , Planta de generación eléctrica portátil CON DESTINO A LA ARMADA NACIONAL,</t>
  </si>
  <si>
    <t>Licitación pública
Minima Cuantia</t>
  </si>
  <si>
    <t>Dotar con material de intendencia a los miembros de la armada nacional</t>
  </si>
  <si>
    <t>Link expediente contractual
soportes de ingreso de los bienes adquiridos al almacén de la Alcaldía
Distrital</t>
  </si>
  <si>
    <t>CONTRATAR LA ADQUISICIÓN DE MATERIAL DE ASALTO AEREO Y DE INTENDENCIA  CON DESTINO A LA ARMADA NACIONAL, CON CARGO A LOS RECURSOS DEL FONDO DE SEGURIDAD Y CONVIVENCIA CIUDADANA - FONSET .</t>
  </si>
  <si>
    <t>AVANCE PROYECTO FORTALECIMIENTO DE LAS CAPACIDADES OPERATIVAS DE LA ARMADA NACIONAL PARA LA OPORTUNA ASISTENCIA MILITAR E INCREMENTO DE LA PROTECCIÓN Y SEGURIDAD CIUDADANA EN EL DISTRITO DE CARTAGENA DE INDIAS</t>
  </si>
  <si>
    <t>MEJORAMIENTO DE LA SEDE DE LA FISCALIA GENERAL DE LA NACION UBICADA EN EL BARRIO CRESPO CALLE 66 4 -86 EDIFICIO HOCOL PISOS 1 y 2 DEL DISTRITO DE CARTAGENA DE INDIAS.</t>
  </si>
  <si>
    <t xml:space="preserve"> 2020-13001-0304</t>
  </si>
  <si>
    <t>Intervenir las instalaciones de áreas técnicas, baños, seguridad, auditorio, acceso, ventanilla única, Cacym, armarillo, entrevistas, GORA, DEF, DECN, entre otras de la sede de la Fiscalía General de la Nación ubicada en el Barrio Crespo calle 66 4 -86 Edificio Hocol pisos 1 y 2</t>
  </si>
  <si>
    <t>Intervención y ejecución obras en los pisos 1 y 2 del edificio Hocol</t>
  </si>
  <si>
    <t>Link expediente contractual
Actas,
Informes parciales y final del contratista</t>
  </si>
  <si>
    <t>Fiscalía General de la Nación ubicada en el Barrio Crespo calle 66 4 -86 Edificio Hocol pisos 1 y 2</t>
  </si>
  <si>
    <t>MEJORAMIENTO DE LA SEDE DE LA FISCALÍA GENERAL DE LA NACIÓN UBICADA EN EL BARRIO CRESPO CALLE 66 4 -86 EDIFICIO HOCOL PISOS 1 Y 2 DEL DISTRITO DE CARTAGENA DE INDIAS</t>
  </si>
  <si>
    <t>2.3.4501.1000.2020130010304</t>
  </si>
  <si>
    <t>Contratar las obras de adecuacion y remodelacion de dependencias de la Fiscalia General de la Nacion Seccional -Bolivar- Sede Fiscalia de Cartagena de Indias</t>
  </si>
  <si>
    <t>Selección abreviada subasta inversa</t>
  </si>
  <si>
    <t>https://community.secop.gov.co/Public/Tendering/OpportunityDetail/Index?noticeUID=CO1.NTC.3692571&amp;isFromPublicArea=True&amp;isModal=true&amp;asPopupView=true</t>
  </si>
  <si>
    <t>obra en ejecución</t>
  </si>
  <si>
    <t>Mejorar la prestación del servicio en la sede de la Fiscalía General de la Nación ubicada en el Barrio Crespo calle 66 4 -86 Edificio Hocol</t>
  </si>
  <si>
    <t>Contratar interventoría técnica</t>
  </si>
  <si>
    <t>Link expediente contractual
Actas,
Informes parciales y final de la interventoría.</t>
  </si>
  <si>
    <t>Contratar la   interventoría técnica para  ejecución de  las obras de adecuacion y remodelacion de dependencias de la Fiscalia General de la Nacion Seccional -Bolivar- Sede Fiscalia de Cartagena de Indias</t>
  </si>
  <si>
    <t>Concurso de méritos abierto</t>
  </si>
  <si>
    <t>https://community.secop.gov.co/Public/Tendering/OpportunityDetail/Index?noticeUID=CO1.NTC.4166480&amp;isFromPublicArea=True&amp;isModal=true&amp;asPopupView=true</t>
  </si>
  <si>
    <t>AVANCE PROYECTO MEJORAMIENTO DE LA SEDE DE LA FISCALIA GENERAL DE LA NACION UBICADA EN EL BARRIO CRESPO CALLE 66 4 -86 EDIFICIO HOCOL PISOS 1 y 2 DEL DISTRITO DE CARTAGENA DE INDIAS.</t>
  </si>
  <si>
    <t xml:space="preserve">FORTALECIMIENTO DE LAS CAPACIDADES TÉCNOLÓGICAS Y OPERATIVAS DE LA UNIDAD ADMINISTRATIVA ESPECIAL MIGRACIÓN COLOMBIA EN EL DISTRITO DE CARTAGENA DE INDIAS </t>
  </si>
  <si>
    <t xml:space="preserve">2021-13001-0283  </t>
  </si>
  <si>
    <t>Dotar a la Unidad Administrativa Especial Migración Colombia, Regional Caribe de los recursos tecnológicos y de movilidad necesarios para mejorar su capacidad técnica y operativa durante la prestación de los servicios migratorios y la ejecución de las medidas administrativas.</t>
  </si>
  <si>
    <t>Dotación e instalación de la sala estratégica de la Unidad Administrativa Migración Colombia.</t>
  </si>
  <si>
    <t>Unidad Administrativa Migración Colombia.</t>
  </si>
  <si>
    <t>2.3.4501.1000.2021130010283</t>
  </si>
  <si>
    <t xml:space="preserve">CONTRATAR ADQUISICIÓN E INSTALACIÓN DE MOBILIARIOS, EQUIPOS TECNOLÓGICOS Y MATERIALES NECESARIOS PARA LA SALA  ESTRATEGICA  PARA LA UNIDAD ADMINISTRATIVA ESPECIAL MIGRACION COLOMBIA </t>
  </si>
  <si>
    <t>Adquisición de Pasillos BIOMIG para la Unidad Administrativa Migración Colombia.</t>
  </si>
  <si>
    <t xml:space="preserve">CONTRATAR LA ADQUISICIÓN  E INSTALACION DE PASILLOS BIOMIG   PARA LA UNIDAD ADMINISTRATIVA ESPECIAL MIGRACION COLOMBIA </t>
  </si>
  <si>
    <t>Adquisición  de equipos  tecnológicos para la Unidad Administrativa Migración Colombia.</t>
  </si>
  <si>
    <t>Contratar la Adquisición  de equipos  tecnológicos para la Unidad Administrativa Migración Colombia.</t>
  </si>
  <si>
    <t>Adecuación del Centro Facilitador de Servicios Migratorios de la UAEMC en el Distrito de Cartagena</t>
  </si>
  <si>
    <t>Contratar la Adecuación del Centro Facilitador de Servicios Migratorios de la UAEMC en el Distrito de Cartagena</t>
  </si>
  <si>
    <t xml:space="preserve">AVANCE PROYECTO FORTALECIMIENTO DE LAS CAPACIDADES TÉCNOLÓGICAS Y OPERATIVAS DE LA UNIDAD ADMINISTRATIVA ESPECIAL MIGRACIÓN COLOMBIA EN EL DISTRITO DE CARTAGENA DE INDIAS </t>
  </si>
  <si>
    <t>FORTALECIMIENTO DEL PARQUE AUTOMOTOR Y MEDIOS TECNOLÓGICOS PARA LA UNIDAD NACIONAL DE PROTECCIÓN EN EL DISTRITO DE CARTAGENA DE INDIAS</t>
  </si>
  <si>
    <t xml:space="preserve">2022-13001-0026 </t>
  </si>
  <si>
    <t>Dotar a la Unidad Nacional de Protección -Cartagena de los equipos tecnológicos necesarios que permitan mejorar su operatividad en la realización de actividades de documentación y seguimiento de la información suministrada por las personas protegidas.</t>
  </si>
  <si>
    <t>Adquisición de equipos tecnológicos para la Unidad Nacional de Protección -Cartagena</t>
  </si>
  <si>
    <t>Unidad Nacional de Protección -Cartagena</t>
  </si>
  <si>
    <t>FORTALECIMIENTO DEL PARQUE AUTOMOTOR Y MEDIOS TECNOLÓGICOS PARA LA UNIDAD NACIONAL DE PROTECCION EN EL DISTRITO DE CARTAGENA DE INDIAS</t>
  </si>
  <si>
    <t>2.3.4501.1000.2022130010026</t>
  </si>
  <si>
    <t>Adquisición de equipos tecnológicos (Computadores) para la Unidad Nacional de Protección -Cartagena CON CARGO A LOS RECURSOS DEL MARCO INTEGRAL DE SEGURIDAD CIUDADANA - FONSET</t>
  </si>
  <si>
    <t>Dotar a la Unidad Nacional de Protección -Cartagena con activos móviles (vehículos y motocicletas) necesarios para aumentar su capacidad de operación en el área metropolitana de Cartagena.</t>
  </si>
  <si>
    <t>Adquisición de activos móviles (vehículos y motocicletas) para la Unidad Nacional de Protección -Cartagena</t>
  </si>
  <si>
    <t>Adquisición de camionetas y morocicletas para la Unidad Nacional de Protección -Cartagena CON CARGO A LOS RECURSOS DEL MARCO INTEGRAL DE SEGURIDAD CIUDADANA - FONSET</t>
  </si>
  <si>
    <t>Se anexa  orden de compra 105929 y RP 223 de 13 de marzo  mediante el cual se adquiere vehículo 4x4 con destino a la Unidad Nacional de Protección con cargo a los recursos del Fonset.</t>
  </si>
  <si>
    <t>Se anexa orden de compra No. 109353 y  RP  301 DEL 15 DE MAYO DE 2023  mediante el cual se adquieren 2 camioetas 4x2</t>
  </si>
  <si>
    <t>AVANCE PROYECTO FORTALECIMIENTO DEL PARQUE AUTOMOTOR Y MEDIOS TECNOLÓGICOS PARA LA UNIDAD NACIONAL DE PROTECCIÓN EN EL DISTRITO DE CARTAGENA DE INDIAS</t>
  </si>
  <si>
    <t>ADMINISTRACION DEL FONDO DE SEGURIDAD TERRITORIAL DEL DISTRITO DE CARTAGENA DE INDIAS</t>
  </si>
  <si>
    <t xml:space="preserve">2022-13001-0028 </t>
  </si>
  <si>
    <t>Contratar los equipos humanos, administrativos y operativos, destinados a ejecutar, evaluar, y hacer seguimiento al Plan integral de seguridad y convivencia ciudadana</t>
  </si>
  <si>
    <t>Contratar el equipo humano (administrativo y operativo) para ejecutar, evaluar, y hacer seguimiento al Plan integral de seguridad y convivencia ciudadana.</t>
  </si>
  <si>
    <t>Link expediente contractual
Informes de actividades</t>
  </si>
  <si>
    <t>ADMINISTRACIÓN DEL FONDO DE SEGURIDAD TERRITORIAL DEL DISTRITO DE CARTAGENA DE INDIAS</t>
  </si>
  <si>
    <t>2.3.4501.1000.2022130010028</t>
  </si>
  <si>
    <t>Contratar prestación de servicios profesionales para la ejecución del PISCC en el marco del proyecto denominado ADMINISTRACION DEL FONDO DE SEGURIDAD TERRITORIAL DEL DISTRITO DE CARTAGENA DE INDIAS</t>
  </si>
  <si>
    <t xml:space="preserve">https://community.secop.gov.co/Public/Tendering/OpportunityDetail/Index?noticeUID=CO1.NTC.3834188&amp;isFromPublicArea=True&amp;isModal=true&amp;asPopupView=true
https://community.secop.gov.co/Public/Tendering/OpportunityDetail/Index?noticeUID=CO1.NTC.3835304&amp;isFromPublicArea=True&amp;isModal=true&amp;asPopupView=true
https://community.secop.gov.co/Public/Tendering/OpportunityDetail/Index?noticeUID=CO1.NTC.3877449&amp;isFromPublicArea=True&amp;isModal=true&amp;asPopupView=true
</t>
  </si>
  <si>
    <t>AVANCE PROYECTO ADMINISTRACION DEL FONDO DE SEGURIDAD TERRITORIAL DEL DISTRITO DE CARTAGENA DE INDIAS</t>
  </si>
  <si>
    <t>AVANCE PROGRAMA PLAN INTEGRAL DE SEGURIDAD Y CONVIVENCIA CIUDADANA</t>
  </si>
  <si>
    <t>AVANCE SEGÚN PROYECTOS PROGRAMA PLAN INTEGRAL DE SEGURIDAD Y CONVIVENCIA CIUADADANA A JUNIO 30 DE 2023</t>
  </si>
  <si>
    <t>AVANCE EJECUCIÓN PRESUPUESTAL PROGRAMA PLAN INTEGRAL DE SEGURIDAD A JUNIO 30 DE 2023</t>
  </si>
  <si>
    <t>AVANCE EJECUCIÓN PRESUPUESTAL PROGRAMA PLAN INTEGRAL DE SEGURIDAD A JUNIO 30 DE 2023 SEGÚN REGISTROS PRESUPUESTALES</t>
  </si>
  <si>
    <t>AVANCE EJECUCIÓN PRESUPUESTAL PROGRAMA PLAN INTEGRAL DE SEGURIDAD A JUNIO 30 DE 2023 SEGÚN GIROS</t>
  </si>
  <si>
    <t>INSTRUCTIVO PARA EL DILIGENCIAMIENTO DEL PLAN DE ACCION VIGENCIA 2023</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</si>
  <si>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</si>
  <si>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</si>
  <si>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</si>
  <si>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</si>
  <si>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</si>
  <si>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</si>
  <si>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</si>
  <si>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</si>
  <si>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</si>
  <si>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</si>
  <si>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</si>
  <si>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</si>
  <si>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</si>
  <si>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</si>
  <si>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</si>
  <si>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</si>
  <si>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</si>
  <si>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</si>
  <si>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</si>
  <si>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</si>
  <si>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</si>
  <si>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</si>
  <si>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</si>
  <si>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</si>
  <si>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</si>
  <si>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</si>
  <si>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 aquí el objetivo colocado  en el proceso con el que te articulas. En la gestion por proceso</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</si>
  <si>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</si>
  <si>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</si>
  <si>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</si>
  <si>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</si>
  <si>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</si>
  <si>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</si>
  <si>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</si>
  <si>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</si>
  <si>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</si>
  <si>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</si>
  <si>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</si>
  <si>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</si>
  <si>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</si>
  <si>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</si>
  <si>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</si>
  <si>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</si>
  <si>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 xml:space="preserve">Nombre de la fuente origen de los recursos
1. Recursos Propios - ICLD
2. SGP
3. Donaciones
</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</si>
  <si>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</si>
  <si>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</si>
  <si>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</si>
  <si>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</si>
  <si>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</si>
  <si>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</si>
  <si>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</si>
  <si>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</si>
  <si>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</si>
  <si>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</si>
  <si>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Colocar en esta casilla cada uno de los riesgos identificados en el proceso definido, COLOCADO EN LA  COLUMNA W y desarrollado en la caracterizacion de la gestion por proceso.  asociado a las actividades del proyecto. </t>
  </si>
  <si>
    <t>Colocar en esta casilla cada uno de los controles formulados para cada riesgo identificado en el proceso definido asociado a las actividades del proyecto.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</si>
  <si>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</si>
  <si>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</si>
  <si>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</si>
  <si>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</si>
  <si>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</si>
  <si>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</si>
  <si>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</si>
  <si>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</si>
  <si>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</si>
  <si>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</si>
  <si>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</si>
  <si>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</si>
  <si>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</si>
  <si>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</si>
  <si>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</si>
  <si>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</si>
  <si>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</si>
  <si>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meta producto</t>
  </si>
  <si>
    <t>actividades</t>
  </si>
  <si>
    <t>%</t>
  </si>
  <si>
    <t>consultoria</t>
  </si>
  <si>
    <t>construccion</t>
  </si>
  <si>
    <t>dotacion</t>
  </si>
  <si>
    <t>PROGRAMACION CALCULO DE AVANCES METAS SECRETARIA DEL INTERIOR</t>
  </si>
  <si>
    <t>META PRODUCTO</t>
  </si>
  <si>
    <t>AÑO</t>
  </si>
  <si>
    <t xml:space="preserve">FORMULAR </t>
  </si>
  <si>
    <t>IMPLEMENTAR</t>
  </si>
  <si>
    <t>TRIMESTRE</t>
  </si>
  <si>
    <t>INFRAESTRUCTURA</t>
  </si>
  <si>
    <t>OPERATIVA</t>
  </si>
  <si>
    <t>DOTACION</t>
  </si>
  <si>
    <t>FUNCIONAMIENTO</t>
  </si>
  <si>
    <t>DISEÑO</t>
  </si>
  <si>
    <t>IMPLEMENTACION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</si>
</sst>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0;[Red]0"/>
    <numFmt numFmtId="165" formatCode="\$\ #,##0.00"/>
  </numFmts>
  <fonts count="48"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1"/>
      <color theme="1" tint="4.9989318521683403E-2"/>
      <name val="Arial"/>
      <family val="2"/>
    </font>
    <font>
      <u/>
      <sz val="11"/>
      <color theme="10"/>
      <name val="Calibri"/>
      <family val="2"/>
      <scheme val="minor"/>
    </font>
    <font>
      <sz val="22"/>
      <color theme="1"/>
      <name val="Calibri"/>
      <family val="2"/>
      <scheme val="minor"/>
    </font>
    <font>
      <b/>
      <sz val="22"/>
      <color theme="1"/>
      <name val="Calibri"/>
      <family val="2"/>
      <scheme val="minor"/>
    </font>
    <font>
      <b/>
      <sz val="22"/>
      <color theme="1"/>
      <name val="Arial"/>
      <family val="2"/>
    </font>
    <font>
      <b/>
      <sz val="22"/>
      <color rgb="FFFF0000"/>
      <name val="Calibri"/>
      <family val="2"/>
      <scheme val="minor"/>
    </font>
    <font>
      <b/>
      <sz val="22"/>
      <color theme="1" tint="4.9989318521683403E-2"/>
      <name val="Arial"/>
      <family val="2"/>
    </font>
    <font>
      <b/>
      <sz val="22"/>
      <name val="Arial"/>
      <family val="2"/>
    </font>
    <font>
      <sz val="22"/>
      <color theme="1"/>
      <name val="Arial"/>
      <family val="2"/>
    </font>
    <font>
      <sz val="22"/>
      <name val="Calibri"/>
      <family val="2"/>
      <scheme val="minor"/>
    </font>
    <font>
      <sz val="22"/>
      <color theme="1" tint="4.9989318521683403E-2"/>
      <name val="Calibri"/>
      <family val="2"/>
      <scheme val="minor"/>
    </font>
    <font>
      <u/>
      <sz val="22"/>
      <color theme="10"/>
      <name val="Calibri"/>
      <family val="2"/>
      <scheme val="minor"/>
    </font>
    <font>
      <sz val="22"/>
      <color theme="1" tint="4.9989318521683403E-2"/>
      <name val="Arial"/>
      <family val="2"/>
    </font>
    <font>
      <b/>
      <sz val="22"/>
      <color rgb="FFFF0000"/>
      <name val="Arial"/>
      <family val="2"/>
    </font>
    <font>
      <b/>
      <sz val="12"/>
      <color rgb="FFFF0000"/>
      <name val="Arial"/>
      <family val="2"/>
    </font>
    <font>
      <sz val="22"/>
      <color rgb="FFFF0000"/>
      <name val="Calibri"/>
      <family val="2"/>
      <scheme val="minor"/>
    </font>
    <font>
      <b/>
      <sz val="11"/>
      <color rgb="FFFF0000"/>
      <name val="Arial"/>
      <family val="2"/>
    </font>
    <font>
      <b/>
      <sz val="16"/>
      <color rgb="FFFF0000"/>
      <name val="Arial"/>
      <family val="2"/>
    </font>
    <font>
      <b/>
      <sz val="20"/>
      <color theme="1"/>
      <name val="Arial"/>
      <family val="2"/>
    </font>
    <font>
      <b/>
      <sz val="20"/>
      <color rgb="FFFF0000"/>
      <name val="Arial"/>
      <family val="2"/>
    </font>
    <font>
      <b/>
      <sz val="16"/>
      <color theme="1"/>
      <name val="Arial"/>
      <family val="2"/>
    </font>
    <font>
      <sz val="11"/>
      <name val="Arial"/>
      <family val="2"/>
    </font>
    <font>
      <sz val="12"/>
      <color theme="1" tint="4.9989318521683403E-2"/>
      <name val="Arial"/>
      <family val="2"/>
    </font>
    <font>
      <sz val="16"/>
      <color rgb="FFFF0000"/>
      <name val="Arial"/>
      <family val="2"/>
    </font>
    <font>
      <sz val="16"/>
      <color theme="1"/>
      <name val="Arial"/>
      <family val="2"/>
    </font>
    <font>
      <b/>
      <sz val="22"/>
      <name val="Calibri"/>
      <family val="2"/>
      <scheme val="minor"/>
    </font>
    <font>
      <b/>
      <sz val="24"/>
      <color theme="1"/>
      <name val="Calibri"/>
      <family val="2"/>
      <scheme val="minor"/>
    </font>
  </fonts>
  <fills count="10">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00FFFF"/>
        <bgColor indexed="64"/>
      </patternFill>
    </fill>
    <fill>
      <patternFill patternType="solid">
        <fgColor rgb="FFFFC000"/>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rgb="FF000000"/>
      </top>
      <bottom/>
      <diagonal/>
    </border>
    <border>
      <left style="medium">
        <color indexed="64"/>
      </left>
      <right/>
      <top/>
      <bottom/>
      <diagonal/>
    </border>
    <border>
      <left/>
      <right style="medium">
        <color indexed="64"/>
      </right>
      <top/>
      <bottom/>
      <diagonal/>
    </border>
  </borders>
  <cellStyleXfs count="8">
    <xf numFmtId="0" fontId="0" fillId="0" borderId="0"/>
    <xf numFmtId="0" fontId="8" fillId="2" borderId="0" applyNumberFormat="0" applyBorder="0" applyProtection="0">
      <alignment horizontal="center" vertical="center"/>
    </xf>
    <xf numFmtId="49" fontId="9" fillId="0" borderId="0" applyFill="0" applyBorder="0" applyProtection="0">
      <alignment horizontal="left" vertical="center"/>
    </xf>
    <xf numFmtId="3" fontId="9" fillId="0" borderId="0" applyFill="0" applyBorder="0" applyProtection="0">
      <alignment horizontal="right" vertical="center"/>
    </xf>
    <xf numFmtId="0" fontId="10" fillId="0" borderId="0"/>
    <xf numFmtId="44" fontId="20" fillId="0" borderId="0" applyFont="0" applyFill="0" applyBorder="0" applyAlignment="0" applyProtection="0"/>
    <xf numFmtId="0" fontId="22" fillId="0" borderId="0" applyNumberFormat="0" applyFill="0" applyBorder="0" applyAlignment="0" applyProtection="0"/>
    <xf numFmtId="9" fontId="20" fillId="0" borderId="0" applyFont="0" applyFill="0" applyBorder="0" applyAlignment="0" applyProtection="0"/>
  </cellStyleXfs>
  <cellXfs count="571">
    <xf numFmtId="0" fontId="0" fillId="0" borderId="0" xfId="0"/>
    <xf numFmtId="0" fontId="11" fillId="0" borderId="1" xfId="4" applyFont="1" applyBorder="1" applyAlignment="1">
      <alignment horizontal="left" vertical="center"/>
    </xf>
    <xf numFmtId="0" fontId="13" fillId="0" borderId="14" xfId="4" applyFont="1" applyBorder="1" applyAlignment="1">
      <alignment horizontal="center" vertical="center"/>
    </xf>
    <xf numFmtId="14" fontId="13" fillId="0" borderId="2" xfId="4" applyNumberFormat="1" applyFont="1" applyBorder="1"/>
    <xf numFmtId="0" fontId="13" fillId="0" borderId="19" xfId="4" applyFont="1" applyBorder="1" applyAlignment="1">
      <alignment horizontal="center" vertical="center"/>
    </xf>
    <xf numFmtId="14" fontId="13" fillId="0" borderId="20" xfId="4" applyNumberFormat="1" applyFont="1" applyBorder="1"/>
    <xf numFmtId="0" fontId="13" fillId="0" borderId="15" xfId="4" applyFont="1" applyBorder="1" applyAlignment="1">
      <alignment horizontal="center" vertical="center"/>
    </xf>
    <xf numFmtId="14" fontId="0" fillId="0" borderId="1" xfId="0" applyNumberFormat="1" applyBorder="1" applyAlignment="1">
      <alignment horizontal="center" vertical="center"/>
    </xf>
    <xf numFmtId="0" fontId="13" fillId="0" borderId="14" xfId="4" applyFont="1" applyBorder="1"/>
    <xf numFmtId="0" fontId="13" fillId="0" borderId="15" xfId="4" applyFont="1" applyBorder="1"/>
    <xf numFmtId="0" fontId="12" fillId="4" borderId="16" xfId="4" applyFont="1" applyFill="1" applyBorder="1" applyAlignment="1">
      <alignment horizontal="center" vertical="center"/>
    </xf>
    <xf numFmtId="0" fontId="12" fillId="4" borderId="13" xfId="4" applyFont="1" applyFill="1" applyBorder="1" applyAlignment="1">
      <alignment horizontal="center" vertical="center"/>
    </xf>
    <xf numFmtId="0" fontId="0" fillId="0" borderId="0" xfId="0" applyAlignment="1">
      <alignment vertical="center"/>
    </xf>
    <xf numFmtId="0" fontId="12" fillId="4" borderId="18" xfId="4" applyFont="1" applyFill="1" applyBorder="1" applyAlignment="1">
      <alignment vertical="center"/>
    </xf>
    <xf numFmtId="0" fontId="12" fillId="4" borderId="14"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5"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6" fillId="0" borderId="1" xfId="0" applyFont="1" applyBorder="1" applyAlignment="1">
      <alignment horizontal="left" vertical="center"/>
    </xf>
    <xf numFmtId="0" fontId="12" fillId="4" borderId="17" xfId="4"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4" borderId="20" xfId="4" applyFont="1" applyFill="1" applyBorder="1" applyAlignment="1">
      <alignment vertical="center"/>
    </xf>
    <xf numFmtId="0" fontId="12" fillId="4" borderId="18" xfId="4" applyFont="1" applyFill="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44" fontId="0" fillId="0" borderId="0" xfId="5" applyFont="1"/>
    <xf numFmtId="44" fontId="0" fillId="0" borderId="0" xfId="0" applyNumberFormat="1"/>
    <xf numFmtId="0" fontId="23" fillId="0" borderId="0" xfId="0" applyFont="1"/>
    <xf numFmtId="0" fontId="25" fillId="0" borderId="1" xfId="4" applyFont="1" applyBorder="1" applyAlignment="1">
      <alignment horizontal="left" vertical="center"/>
    </xf>
    <xf numFmtId="0" fontId="25" fillId="0" borderId="1" xfId="0" applyFont="1" applyBorder="1" applyAlignment="1">
      <alignment horizontal="center" vertical="center" wrapText="1"/>
    </xf>
    <xf numFmtId="0" fontId="29" fillId="0" borderId="0" xfId="0" applyFont="1"/>
    <xf numFmtId="0" fontId="30" fillId="0" borderId="4" xfId="0" applyFont="1" applyBorder="1" applyAlignment="1">
      <alignment horizontal="center" vertical="top" wrapText="1"/>
    </xf>
    <xf numFmtId="0" fontId="30" fillId="0" borderId="3" xfId="0" applyFont="1" applyBorder="1" applyAlignment="1">
      <alignment horizontal="center" vertical="top" wrapText="1"/>
    </xf>
    <xf numFmtId="9" fontId="30" fillId="0" borderId="3" xfId="0" applyNumberFormat="1" applyFont="1" applyBorder="1" applyAlignment="1">
      <alignment horizontal="center" vertical="top" wrapText="1"/>
    </xf>
    <xf numFmtId="0" fontId="23" fillId="0" borderId="3" xfId="0" applyFont="1" applyBorder="1" applyAlignment="1">
      <alignment horizontal="center" vertical="center"/>
    </xf>
    <xf numFmtId="1" fontId="23" fillId="0" borderId="3" xfId="0" applyNumberFormat="1" applyFont="1" applyBorder="1" applyAlignment="1">
      <alignment horizontal="center" vertical="center"/>
    </xf>
    <xf numFmtId="0" fontId="23" fillId="0" borderId="1" xfId="0" applyFont="1" applyBorder="1" applyAlignment="1">
      <alignment horizontal="center" vertical="top" wrapText="1"/>
    </xf>
    <xf numFmtId="0" fontId="30" fillId="0" borderId="1" xfId="0" applyFont="1" applyBorder="1" applyAlignment="1">
      <alignment horizontal="center" vertical="top"/>
    </xf>
    <xf numFmtId="0" fontId="31" fillId="0" borderId="1" xfId="0" applyFont="1" applyBorder="1" applyAlignment="1">
      <alignment horizontal="center" vertical="top" wrapText="1"/>
    </xf>
    <xf numFmtId="0" fontId="30" fillId="0" borderId="1" xfId="0" applyFont="1" applyBorder="1" applyAlignment="1">
      <alignment horizontal="center" vertical="top" wrapText="1"/>
    </xf>
    <xf numFmtId="165" fontId="23" fillId="0" borderId="1" xfId="0" applyNumberFormat="1" applyFont="1" applyBorder="1" applyAlignment="1">
      <alignment horizontal="center" vertical="top"/>
    </xf>
    <xf numFmtId="0" fontId="23" fillId="0" borderId="1" xfId="0" applyFont="1" applyBorder="1"/>
    <xf numFmtId="0" fontId="23" fillId="0" borderId="1" xfId="0" applyFont="1" applyBorder="1" applyAlignment="1">
      <alignment vertical="top" wrapText="1"/>
    </xf>
    <xf numFmtId="0" fontId="23" fillId="0" borderId="1" xfId="0" applyFont="1" applyBorder="1" applyAlignment="1">
      <alignment horizontal="center" vertical="center"/>
    </xf>
    <xf numFmtId="1" fontId="23" fillId="0" borderId="1" xfId="0" applyNumberFormat="1" applyFont="1" applyBorder="1" applyAlignment="1">
      <alignment horizontal="center" vertical="center"/>
    </xf>
    <xf numFmtId="0" fontId="30" fillId="0" borderId="28" xfId="0" applyFont="1" applyBorder="1" applyAlignment="1">
      <alignment horizontal="center" vertical="top" wrapText="1"/>
    </xf>
    <xf numFmtId="0" fontId="23" fillId="0" borderId="1" xfId="0" applyFont="1" applyBorder="1" applyAlignment="1">
      <alignment horizontal="justify" vertical="top" wrapText="1"/>
    </xf>
    <xf numFmtId="2" fontId="23" fillId="0" borderId="1" xfId="0" applyNumberFormat="1" applyFont="1" applyBorder="1" applyAlignment="1">
      <alignment horizontal="center" vertical="top" wrapText="1"/>
    </xf>
    <xf numFmtId="17" fontId="23" fillId="0" borderId="10" xfId="0" applyNumberFormat="1" applyFont="1" applyBorder="1" applyAlignment="1">
      <alignment horizontal="center" vertical="top" wrapText="1"/>
    </xf>
    <xf numFmtId="165" fontId="23" fillId="0" borderId="28" xfId="0" applyNumberFormat="1" applyFont="1" applyBorder="1" applyAlignment="1">
      <alignment horizontal="center" vertical="top"/>
    </xf>
    <xf numFmtId="165" fontId="23" fillId="0" borderId="1" xfId="0" applyNumberFormat="1" applyFont="1" applyBorder="1" applyAlignment="1">
      <alignment vertical="center"/>
    </xf>
    <xf numFmtId="0" fontId="30" fillId="0" borderId="1" xfId="0" applyFont="1" applyBorder="1" applyAlignment="1">
      <alignment vertical="top" wrapText="1"/>
    </xf>
    <xf numFmtId="9" fontId="31" fillId="0" borderId="1" xfId="0" applyNumberFormat="1" applyFont="1" applyBorder="1" applyAlignment="1">
      <alignment horizontal="center" vertical="top" wrapText="1"/>
    </xf>
    <xf numFmtId="44" fontId="31" fillId="0" borderId="1" xfId="5" applyFont="1" applyBorder="1" applyAlignment="1">
      <alignment horizontal="center" vertical="top" wrapText="1"/>
    </xf>
    <xf numFmtId="165" fontId="23" fillId="0" borderId="3" xfId="0" applyNumberFormat="1" applyFont="1" applyBorder="1" applyAlignment="1">
      <alignment horizontal="center" vertical="top"/>
    </xf>
    <xf numFmtId="0" fontId="23" fillId="0" borderId="10" xfId="0" applyFont="1" applyBorder="1" applyAlignment="1">
      <alignment horizontal="center" vertical="top" wrapText="1"/>
    </xf>
    <xf numFmtId="0" fontId="23" fillId="0" borderId="1" xfId="0" applyFont="1" applyBorder="1" applyAlignment="1">
      <alignment horizontal="center" vertical="center" wrapText="1"/>
    </xf>
    <xf numFmtId="9" fontId="30" fillId="0" borderId="1" xfId="0" applyNumberFormat="1" applyFont="1" applyBorder="1" applyAlignment="1">
      <alignment horizontal="center" vertical="top"/>
    </xf>
    <xf numFmtId="10" fontId="30" fillId="0" borderId="1" xfId="0" applyNumberFormat="1" applyFont="1" applyBorder="1" applyAlignment="1">
      <alignment horizontal="center" vertical="top"/>
    </xf>
    <xf numFmtId="9" fontId="30" fillId="0" borderId="1" xfId="0" applyNumberFormat="1" applyFont="1" applyBorder="1" applyAlignment="1">
      <alignment horizontal="center" vertical="top" wrapText="1"/>
    </xf>
    <xf numFmtId="6" fontId="30" fillId="0" borderId="1" xfId="0" applyNumberFormat="1" applyFont="1" applyBorder="1" applyAlignment="1">
      <alignment horizontal="center" vertical="top" wrapText="1"/>
    </xf>
    <xf numFmtId="0" fontId="23" fillId="0" borderId="1" xfId="0" applyFont="1" applyBorder="1" applyAlignment="1">
      <alignment horizontal="center"/>
    </xf>
    <xf numFmtId="165" fontId="23" fillId="0" borderId="33" xfId="0" applyNumberFormat="1" applyFont="1" applyBorder="1" applyAlignment="1">
      <alignment horizontal="center" vertical="top"/>
    </xf>
    <xf numFmtId="0" fontId="23" fillId="0" borderId="4" xfId="0" applyFont="1" applyBorder="1" applyAlignment="1">
      <alignment horizontal="center" vertical="top" wrapText="1"/>
    </xf>
    <xf numFmtId="165" fontId="23" fillId="0" borderId="34" xfId="0" applyNumberFormat="1" applyFont="1" applyBorder="1" applyAlignment="1">
      <alignment horizontal="center" vertical="top"/>
    </xf>
    <xf numFmtId="0" fontId="30" fillId="0" borderId="10" xfId="0" applyFont="1" applyBorder="1" applyAlignment="1">
      <alignment horizontal="center" vertical="top" wrapText="1"/>
    </xf>
    <xf numFmtId="8" fontId="30" fillId="0" borderId="1" xfId="0" applyNumberFormat="1" applyFont="1" applyBorder="1" applyAlignment="1">
      <alignment horizontal="center" vertical="top" wrapText="1"/>
    </xf>
    <xf numFmtId="0" fontId="32" fillId="0" borderId="1" xfId="6" applyFont="1" applyBorder="1" applyAlignment="1">
      <alignment horizontal="center" vertical="top" wrapText="1"/>
    </xf>
    <xf numFmtId="0" fontId="30" fillId="0" borderId="12" xfId="0" applyFont="1" applyBorder="1" applyAlignment="1">
      <alignment horizontal="center" vertical="top" wrapText="1"/>
    </xf>
    <xf numFmtId="0" fontId="23" fillId="0" borderId="32" xfId="0" applyFont="1" applyBorder="1" applyAlignment="1">
      <alignment horizontal="center" vertical="top" wrapText="1"/>
    </xf>
    <xf numFmtId="0" fontId="23" fillId="0" borderId="3" xfId="0" applyFont="1" applyBorder="1" applyAlignment="1">
      <alignment horizontal="center" vertical="center" wrapText="1"/>
    </xf>
    <xf numFmtId="0" fontId="30" fillId="0" borderId="28" xfId="0" applyFont="1" applyBorder="1" applyAlignment="1">
      <alignment horizontal="center" vertical="top"/>
    </xf>
    <xf numFmtId="0" fontId="23" fillId="0" borderId="12" xfId="0" applyFont="1" applyBorder="1" applyAlignment="1">
      <alignment horizontal="center" vertical="top" wrapText="1"/>
    </xf>
    <xf numFmtId="10" fontId="30" fillId="0" borderId="1" xfId="0" applyNumberFormat="1" applyFont="1" applyBorder="1" applyAlignment="1">
      <alignment horizontal="center" vertical="top" wrapText="1"/>
    </xf>
    <xf numFmtId="0" fontId="30" fillId="0" borderId="1" xfId="0" applyFont="1" applyBorder="1"/>
    <xf numFmtId="0" fontId="33" fillId="0" borderId="1" xfId="0" applyFont="1" applyBorder="1" applyAlignment="1">
      <alignment horizontal="center" vertical="center" wrapText="1"/>
    </xf>
    <xf numFmtId="0" fontId="23" fillId="0" borderId="0" xfId="0" applyFont="1" applyAlignment="1">
      <alignment horizontal="center" vertical="center"/>
    </xf>
    <xf numFmtId="0" fontId="31" fillId="0" borderId="0" xfId="0" applyFont="1" applyAlignment="1">
      <alignment horizontal="center"/>
    </xf>
    <xf numFmtId="1" fontId="23" fillId="0" borderId="0" xfId="0" applyNumberFormat="1" applyFont="1" applyAlignment="1">
      <alignment horizontal="center" vertical="center"/>
    </xf>
    <xf numFmtId="0" fontId="33" fillId="0" borderId="0" xfId="0" applyFont="1" applyAlignment="1">
      <alignment horizontal="center" vertical="center" wrapText="1"/>
    </xf>
    <xf numFmtId="164" fontId="29" fillId="0" borderId="0" xfId="0" applyNumberFormat="1" applyFont="1" applyAlignment="1">
      <alignment horizontal="center" vertical="center"/>
    </xf>
    <xf numFmtId="0" fontId="30" fillId="0" borderId="0" xfId="0" applyFont="1" applyAlignment="1">
      <alignment horizontal="center"/>
    </xf>
    <xf numFmtId="0" fontId="30" fillId="0" borderId="0" xfId="0" applyFont="1" applyAlignment="1">
      <alignment horizontal="center" vertical="center"/>
    </xf>
    <xf numFmtId="0" fontId="23" fillId="0" borderId="0" xfId="0" applyFont="1" applyAlignment="1">
      <alignment horizontal="center" vertical="center" wrapText="1"/>
    </xf>
    <xf numFmtId="42" fontId="23" fillId="0" borderId="0" xfId="0" applyNumberFormat="1" applyFont="1" applyAlignment="1">
      <alignment horizontal="center" vertical="center" wrapText="1"/>
    </xf>
    <xf numFmtId="0" fontId="23" fillId="0" borderId="0" xfId="0" applyFont="1" applyAlignment="1">
      <alignment horizontal="center"/>
    </xf>
    <xf numFmtId="0" fontId="26" fillId="0" borderId="11" xfId="0" applyFont="1" applyBorder="1" applyAlignment="1">
      <alignment horizontal="center" vertical="center"/>
    </xf>
    <xf numFmtId="0" fontId="30" fillId="6" borderId="1" xfId="0" applyFont="1" applyFill="1" applyBorder="1" applyAlignment="1">
      <alignment horizontal="center" vertical="top" wrapText="1"/>
    </xf>
    <xf numFmtId="10" fontId="26" fillId="0" borderId="1" xfId="7" applyNumberFormat="1" applyFont="1" applyBorder="1" applyAlignment="1">
      <alignment horizontal="center" vertical="center"/>
    </xf>
    <xf numFmtId="17" fontId="30" fillId="0" borderId="3" xfId="0" applyNumberFormat="1" applyFont="1" applyBorder="1" applyAlignment="1">
      <alignment horizontal="center" vertical="top" wrapText="1"/>
    </xf>
    <xf numFmtId="44" fontId="30" fillId="0" borderId="3" xfId="5" applyFont="1" applyBorder="1" applyAlignment="1">
      <alignment horizontal="center" vertical="top" wrapText="1"/>
    </xf>
    <xf numFmtId="0" fontId="23" fillId="0" borderId="3" xfId="0" applyFont="1" applyBorder="1" applyAlignment="1">
      <alignment horizontal="center" vertical="top" wrapText="1"/>
    </xf>
    <xf numFmtId="0" fontId="31" fillId="0" borderId="28" xfId="0" applyFont="1" applyBorder="1" applyAlignment="1">
      <alignment horizontal="center" vertical="top" wrapText="1"/>
    </xf>
    <xf numFmtId="0" fontId="31" fillId="0" borderId="3" xfId="0" applyFont="1" applyBorder="1" applyAlignment="1">
      <alignment horizontal="center" vertical="top" wrapText="1"/>
    </xf>
    <xf numFmtId="0" fontId="31" fillId="0" borderId="4" xfId="0" applyFont="1" applyBorder="1" applyAlignment="1">
      <alignment horizontal="center" vertical="top" wrapText="1"/>
    </xf>
    <xf numFmtId="0" fontId="30" fillId="0" borderId="28" xfId="0" applyFont="1" applyBorder="1" applyAlignment="1">
      <alignment vertical="top" wrapText="1"/>
    </xf>
    <xf numFmtId="0" fontId="30" fillId="0" borderId="3" xfId="0" applyFont="1" applyBorder="1" applyAlignment="1">
      <alignment vertical="top" wrapText="1"/>
    </xf>
    <xf numFmtId="0" fontId="23" fillId="0" borderId="29"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30" xfId="0" applyFont="1" applyBorder="1" applyAlignment="1">
      <alignment horizontal="center" vertical="center"/>
    </xf>
    <xf numFmtId="0" fontId="31" fillId="0" borderId="3" xfId="0" applyFont="1" applyBorder="1" applyAlignment="1">
      <alignment horizontal="center" vertical="center" wrapText="1"/>
    </xf>
    <xf numFmtId="0" fontId="31" fillId="0" borderId="29" xfId="0" applyFont="1" applyBorder="1" applyAlignment="1">
      <alignment horizontal="center" vertical="top" wrapText="1"/>
    </xf>
    <xf numFmtId="0" fontId="23" fillId="0" borderId="28" xfId="0" applyFont="1" applyBorder="1" applyAlignment="1">
      <alignment horizontal="center" vertical="center" wrapText="1"/>
    </xf>
    <xf numFmtId="0" fontId="23" fillId="0" borderId="4" xfId="0" applyFont="1" applyBorder="1" applyAlignment="1">
      <alignment horizontal="center" vertical="center" wrapText="1"/>
    </xf>
    <xf numFmtId="164" fontId="29" fillId="0" borderId="3" xfId="0" applyNumberFormat="1" applyFont="1" applyBorder="1" applyAlignment="1">
      <alignment horizontal="center" vertical="top" wrapText="1"/>
    </xf>
    <xf numFmtId="0" fontId="3" fillId="6" borderId="26" xfId="0" applyFont="1" applyFill="1" applyBorder="1" applyAlignment="1">
      <alignment horizontal="center" vertical="center" wrapText="1"/>
    </xf>
    <xf numFmtId="0" fontId="0" fillId="0" borderId="1" xfId="0" applyBorder="1" applyAlignment="1">
      <alignment vertical="center"/>
    </xf>
    <xf numFmtId="0" fontId="35" fillId="6" borderId="28" xfId="0" applyFont="1" applyFill="1" applyBorder="1" applyAlignment="1">
      <alignment horizontal="center" vertical="center" wrapText="1"/>
    </xf>
    <xf numFmtId="10" fontId="26" fillId="0" borderId="41" xfId="7" applyNumberFormat="1" applyFont="1" applyBorder="1" applyAlignment="1">
      <alignment horizontal="center" vertical="center"/>
    </xf>
    <xf numFmtId="44" fontId="26" fillId="0" borderId="4" xfId="5" applyFont="1" applyBorder="1" applyAlignment="1">
      <alignment horizontal="center" vertical="center" wrapText="1"/>
    </xf>
    <xf numFmtId="10" fontId="26" fillId="0" borderId="4" xfId="7" applyNumberFormat="1" applyFont="1" applyBorder="1" applyAlignment="1">
      <alignment horizontal="center" vertical="center" wrapText="1"/>
    </xf>
    <xf numFmtId="44" fontId="26" fillId="0" borderId="3" xfId="5" applyFont="1" applyBorder="1" applyAlignment="1">
      <alignment horizontal="center" vertical="center" wrapText="1"/>
    </xf>
    <xf numFmtId="44" fontId="26" fillId="0" borderId="1" xfId="5" applyFont="1" applyBorder="1" applyAlignment="1">
      <alignment horizontal="center" vertical="center" wrapText="1"/>
    </xf>
    <xf numFmtId="10" fontId="26" fillId="0" borderId="1" xfId="7"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Alignment="1">
      <alignment horizontal="center" vertical="center"/>
    </xf>
    <xf numFmtId="9" fontId="26" fillId="0" borderId="3" xfId="7" applyFont="1" applyBorder="1" applyAlignment="1">
      <alignment horizontal="center" vertical="center" wrapText="1"/>
    </xf>
    <xf numFmtId="0" fontId="23" fillId="7" borderId="1" xfId="0" applyFont="1" applyFill="1" applyBorder="1" applyAlignment="1">
      <alignment horizontal="justify" vertical="top" wrapText="1"/>
    </xf>
    <xf numFmtId="44" fontId="26" fillId="8" borderId="4" xfId="5" applyFont="1" applyFill="1" applyBorder="1" applyAlignment="1">
      <alignment horizontal="center" vertical="center" wrapText="1"/>
    </xf>
    <xf numFmtId="10" fontId="26" fillId="8" borderId="4" xfId="5" applyNumberFormat="1" applyFont="1" applyFill="1" applyBorder="1" applyAlignment="1">
      <alignment horizontal="center" vertical="center" wrapText="1"/>
    </xf>
    <xf numFmtId="0" fontId="31" fillId="0" borderId="10" xfId="0" applyFont="1" applyBorder="1" applyAlignment="1">
      <alignment horizontal="center" vertical="top" wrapText="1"/>
    </xf>
    <xf numFmtId="10" fontId="26" fillId="8" borderId="4" xfId="7" applyNumberFormat="1" applyFont="1" applyFill="1" applyBorder="1" applyAlignment="1">
      <alignment horizontal="center" vertical="center" wrapText="1"/>
    </xf>
    <xf numFmtId="0" fontId="31" fillId="7" borderId="1" xfId="0" applyFont="1" applyFill="1" applyBorder="1" applyAlignment="1">
      <alignment horizontal="center" vertical="top" wrapText="1"/>
    </xf>
    <xf numFmtId="44" fontId="26" fillId="8" borderId="1" xfId="5" applyFont="1" applyFill="1" applyBorder="1" applyAlignment="1">
      <alignment horizontal="center" vertical="center" wrapText="1"/>
    </xf>
    <xf numFmtId="10" fontId="26" fillId="8" borderId="1" xfId="7" applyNumberFormat="1" applyFont="1" applyFill="1" applyBorder="1" applyAlignment="1">
      <alignment horizontal="center" vertical="center" wrapText="1"/>
    </xf>
    <xf numFmtId="6" fontId="30" fillId="0" borderId="0" xfId="0" applyNumberFormat="1" applyFont="1" applyAlignment="1">
      <alignment horizontal="center" vertical="top" wrapText="1"/>
    </xf>
    <xf numFmtId="165" fontId="23" fillId="0" borderId="0" xfId="0" applyNumberFormat="1" applyFont="1" applyAlignment="1">
      <alignment horizontal="center" vertical="top"/>
    </xf>
    <xf numFmtId="44" fontId="26" fillId="8" borderId="28" xfId="5" applyFont="1" applyFill="1" applyBorder="1" applyAlignment="1">
      <alignment horizontal="center" vertical="center" wrapText="1"/>
    </xf>
    <xf numFmtId="10" fontId="26" fillId="8" borderId="28" xfId="5" applyNumberFormat="1" applyFont="1" applyFill="1" applyBorder="1" applyAlignment="1">
      <alignment horizontal="center" vertical="center" wrapText="1"/>
    </xf>
    <xf numFmtId="1" fontId="23" fillId="0" borderId="1" xfId="0" applyNumberFormat="1" applyFont="1" applyBorder="1" applyAlignment="1">
      <alignment horizontal="center" vertical="center" wrapText="1"/>
    </xf>
    <xf numFmtId="165" fontId="23" fillId="0" borderId="61" xfId="0" applyNumberFormat="1" applyFont="1" applyBorder="1" applyAlignment="1">
      <alignment horizontal="center" vertical="top"/>
    </xf>
    <xf numFmtId="44" fontId="26" fillId="8" borderId="3" xfId="5" applyFont="1" applyFill="1" applyBorder="1" applyAlignment="1">
      <alignment horizontal="center" vertical="center" wrapText="1"/>
    </xf>
    <xf numFmtId="10" fontId="26" fillId="8" borderId="3" xfId="7" applyNumberFormat="1" applyFont="1" applyFill="1" applyBorder="1" applyAlignment="1">
      <alignment horizontal="center" vertical="center" wrapText="1"/>
    </xf>
    <xf numFmtId="0" fontId="16" fillId="0" borderId="1" xfId="0" applyFont="1" applyBorder="1" applyAlignment="1">
      <alignment horizontal="center"/>
    </xf>
    <xf numFmtId="10" fontId="26" fillId="8" borderId="28" xfId="7" applyNumberFormat="1" applyFont="1" applyFill="1" applyBorder="1" applyAlignment="1">
      <alignment horizontal="center" vertical="center" wrapText="1"/>
    </xf>
    <xf numFmtId="0" fontId="23" fillId="0" borderId="0" xfId="0" applyFont="1" applyAlignment="1">
      <alignment horizontal="center" wrapText="1"/>
    </xf>
    <xf numFmtId="17" fontId="30" fillId="0" borderId="5" xfId="0" applyNumberFormat="1" applyFont="1" applyBorder="1" applyAlignment="1">
      <alignment horizontal="center" vertical="top" wrapText="1"/>
    </xf>
    <xf numFmtId="0" fontId="30" fillId="7" borderId="3" xfId="0" applyFont="1" applyFill="1" applyBorder="1" applyAlignment="1">
      <alignment horizontal="center" vertical="center" wrapText="1"/>
    </xf>
    <xf numFmtId="0" fontId="26" fillId="0" borderId="8" xfId="0" applyFont="1" applyBorder="1" applyAlignment="1">
      <alignment horizontal="center" vertical="center"/>
    </xf>
    <xf numFmtId="1" fontId="36" fillId="0" borderId="0" xfId="0" applyNumberFormat="1" applyFont="1" applyAlignment="1">
      <alignment horizontal="center" vertical="center"/>
    </xf>
    <xf numFmtId="1" fontId="36" fillId="0" borderId="3"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28" xfId="0" applyFont="1" applyBorder="1" applyAlignment="1">
      <alignment horizontal="center" vertical="center" wrapText="1"/>
    </xf>
    <xf numFmtId="10" fontId="38" fillId="0" borderId="1" xfId="7" applyNumberFormat="1" applyFont="1" applyBorder="1" applyAlignment="1">
      <alignment horizontal="center" vertical="center" wrapText="1"/>
    </xf>
    <xf numFmtId="10" fontId="38" fillId="0" borderId="28" xfId="7" applyNumberFormat="1" applyFont="1" applyBorder="1" applyAlignment="1">
      <alignment horizontal="center" vertical="center" wrapText="1"/>
    </xf>
    <xf numFmtId="0" fontId="5" fillId="0" borderId="0" xfId="0" applyFont="1"/>
    <xf numFmtId="0" fontId="39" fillId="0" borderId="12" xfId="0" applyFont="1" applyBorder="1" applyAlignment="1">
      <alignment horizontal="center" vertical="center" wrapText="1"/>
    </xf>
    <xf numFmtId="0" fontId="5" fillId="0" borderId="0" xfId="0" applyFont="1" applyAlignment="1">
      <alignment vertical="center"/>
    </xf>
    <xf numFmtId="0" fontId="41" fillId="0" borderId="11" xfId="0" applyFont="1" applyBorder="1" applyAlignment="1">
      <alignment horizontal="center" vertical="center"/>
    </xf>
    <xf numFmtId="0" fontId="41" fillId="0" borderId="1" xfId="0" applyFont="1" applyBorder="1" applyAlignment="1">
      <alignment horizontal="center" vertical="center"/>
    </xf>
    <xf numFmtId="0" fontId="5" fillId="0" borderId="28" xfId="0" applyFont="1" applyBorder="1" applyAlignment="1">
      <alignment horizontal="center" vertical="top" wrapText="1"/>
    </xf>
    <xf numFmtId="0" fontId="5" fillId="0" borderId="1" xfId="0" applyFont="1" applyBorder="1" applyAlignment="1">
      <alignment horizontal="center" vertical="top" wrapText="1"/>
    </xf>
    <xf numFmtId="9" fontId="5" fillId="0" borderId="1" xfId="0" applyNumberFormat="1" applyFont="1" applyBorder="1" applyAlignment="1">
      <alignment horizontal="center" vertical="top" wrapText="1"/>
    </xf>
    <xf numFmtId="0" fontId="43" fillId="0" borderId="1" xfId="0" applyFont="1" applyBorder="1" applyAlignment="1">
      <alignment horizontal="center" vertical="top" wrapText="1"/>
    </xf>
    <xf numFmtId="44" fontId="43" fillId="0" borderId="1" xfId="5" applyFont="1" applyBorder="1" applyAlignment="1">
      <alignment horizontal="center" vertical="top" wrapText="1"/>
    </xf>
    <xf numFmtId="44" fontId="43" fillId="0" borderId="1" xfId="5" applyFont="1" applyFill="1" applyBorder="1" applyAlignment="1">
      <alignment horizontal="center" vertical="top" wrapText="1"/>
    </xf>
    <xf numFmtId="44" fontId="43" fillId="0" borderId="10" xfId="5" applyFont="1" applyFill="1" applyBorder="1" applyAlignment="1">
      <alignment horizontal="center" vertical="top" wrapText="1"/>
    </xf>
    <xf numFmtId="44" fontId="35" fillId="0" borderId="45" xfId="5" applyFont="1" applyFill="1" applyBorder="1" applyAlignment="1">
      <alignment horizontal="center" vertical="center" wrapText="1"/>
    </xf>
    <xf numFmtId="0" fontId="43" fillId="0" borderId="12" xfId="0" applyFont="1" applyBorder="1" applyAlignment="1">
      <alignment horizontal="center" vertical="top" wrapText="1"/>
    </xf>
    <xf numFmtId="17" fontId="5" fillId="0" borderId="3" xfId="0" applyNumberFormat="1" applyFont="1" applyBorder="1" applyAlignment="1">
      <alignment horizontal="center" vertical="top" wrapText="1"/>
    </xf>
    <xf numFmtId="0" fontId="5" fillId="0" borderId="1" xfId="0" applyFont="1" applyBorder="1" applyAlignment="1">
      <alignment vertical="center"/>
    </xf>
    <xf numFmtId="0" fontId="5" fillId="0" borderId="3" xfId="0" applyFont="1" applyBorder="1" applyAlignment="1">
      <alignment horizontal="center" vertical="top" wrapText="1"/>
    </xf>
    <xf numFmtId="0" fontId="5" fillId="0" borderId="1" xfId="0" applyFont="1" applyBorder="1" applyAlignment="1">
      <alignment horizontal="justify" vertical="top" wrapText="1"/>
    </xf>
    <xf numFmtId="17" fontId="5" fillId="0" borderId="1" xfId="0" applyNumberFormat="1" applyFont="1" applyBorder="1" applyAlignment="1">
      <alignment horizontal="center" vertical="top" wrapText="1"/>
    </xf>
    <xf numFmtId="0" fontId="5" fillId="0" borderId="1" xfId="0" applyFont="1" applyBorder="1"/>
    <xf numFmtId="0" fontId="5" fillId="0" borderId="32" xfId="0" applyFont="1" applyBorder="1" applyAlignment="1">
      <alignment horizontal="justify" vertical="top" wrapText="1"/>
    </xf>
    <xf numFmtId="0" fontId="43" fillId="0" borderId="4" xfId="0" applyFont="1" applyBorder="1" applyAlignment="1">
      <alignment horizontal="center" vertical="top" wrapText="1"/>
    </xf>
    <xf numFmtId="0" fontId="5" fillId="0" borderId="28" xfId="0" applyFont="1" applyBorder="1" applyAlignment="1">
      <alignment horizontal="justify" vertical="top" wrapText="1"/>
    </xf>
    <xf numFmtId="0" fontId="5" fillId="0" borderId="1" xfId="0" applyFont="1" applyBorder="1" applyAlignment="1">
      <alignment horizontal="center" vertical="center" wrapText="1"/>
    </xf>
    <xf numFmtId="10" fontId="35" fillId="0" borderId="45" xfId="7" applyNumberFormat="1" applyFont="1" applyFill="1" applyBorder="1" applyAlignment="1">
      <alignment horizontal="center" vertical="center" wrapText="1"/>
    </xf>
    <xf numFmtId="44" fontId="35" fillId="0" borderId="52" xfId="5" applyFont="1" applyFill="1" applyBorder="1" applyAlignment="1">
      <alignment horizontal="center" vertical="center" wrapText="1"/>
    </xf>
    <xf numFmtId="10" fontId="35" fillId="0" borderId="52" xfId="7" applyNumberFormat="1" applyFont="1" applyFill="1" applyBorder="1" applyAlignment="1">
      <alignment horizontal="center" vertical="center" wrapText="1"/>
    </xf>
    <xf numFmtId="0" fontId="5" fillId="0" borderId="1" xfId="0" applyFont="1" applyBorder="1" applyAlignment="1">
      <alignment vertical="top" wrapText="1"/>
    </xf>
    <xf numFmtId="0" fontId="43" fillId="0" borderId="28" xfId="0" applyFont="1" applyBorder="1" applyAlignment="1">
      <alignment horizontal="center" vertical="top" wrapText="1"/>
    </xf>
    <xf numFmtId="6" fontId="43" fillId="0" borderId="1" xfId="0" applyNumberFormat="1" applyFont="1" applyBorder="1" applyAlignment="1">
      <alignment horizontal="center" vertical="top" wrapText="1"/>
    </xf>
    <xf numFmtId="6" fontId="43" fillId="0" borderId="1" xfId="5" applyNumberFormat="1" applyFont="1" applyFill="1" applyBorder="1" applyAlignment="1">
      <alignment horizontal="center" vertical="top" wrapText="1"/>
    </xf>
    <xf numFmtId="0" fontId="5" fillId="0" borderId="28" xfId="0" applyFont="1" applyBorder="1" applyAlignment="1">
      <alignment vertical="top" wrapText="1"/>
    </xf>
    <xf numFmtId="44" fontId="35" fillId="0" borderId="52" xfId="5" applyFont="1" applyBorder="1" applyAlignment="1">
      <alignment vertical="center" wrapText="1"/>
    </xf>
    <xf numFmtId="10" fontId="35" fillId="0" borderId="52" xfId="7" applyNumberFormat="1" applyFont="1" applyBorder="1" applyAlignment="1">
      <alignment horizontal="center" vertical="center" wrapText="1"/>
    </xf>
    <xf numFmtId="0" fontId="5" fillId="0" borderId="3" xfId="0" applyFont="1" applyBorder="1" applyAlignment="1">
      <alignment vertical="top" wrapText="1"/>
    </xf>
    <xf numFmtId="44" fontId="35" fillId="0" borderId="46" xfId="5" applyFont="1" applyBorder="1" applyAlignment="1">
      <alignment vertical="center" wrapText="1"/>
    </xf>
    <xf numFmtId="10" fontId="35" fillId="0" borderId="46" xfId="7" applyNumberFormat="1" applyFont="1" applyBorder="1" applyAlignment="1">
      <alignment horizontal="center" vertical="center" wrapText="1"/>
    </xf>
    <xf numFmtId="0" fontId="5" fillId="7" borderId="1" xfId="0" applyFont="1" applyFill="1" applyBorder="1" applyAlignment="1">
      <alignment horizontal="center" vertical="top" wrapText="1"/>
    </xf>
    <xf numFmtId="44" fontId="35" fillId="0" borderId="62" xfId="5" applyFont="1" applyFill="1" applyBorder="1" applyAlignment="1">
      <alignment horizontal="center" vertical="center" wrapText="1"/>
    </xf>
    <xf numFmtId="10" fontId="35" fillId="0" borderId="63" xfId="7" applyNumberFormat="1" applyFont="1" applyFill="1" applyBorder="1" applyAlignment="1">
      <alignment horizontal="center" vertical="center" wrapText="1"/>
    </xf>
    <xf numFmtId="44" fontId="35" fillId="0" borderId="52" xfId="5" applyFont="1" applyBorder="1" applyAlignment="1">
      <alignment horizontal="center" vertical="center" wrapText="1"/>
    </xf>
    <xf numFmtId="10" fontId="38" fillId="8" borderId="1" xfId="7" applyNumberFormat="1" applyFont="1" applyFill="1" applyBorder="1" applyAlignment="1">
      <alignment horizontal="center" vertical="center" wrapText="1"/>
    </xf>
    <xf numFmtId="9" fontId="5" fillId="0" borderId="28" xfId="0" applyNumberFormat="1" applyFont="1" applyBorder="1" applyAlignment="1">
      <alignment horizontal="center" vertical="top" wrapText="1"/>
    </xf>
    <xf numFmtId="44" fontId="43" fillId="0" borderId="28" xfId="5" applyFont="1" applyFill="1" applyBorder="1" applyAlignment="1">
      <alignment horizontal="center" vertical="top" wrapText="1"/>
    </xf>
    <xf numFmtId="44" fontId="43" fillId="0" borderId="29" xfId="5" applyFont="1" applyFill="1" applyBorder="1" applyAlignment="1">
      <alignment horizontal="center" vertical="top" wrapText="1"/>
    </xf>
    <xf numFmtId="0" fontId="43" fillId="0" borderId="9" xfId="0" applyFont="1" applyBorder="1" applyAlignment="1">
      <alignment horizontal="center" vertical="top" wrapText="1"/>
    </xf>
    <xf numFmtId="17" fontId="5" fillId="0" borderId="28" xfId="0" applyNumberFormat="1" applyFont="1" applyBorder="1" applyAlignment="1">
      <alignment horizontal="center" vertical="top" wrapText="1"/>
    </xf>
    <xf numFmtId="0" fontId="5" fillId="0" borderId="28" xfId="0" applyFont="1" applyBorder="1" applyAlignment="1">
      <alignment wrapText="1"/>
    </xf>
    <xf numFmtId="0" fontId="5" fillId="0" borderId="28" xfId="0" applyFont="1" applyBorder="1" applyAlignment="1">
      <alignment vertical="center"/>
    </xf>
    <xf numFmtId="10" fontId="38" fillId="8" borderId="1" xfId="7" applyNumberFormat="1" applyFont="1" applyFill="1" applyBorder="1" applyAlignment="1">
      <alignment vertical="center"/>
    </xf>
    <xf numFmtId="10" fontId="44" fillId="0" borderId="0" xfId="7" applyNumberFormat="1" applyFont="1" applyAlignment="1">
      <alignment vertical="center"/>
    </xf>
    <xf numFmtId="10" fontId="38" fillId="8" borderId="58" xfId="7" applyNumberFormat="1" applyFont="1" applyFill="1" applyBorder="1" applyAlignment="1">
      <alignment horizontal="center" vertical="center"/>
    </xf>
    <xf numFmtId="44" fontId="38" fillId="8" borderId="41" xfId="0" applyNumberFormat="1" applyFont="1" applyFill="1" applyBorder="1" applyAlignment="1">
      <alignment horizontal="center" vertical="center"/>
    </xf>
    <xf numFmtId="44" fontId="38" fillId="8" borderId="57" xfId="0" applyNumberFormat="1" applyFont="1" applyFill="1" applyBorder="1" applyAlignment="1">
      <alignment horizontal="center" vertical="center"/>
    </xf>
    <xf numFmtId="0" fontId="45" fillId="0" borderId="0" xfId="0" applyFont="1"/>
    <xf numFmtId="10" fontId="38" fillId="0" borderId="41" xfId="7" applyNumberFormat="1" applyFont="1" applyBorder="1" applyAlignment="1">
      <alignment horizontal="center" vertical="center"/>
    </xf>
    <xf numFmtId="10" fontId="38" fillId="0" borderId="48" xfId="7" applyNumberFormat="1" applyFont="1" applyBorder="1" applyAlignment="1">
      <alignment horizontal="center" vertical="center"/>
    </xf>
    <xf numFmtId="0" fontId="0" fillId="0" borderId="0" xfId="0" applyAlignment="1">
      <alignment horizontal="center" vertical="center"/>
    </xf>
    <xf numFmtId="0" fontId="16" fillId="0" borderId="1" xfId="0" applyFont="1" applyBorder="1" applyAlignment="1">
      <alignment horizontal="center" vertical="center"/>
    </xf>
    <xf numFmtId="0" fontId="0" fillId="0" borderId="10" xfId="0" applyBorder="1" applyAlignment="1">
      <alignment vertical="center" wrapText="1"/>
    </xf>
    <xf numFmtId="10" fontId="0" fillId="0" borderId="1" xfId="7" applyNumberFormat="1" applyFont="1" applyBorder="1" applyAlignment="1">
      <alignment horizontal="center" vertical="center"/>
    </xf>
    <xf numFmtId="9" fontId="0" fillId="0" borderId="0" xfId="7" applyFont="1" applyAlignment="1">
      <alignment horizontal="center" vertical="center"/>
    </xf>
    <xf numFmtId="10" fontId="0" fillId="0" borderId="0" xfId="7" applyNumberFormat="1" applyFont="1" applyAlignment="1">
      <alignment horizontal="center" vertical="center"/>
    </xf>
    <xf numFmtId="0" fontId="23" fillId="0" borderId="1" xfId="0" applyFont="1" applyBorder="1" applyAlignment="1">
      <alignment vertical="center" wrapText="1"/>
    </xf>
    <xf numFmtId="0" fontId="36" fillId="0" borderId="1" xfId="0" applyFont="1" applyBorder="1" applyAlignment="1">
      <alignment horizontal="center" vertical="center" wrapText="1"/>
    </xf>
    <xf numFmtId="0" fontId="26" fillId="0" borderId="1" xfId="0" applyFont="1" applyBorder="1" applyAlignment="1">
      <alignment horizontal="center" vertical="center"/>
    </xf>
    <xf numFmtId="10" fontId="34" fillId="0" borderId="3" xfId="7"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0" fontId="34" fillId="0" borderId="8" xfId="7" applyNumberFormat="1" applyFont="1" applyBorder="1" applyAlignment="1">
      <alignment horizontal="center" vertical="center"/>
    </xf>
    <xf numFmtId="10" fontId="34" fillId="0" borderId="1" xfId="7" applyNumberFormat="1" applyFont="1" applyBorder="1" applyAlignment="1">
      <alignment horizontal="center" vertical="center" wrapText="1"/>
    </xf>
    <xf numFmtId="10" fontId="34" fillId="0" borderId="1" xfId="7" applyNumberFormat="1" applyFont="1" applyBorder="1" applyAlignment="1">
      <alignment horizontal="center" vertical="center"/>
    </xf>
    <xf numFmtId="10" fontId="34" fillId="8" borderId="12" xfId="7" applyNumberFormat="1" applyFont="1" applyFill="1" applyBorder="1" applyAlignment="1">
      <alignment horizontal="center" vertical="center" wrapText="1"/>
    </xf>
    <xf numFmtId="10" fontId="34" fillId="8" borderId="1" xfId="7" applyNumberFormat="1" applyFont="1" applyFill="1" applyBorder="1" applyAlignment="1">
      <alignment horizontal="center" vertical="center"/>
    </xf>
    <xf numFmtId="10" fontId="34" fillId="0" borderId="0" xfId="7" applyNumberFormat="1" applyFont="1" applyAlignment="1">
      <alignment horizontal="center" vertical="center"/>
    </xf>
    <xf numFmtId="10" fontId="34" fillId="8" borderId="30" xfId="7" applyNumberFormat="1" applyFont="1" applyFill="1" applyBorder="1" applyAlignment="1">
      <alignment horizontal="center" vertical="center" wrapText="1"/>
    </xf>
    <xf numFmtId="0" fontId="38" fillId="7" borderId="1" xfId="0" applyFont="1" applyFill="1" applyBorder="1" applyAlignment="1">
      <alignment horizontal="center" vertical="center" wrapText="1"/>
    </xf>
    <xf numFmtId="10" fontId="38" fillId="7" borderId="1" xfId="7" applyNumberFormat="1" applyFont="1" applyFill="1" applyBorder="1" applyAlignment="1">
      <alignment horizontal="center" vertical="center" wrapText="1"/>
    </xf>
    <xf numFmtId="0" fontId="44" fillId="0" borderId="0" xfId="0" applyFont="1" applyAlignment="1">
      <alignment vertical="center"/>
    </xf>
    <xf numFmtId="0" fontId="26" fillId="0" borderId="0" xfId="0" applyFont="1" applyAlignment="1">
      <alignment vertical="center"/>
    </xf>
    <xf numFmtId="0" fontId="26" fillId="8" borderId="1" xfId="0" applyFont="1" applyFill="1" applyBorder="1" applyAlignment="1">
      <alignment horizontal="center" vertical="center"/>
    </xf>
    <xf numFmtId="10" fontId="34" fillId="8" borderId="41" xfId="7" applyNumberFormat="1" applyFont="1" applyFill="1" applyBorder="1" applyAlignment="1">
      <alignment horizontal="center" vertical="center"/>
    </xf>
    <xf numFmtId="10" fontId="26" fillId="8" borderId="48" xfId="7" applyNumberFormat="1" applyFont="1" applyFill="1" applyBorder="1" applyAlignment="1">
      <alignment horizontal="center" vertical="center"/>
    </xf>
    <xf numFmtId="10" fontId="47" fillId="0" borderId="1" xfId="7" applyNumberFormat="1" applyFont="1" applyBorder="1" applyAlignment="1">
      <alignment horizontal="center" vertical="center"/>
    </xf>
    <xf numFmtId="10" fontId="24" fillId="0" borderId="1" xfId="7" applyNumberFormat="1" applyFont="1" applyBorder="1" applyAlignment="1">
      <alignment horizontal="center" vertical="center"/>
    </xf>
    <xf numFmtId="10" fontId="34" fillId="9" borderId="1" xfId="7" applyNumberFormat="1" applyFont="1" applyFill="1" applyBorder="1" applyAlignment="1">
      <alignment horizontal="center" vertical="center" wrapText="1"/>
    </xf>
    <xf numFmtId="10" fontId="36" fillId="6" borderId="1" xfId="7" applyNumberFormat="1" applyFont="1" applyFill="1" applyBorder="1" applyAlignment="1">
      <alignment horizontal="center" vertical="center" wrapText="1"/>
    </xf>
    <xf numFmtId="10" fontId="34" fillId="6" borderId="1" xfId="7" applyNumberFormat="1" applyFont="1" applyFill="1" applyBorder="1" applyAlignment="1">
      <alignment horizontal="center" vertical="center" wrapText="1"/>
    </xf>
    <xf numFmtId="0" fontId="30" fillId="6" borderId="1" xfId="0" applyFont="1" applyFill="1" applyBorder="1" applyAlignment="1">
      <alignment vertical="top" wrapText="1"/>
    </xf>
    <xf numFmtId="10" fontId="36" fillId="9" borderId="3" xfId="7" applyNumberFormat="1" applyFont="1" applyFill="1" applyBorder="1" applyAlignment="1">
      <alignment horizontal="center" vertical="center" wrapText="1"/>
    </xf>
    <xf numFmtId="10" fontId="26" fillId="9" borderId="3" xfId="7" applyNumberFormat="1" applyFont="1" applyFill="1" applyBorder="1" applyAlignment="1">
      <alignment horizontal="center" vertical="center" wrapText="1"/>
    </xf>
    <xf numFmtId="10" fontId="26" fillId="6" borderId="3" xfId="7" applyNumberFormat="1" applyFont="1" applyFill="1" applyBorder="1" applyAlignment="1">
      <alignment horizontal="center" vertical="center" wrapText="1"/>
    </xf>
    <xf numFmtId="0" fontId="30" fillId="6" borderId="3" xfId="0" applyFont="1" applyFill="1" applyBorder="1" applyAlignment="1">
      <alignment horizontal="center" vertical="top"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10" fontId="34" fillId="6" borderId="1" xfId="7" applyNumberFormat="1" applyFont="1" applyFill="1" applyBorder="1" applyAlignment="1">
      <alignment horizontal="center" vertical="center"/>
    </xf>
    <xf numFmtId="1" fontId="34" fillId="6" borderId="3" xfId="0" applyNumberFormat="1" applyFont="1" applyFill="1" applyBorder="1" applyAlignment="1">
      <alignment horizontal="center" vertical="center" wrapText="1"/>
    </xf>
    <xf numFmtId="0" fontId="23" fillId="6" borderId="1" xfId="0" applyFont="1" applyFill="1" applyBorder="1" applyAlignment="1">
      <alignment horizontal="center" vertical="center"/>
    </xf>
    <xf numFmtId="9" fontId="34" fillId="0" borderId="1" xfId="7" applyFont="1" applyBorder="1" applyAlignment="1">
      <alignment horizontal="center" vertical="center"/>
    </xf>
    <xf numFmtId="44" fontId="26" fillId="8" borderId="1" xfId="0" applyNumberFormat="1" applyFont="1" applyFill="1" applyBorder="1" applyAlignment="1">
      <alignment horizontal="center" vertical="center"/>
    </xf>
    <xf numFmtId="0" fontId="26" fillId="8" borderId="10"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53" xfId="0" applyFont="1" applyFill="1" applyBorder="1" applyAlignment="1">
      <alignment horizontal="center" vertical="center" wrapText="1"/>
    </xf>
    <xf numFmtId="0" fontId="26" fillId="8" borderId="54" xfId="0" applyFont="1" applyFill="1" applyBorder="1" applyAlignment="1">
      <alignment horizontal="center" vertical="center" wrapText="1"/>
    </xf>
    <xf numFmtId="0" fontId="26" fillId="8" borderId="56" xfId="0" applyFont="1" applyFill="1" applyBorder="1" applyAlignment="1">
      <alignment horizontal="center" vertical="center" wrapText="1"/>
    </xf>
    <xf numFmtId="10" fontId="34" fillId="0" borderId="28" xfId="7" applyNumberFormat="1" applyFont="1" applyBorder="1" applyAlignment="1">
      <alignment horizontal="center" vertical="center"/>
    </xf>
    <xf numFmtId="10" fontId="34" fillId="0" borderId="3" xfId="7" applyNumberFormat="1" applyFont="1" applyBorder="1" applyAlignment="1">
      <alignment horizontal="center" vertical="center"/>
    </xf>
    <xf numFmtId="10" fontId="34" fillId="0" borderId="28" xfId="7" applyNumberFormat="1" applyFont="1" applyBorder="1" applyAlignment="1">
      <alignment horizontal="center" vertical="center" wrapText="1"/>
    </xf>
    <xf numFmtId="10" fontId="34" fillId="0" borderId="3" xfId="7" applyNumberFormat="1" applyFont="1" applyBorder="1" applyAlignment="1">
      <alignment horizontal="center" vertical="center" wrapText="1"/>
    </xf>
    <xf numFmtId="10" fontId="34" fillId="6" borderId="28" xfId="7" applyNumberFormat="1" applyFont="1" applyFill="1" applyBorder="1" applyAlignment="1">
      <alignment horizontal="center" vertical="center"/>
    </xf>
    <xf numFmtId="10" fontId="34" fillId="6" borderId="3" xfId="7" applyNumberFormat="1" applyFont="1" applyFill="1" applyBorder="1" applyAlignment="1">
      <alignment horizontal="center" vertical="center"/>
    </xf>
    <xf numFmtId="1" fontId="26" fillId="0" borderId="28"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10" fontId="26" fillId="0" borderId="28" xfId="7" applyNumberFormat="1" applyFont="1" applyBorder="1" applyAlignment="1">
      <alignment horizontal="center" vertical="center" wrapText="1"/>
    </xf>
    <xf numFmtId="10" fontId="26" fillId="0" borderId="4" xfId="7" applyNumberFormat="1" applyFont="1" applyBorder="1" applyAlignment="1">
      <alignment horizontal="center" vertical="center" wrapText="1"/>
    </xf>
    <xf numFmtId="10" fontId="26" fillId="0" borderId="3" xfId="7" applyNumberFormat="1" applyFont="1" applyBorder="1" applyAlignment="1">
      <alignment horizontal="center" vertical="center" wrapText="1"/>
    </xf>
    <xf numFmtId="1" fontId="36" fillId="0" borderId="28" xfId="0" applyNumberFormat="1" applyFont="1" applyBorder="1" applyAlignment="1">
      <alignment horizontal="center" vertical="center" wrapText="1"/>
    </xf>
    <xf numFmtId="1" fontId="36" fillId="0" borderId="3"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31" fillId="0" borderId="28" xfId="0" applyFont="1" applyBorder="1" applyAlignment="1">
      <alignment horizontal="center" vertical="top" wrapText="1"/>
    </xf>
    <xf numFmtId="0" fontId="31" fillId="0" borderId="4" xfId="0" applyFont="1" applyBorder="1" applyAlignment="1">
      <alignment horizontal="center" vertical="top" wrapText="1"/>
    </xf>
    <xf numFmtId="0" fontId="31" fillId="0" borderId="3" xfId="0" applyFont="1" applyBorder="1" applyAlignment="1">
      <alignment horizontal="center" vertical="top" wrapText="1"/>
    </xf>
    <xf numFmtId="0" fontId="34" fillId="6" borderId="1" xfId="0" applyFont="1" applyFill="1" applyBorder="1" applyAlignment="1">
      <alignment horizontal="center" vertical="center" wrapText="1"/>
    </xf>
    <xf numFmtId="10" fontId="28" fillId="6" borderId="1" xfId="7" applyNumberFormat="1" applyFont="1" applyFill="1" applyBorder="1" applyAlignment="1">
      <alignment horizontal="center" vertical="center" wrapText="1"/>
    </xf>
    <xf numFmtId="10" fontId="30" fillId="9" borderId="1" xfId="7" applyNumberFormat="1" applyFont="1" applyFill="1" applyBorder="1" applyAlignment="1">
      <alignment horizontal="center" vertical="center" wrapText="1"/>
    </xf>
    <xf numFmtId="1" fontId="36" fillId="0" borderId="4"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 xfId="0" applyFont="1" applyBorder="1" applyAlignment="1">
      <alignment horizontal="center" vertical="center"/>
    </xf>
    <xf numFmtId="0" fontId="26" fillId="8" borderId="60" xfId="0" applyFont="1" applyFill="1" applyBorder="1" applyAlignment="1">
      <alignment horizontal="center" vertical="center" wrapText="1"/>
    </xf>
    <xf numFmtId="0" fontId="26" fillId="8" borderId="57" xfId="0" applyFont="1" applyFill="1" applyBorder="1" applyAlignment="1">
      <alignment horizontal="center" vertical="center" wrapText="1"/>
    </xf>
    <xf numFmtId="0" fontId="26" fillId="8" borderId="58" xfId="0" applyFont="1" applyFill="1" applyBorder="1" applyAlignment="1">
      <alignment horizontal="center" vertical="center" wrapText="1"/>
    </xf>
    <xf numFmtId="44" fontId="26" fillId="0" borderId="28" xfId="5" applyFont="1" applyBorder="1" applyAlignment="1">
      <alignment horizontal="center" vertical="center" wrapText="1"/>
    </xf>
    <xf numFmtId="44" fontId="26" fillId="0" borderId="3" xfId="5" applyFont="1" applyBorder="1" applyAlignment="1">
      <alignment horizontal="center" vertical="center" wrapText="1"/>
    </xf>
    <xf numFmtId="44" fontId="26" fillId="0" borderId="4" xfId="5" applyFont="1" applyBorder="1" applyAlignment="1">
      <alignment horizontal="center" vertical="center" wrapText="1"/>
    </xf>
    <xf numFmtId="0" fontId="26" fillId="8" borderId="1" xfId="0" applyFont="1" applyFill="1" applyBorder="1" applyAlignment="1">
      <alignment horizontal="center" vertical="center" wrapText="1"/>
    </xf>
    <xf numFmtId="0" fontId="26" fillId="0" borderId="60"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8" xfId="0" applyFont="1" applyBorder="1" applyAlignment="1">
      <alignment horizontal="center" vertical="center" wrapText="1"/>
    </xf>
    <xf numFmtId="44" fontId="26" fillId="0" borderId="1" xfId="5" applyFont="1" applyBorder="1" applyAlignment="1">
      <alignment horizontal="center" vertical="center" wrapText="1"/>
    </xf>
    <xf numFmtId="10" fontId="26" fillId="0" borderId="1" xfId="7" applyNumberFormat="1" applyFont="1" applyBorder="1" applyAlignment="1">
      <alignment horizontal="center" vertical="center" wrapText="1"/>
    </xf>
    <xf numFmtId="0" fontId="34" fillId="6" borderId="29"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0" fillId="0" borderId="28" xfId="0" applyFont="1" applyBorder="1" applyAlignment="1">
      <alignment horizontal="center" vertical="top" wrapText="1"/>
    </xf>
    <xf numFmtId="0" fontId="30" fillId="0" borderId="4" xfId="0" applyFont="1" applyBorder="1" applyAlignment="1">
      <alignment horizontal="center" vertical="top" wrapText="1"/>
    </xf>
    <xf numFmtId="0" fontId="30" fillId="0" borderId="3" xfId="0" applyFont="1" applyBorder="1" applyAlignment="1">
      <alignment horizontal="center" vertical="top" wrapText="1"/>
    </xf>
    <xf numFmtId="1" fontId="23" fillId="0" borderId="28" xfId="0" applyNumberFormat="1" applyFont="1" applyBorder="1" applyAlignment="1">
      <alignment horizontal="center" vertical="center"/>
    </xf>
    <xf numFmtId="1" fontId="23" fillId="0" borderId="3" xfId="0" applyNumberFormat="1" applyFont="1" applyBorder="1" applyAlignment="1">
      <alignment horizontal="center" vertical="center"/>
    </xf>
    <xf numFmtId="0" fontId="23" fillId="0" borderId="28" xfId="0" applyFont="1" applyBorder="1" applyAlignment="1">
      <alignment horizontal="center" vertical="top" wrapText="1"/>
    </xf>
    <xf numFmtId="0" fontId="23" fillId="0" borderId="3" xfId="0" applyFont="1" applyBorder="1" applyAlignment="1">
      <alignment horizontal="center" vertical="top" wrapText="1"/>
    </xf>
    <xf numFmtId="0" fontId="23" fillId="0" borderId="29"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30" xfId="0" applyFont="1" applyBorder="1" applyAlignment="1">
      <alignment horizontal="center" vertical="center"/>
    </xf>
    <xf numFmtId="0" fontId="30" fillId="0" borderId="28" xfId="0" applyFont="1" applyBorder="1" applyAlignment="1">
      <alignment vertical="top" wrapText="1"/>
    </xf>
    <xf numFmtId="0" fontId="30" fillId="0" borderId="3" xfId="0" applyFont="1" applyBorder="1" applyAlignment="1">
      <alignment vertical="top" wrapText="1"/>
    </xf>
    <xf numFmtId="0" fontId="23" fillId="0" borderId="1" xfId="0" applyFont="1" applyBorder="1" applyAlignment="1">
      <alignment horizontal="center" vertical="top" wrapText="1"/>
    </xf>
    <xf numFmtId="165" fontId="23" fillId="0" borderId="1" xfId="0" applyNumberFormat="1" applyFont="1" applyBorder="1" applyAlignment="1">
      <alignment horizontal="center" vertical="top"/>
    </xf>
    <xf numFmtId="17" fontId="23" fillId="0" borderId="1" xfId="0" applyNumberFormat="1" applyFont="1" applyBorder="1" applyAlignment="1">
      <alignment horizontal="center" vertical="top" wrapText="1"/>
    </xf>
    <xf numFmtId="9" fontId="30" fillId="0" borderId="28" xfId="0" applyNumberFormat="1" applyFont="1" applyBorder="1" applyAlignment="1">
      <alignment horizontal="center" vertical="top" wrapText="1"/>
    </xf>
    <xf numFmtId="9" fontId="30" fillId="0" borderId="4" xfId="0" applyNumberFormat="1" applyFont="1" applyBorder="1" applyAlignment="1">
      <alignment horizontal="center" vertical="top" wrapText="1"/>
    </xf>
    <xf numFmtId="9" fontId="30" fillId="0" borderId="3" xfId="0" applyNumberFormat="1" applyFont="1" applyBorder="1" applyAlignment="1">
      <alignment horizontal="center" vertical="top" wrapText="1"/>
    </xf>
    <xf numFmtId="0" fontId="23" fillId="0" borderId="7" xfId="0" applyFont="1" applyBorder="1" applyAlignment="1">
      <alignment horizontal="center" vertical="center"/>
    </xf>
    <xf numFmtId="0" fontId="23" fillId="0" borderId="31" xfId="0" applyFont="1" applyBorder="1" applyAlignment="1">
      <alignment horizontal="center" vertical="center"/>
    </xf>
    <xf numFmtId="0" fontId="23" fillId="0" borderId="28" xfId="0"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30" fillId="0" borderId="1" xfId="0" applyFont="1" applyBorder="1" applyAlignment="1">
      <alignment horizontal="center" vertical="top" wrapText="1"/>
    </xf>
    <xf numFmtId="10" fontId="34" fillId="0" borderId="4" xfId="7" applyNumberFormat="1" applyFont="1" applyBorder="1" applyAlignment="1">
      <alignment horizontal="center" vertical="center"/>
    </xf>
    <xf numFmtId="0" fontId="26" fillId="0" borderId="28" xfId="0" applyFont="1" applyBorder="1" applyAlignment="1">
      <alignment horizontal="center" vertical="center"/>
    </xf>
    <xf numFmtId="0" fontId="26" fillId="0" borderId="3" xfId="0" applyFont="1" applyBorder="1" applyAlignment="1">
      <alignment horizontal="center" vertical="center"/>
    </xf>
    <xf numFmtId="10" fontId="26" fillId="0" borderId="28" xfId="7" applyNumberFormat="1" applyFont="1" applyBorder="1" applyAlignment="1">
      <alignment horizontal="center" vertical="center"/>
    </xf>
    <xf numFmtId="10" fontId="26" fillId="0" borderId="3" xfId="7" applyNumberFormat="1" applyFont="1" applyBorder="1" applyAlignment="1">
      <alignment horizontal="center" vertical="center"/>
    </xf>
    <xf numFmtId="0" fontId="30" fillId="0" borderId="2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9" fontId="30" fillId="0" borderId="1" xfId="0" applyNumberFormat="1" applyFont="1" applyBorder="1" applyAlignment="1">
      <alignment horizontal="center" vertical="top" wrapText="1"/>
    </xf>
    <xf numFmtId="0" fontId="23" fillId="0" borderId="1" xfId="0" applyFont="1" applyBorder="1" applyAlignment="1">
      <alignment horizontal="center" vertical="center"/>
    </xf>
    <xf numFmtId="0" fontId="30" fillId="6" borderId="28" xfId="0" applyFont="1" applyFill="1" applyBorder="1" applyAlignment="1">
      <alignment horizontal="center" vertical="center" wrapText="1"/>
    </xf>
    <xf numFmtId="0" fontId="30" fillId="6" borderId="3" xfId="0" applyFont="1" applyFill="1" applyBorder="1" applyAlignment="1">
      <alignment horizontal="center" vertical="center" wrapText="1"/>
    </xf>
    <xf numFmtId="17" fontId="30" fillId="0" borderId="1" xfId="0" applyNumberFormat="1" applyFont="1" applyBorder="1" applyAlignment="1">
      <alignment horizontal="center" vertical="top" wrapText="1"/>
    </xf>
    <xf numFmtId="0" fontId="23" fillId="0" borderId="1" xfId="0" applyFont="1" applyBorder="1" applyAlignment="1">
      <alignment horizontal="center" vertical="center" wrapText="1"/>
    </xf>
    <xf numFmtId="0" fontId="31" fillId="0" borderId="1" xfId="0" applyFont="1" applyBorder="1" applyAlignment="1">
      <alignment horizontal="center" vertical="top" wrapText="1"/>
    </xf>
    <xf numFmtId="9" fontId="31" fillId="0" borderId="1" xfId="0" applyNumberFormat="1" applyFont="1" applyBorder="1" applyAlignment="1">
      <alignment horizontal="center" vertical="top" wrapText="1"/>
    </xf>
    <xf numFmtId="0" fontId="31" fillId="0" borderId="2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164" fontId="29" fillId="0" borderId="28" xfId="0" applyNumberFormat="1" applyFont="1" applyBorder="1" applyAlignment="1">
      <alignment horizontal="center" vertical="top" wrapText="1"/>
    </xf>
    <xf numFmtId="164" fontId="29" fillId="0" borderId="4" xfId="0" applyNumberFormat="1" applyFont="1" applyBorder="1" applyAlignment="1">
      <alignment horizontal="center" vertical="top" wrapText="1"/>
    </xf>
    <xf numFmtId="164" fontId="29" fillId="0" borderId="3" xfId="0" applyNumberFormat="1" applyFont="1" applyBorder="1" applyAlignment="1">
      <alignment horizontal="center" vertical="top" wrapText="1"/>
    </xf>
    <xf numFmtId="0" fontId="23" fillId="7" borderId="1" xfId="0" applyFont="1" applyFill="1" applyBorder="1" applyAlignment="1">
      <alignment horizontal="center" vertical="top" wrapText="1"/>
    </xf>
    <xf numFmtId="0" fontId="30" fillId="0" borderId="1" xfId="0" applyFont="1" applyBorder="1" applyAlignment="1">
      <alignment horizontal="center" vertical="top"/>
    </xf>
    <xf numFmtId="0" fontId="23" fillId="7" borderId="28" xfId="0" applyFont="1" applyFill="1" applyBorder="1" applyAlignment="1">
      <alignment horizontal="center" vertical="top" wrapText="1"/>
    </xf>
    <xf numFmtId="0" fontId="23" fillId="7" borderId="3" xfId="0" applyFont="1" applyFill="1" applyBorder="1" applyAlignment="1">
      <alignment horizontal="center" vertical="top" wrapText="1"/>
    </xf>
    <xf numFmtId="2" fontId="23" fillId="0" borderId="28" xfId="0" applyNumberFormat="1" applyFont="1" applyBorder="1" applyAlignment="1">
      <alignment horizontal="center" vertical="top" wrapText="1"/>
    </xf>
    <xf numFmtId="2" fontId="23" fillId="0" borderId="3" xfId="0" applyNumberFormat="1" applyFont="1" applyBorder="1" applyAlignment="1">
      <alignment horizontal="center" vertical="top" wrapText="1"/>
    </xf>
    <xf numFmtId="0" fontId="34" fillId="0" borderId="28" xfId="0" applyFont="1" applyBorder="1" applyAlignment="1">
      <alignment horizontal="center" vertical="center" wrapText="1"/>
    </xf>
    <xf numFmtId="0" fontId="34" fillId="0" borderId="3" xfId="0" applyFont="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31" fillId="0" borderId="29" xfId="0" applyFont="1" applyBorder="1" applyAlignment="1">
      <alignment horizontal="center" vertical="top" wrapText="1"/>
    </xf>
    <xf numFmtId="0" fontId="31" fillId="0" borderId="5" xfId="0" applyFont="1" applyBorder="1" applyAlignment="1">
      <alignment horizontal="center" vertical="top" wrapText="1"/>
    </xf>
    <xf numFmtId="0" fontId="26" fillId="0" borderId="2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5" fillId="5" borderId="1"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0" borderId="1" xfId="0" applyFont="1" applyBorder="1" applyAlignment="1">
      <alignment horizontal="center" wrapText="1"/>
    </xf>
    <xf numFmtId="0" fontId="25"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3" borderId="25"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7" fillId="0" borderId="1" xfId="0" applyFont="1" applyBorder="1" applyAlignment="1">
      <alignment horizontal="center" vertic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5" fillId="3" borderId="24"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8" fillId="0" borderId="1" xfId="0" applyFont="1" applyBorder="1" applyAlignment="1">
      <alignment horizontal="center" vertical="center" wrapText="1"/>
    </xf>
    <xf numFmtId="164" fontId="29" fillId="0" borderId="1" xfId="0" applyNumberFormat="1" applyFont="1" applyBorder="1" applyAlignment="1">
      <alignment horizontal="center" vertical="top" wrapText="1"/>
    </xf>
    <xf numFmtId="0" fontId="26" fillId="0" borderId="1" xfId="0" applyFont="1" applyBorder="1" applyAlignment="1">
      <alignment horizontal="center" vertical="center" wrapText="1"/>
    </xf>
    <xf numFmtId="0" fontId="30" fillId="0" borderId="1" xfId="0" applyFont="1" applyBorder="1" applyAlignment="1">
      <alignment vertical="top" wrapText="1"/>
    </xf>
    <xf numFmtId="0" fontId="30" fillId="0" borderId="28" xfId="0" applyFont="1" applyBorder="1" applyAlignment="1">
      <alignment vertical="center" wrapText="1"/>
    </xf>
    <xf numFmtId="0" fontId="30" fillId="0" borderId="3" xfId="0" applyFont="1" applyBorder="1" applyAlignment="1">
      <alignment vertical="center" wrapText="1"/>
    </xf>
    <xf numFmtId="0" fontId="30" fillId="6" borderId="28" xfId="0" applyFont="1" applyFill="1" applyBorder="1" applyAlignment="1">
      <alignment vertical="center" wrapText="1"/>
    </xf>
    <xf numFmtId="0" fontId="30" fillId="6" borderId="3" xfId="0" applyFont="1" applyFill="1" applyBorder="1" applyAlignment="1">
      <alignment vertical="center" wrapText="1"/>
    </xf>
    <xf numFmtId="1" fontId="23" fillId="0" borderId="4" xfId="0" applyNumberFormat="1" applyFont="1" applyBorder="1" applyAlignment="1">
      <alignment horizontal="center" vertical="center"/>
    </xf>
    <xf numFmtId="0" fontId="31" fillId="0" borderId="1" xfId="0" applyFont="1" applyBorder="1" applyAlignment="1">
      <alignment horizontal="center" vertical="top"/>
    </xf>
    <xf numFmtId="17" fontId="30" fillId="0" borderId="10" xfId="0" applyNumberFormat="1" applyFont="1" applyBorder="1" applyAlignment="1">
      <alignment horizontal="center" vertical="top" wrapText="1"/>
    </xf>
    <xf numFmtId="0" fontId="30" fillId="0" borderId="10" xfId="0" applyFont="1" applyBorder="1" applyAlignment="1">
      <alignment horizontal="center" vertical="top" wrapText="1"/>
    </xf>
    <xf numFmtId="17" fontId="23" fillId="0" borderId="10" xfId="0" applyNumberFormat="1" applyFont="1" applyBorder="1" applyAlignment="1">
      <alignment horizontal="center" vertical="top" wrapText="1"/>
    </xf>
    <xf numFmtId="0" fontId="23" fillId="0" borderId="10" xfId="0" applyFont="1" applyBorder="1" applyAlignment="1">
      <alignment horizontal="center" vertical="top" wrapText="1"/>
    </xf>
    <xf numFmtId="6" fontId="30" fillId="0" borderId="1" xfId="0" applyNumberFormat="1" applyFont="1" applyBorder="1" applyAlignment="1">
      <alignment horizontal="center" vertical="top"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7" fillId="6" borderId="1" xfId="0" applyFont="1" applyFill="1" applyBorder="1" applyAlignment="1">
      <alignment horizontal="center" vertical="center" wrapText="1"/>
    </xf>
    <xf numFmtId="0" fontId="27" fillId="6" borderId="28" xfId="0" applyFont="1" applyFill="1" applyBorder="1" applyAlignment="1">
      <alignment horizontal="center" vertical="center" wrapText="1"/>
    </xf>
    <xf numFmtId="165" fontId="23" fillId="0" borderId="28" xfId="0" applyNumberFormat="1" applyFont="1" applyBorder="1" applyAlignment="1">
      <alignment horizontal="center" vertical="top"/>
    </xf>
    <xf numFmtId="165" fontId="23" fillId="0" borderId="3" xfId="0" applyNumberFormat="1" applyFont="1" applyBorder="1" applyAlignment="1">
      <alignment horizontal="center" vertical="top"/>
    </xf>
    <xf numFmtId="165" fontId="23" fillId="0" borderId="35" xfId="0" applyNumberFormat="1" applyFont="1" applyBorder="1" applyAlignment="1">
      <alignment horizontal="center" vertical="top"/>
    </xf>
    <xf numFmtId="165" fontId="23" fillId="0" borderId="39" xfId="0" applyNumberFormat="1" applyFont="1" applyBorder="1" applyAlignment="1">
      <alignment horizontal="center" vertical="top"/>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44" fontId="31" fillId="0" borderId="1" xfId="5" applyFont="1" applyBorder="1" applyAlignment="1">
      <alignment horizontal="center" vertical="top" wrapText="1"/>
    </xf>
    <xf numFmtId="0" fontId="23" fillId="0" borderId="4" xfId="0" applyFont="1" applyBorder="1" applyAlignment="1">
      <alignment horizontal="center" vertical="top" wrapText="1"/>
    </xf>
    <xf numFmtId="0" fontId="24" fillId="0" borderId="1" xfId="0" applyFont="1" applyBorder="1" applyAlignment="1">
      <alignment horizontal="center" vertical="center"/>
    </xf>
    <xf numFmtId="44" fontId="30" fillId="0" borderId="1" xfId="5" applyFont="1" applyBorder="1" applyAlignment="1">
      <alignment horizontal="center" vertical="top" wrapText="1"/>
    </xf>
    <xf numFmtId="17" fontId="30" fillId="0" borderId="28" xfId="0" applyNumberFormat="1" applyFont="1" applyBorder="1" applyAlignment="1">
      <alignment horizontal="center" vertical="top" wrapText="1"/>
    </xf>
    <xf numFmtId="17" fontId="30" fillId="0" borderId="4" xfId="0" applyNumberFormat="1" applyFont="1" applyBorder="1" applyAlignment="1">
      <alignment horizontal="center" vertical="top" wrapText="1"/>
    </xf>
    <xf numFmtId="17" fontId="30" fillId="0" borderId="3" xfId="0" applyNumberFormat="1" applyFont="1" applyBorder="1" applyAlignment="1">
      <alignment horizontal="center" vertical="top" wrapText="1"/>
    </xf>
    <xf numFmtId="44" fontId="30" fillId="0" borderId="28" xfId="5" applyFont="1" applyBorder="1" applyAlignment="1">
      <alignment horizontal="center" vertical="top" wrapText="1"/>
    </xf>
    <xf numFmtId="44" fontId="30" fillId="0" borderId="4" xfId="5" applyFont="1" applyBorder="1" applyAlignment="1">
      <alignment horizontal="center" vertical="top" wrapText="1"/>
    </xf>
    <xf numFmtId="44" fontId="30" fillId="0" borderId="3" xfId="5" applyFont="1" applyBorder="1" applyAlignment="1">
      <alignment horizontal="center" vertical="top" wrapText="1"/>
    </xf>
    <xf numFmtId="0" fontId="23" fillId="0" borderId="1" xfId="0" applyFont="1" applyBorder="1"/>
    <xf numFmtId="0" fontId="38" fillId="8" borderId="60" xfId="0" applyFont="1" applyFill="1" applyBorder="1" applyAlignment="1">
      <alignment horizontal="center" vertical="center" wrapText="1"/>
    </xf>
    <xf numFmtId="0" fontId="38" fillId="8" borderId="57" xfId="0" applyFont="1" applyFill="1" applyBorder="1" applyAlignment="1">
      <alignment horizontal="center" vertical="center" wrapText="1"/>
    </xf>
    <xf numFmtId="0" fontId="38" fillId="8" borderId="58" xfId="0" applyFont="1" applyFill="1" applyBorder="1" applyAlignment="1">
      <alignment horizontal="center" vertical="center" wrapText="1"/>
    </xf>
    <xf numFmtId="10" fontId="38" fillId="0" borderId="28" xfId="7" applyNumberFormat="1" applyFont="1" applyBorder="1" applyAlignment="1">
      <alignment horizontal="center" vertical="top" wrapText="1"/>
    </xf>
    <xf numFmtId="10" fontId="38" fillId="0" borderId="4" xfId="7" applyNumberFormat="1" applyFont="1" applyBorder="1" applyAlignment="1">
      <alignment horizontal="center" vertical="top" wrapText="1"/>
    </xf>
    <xf numFmtId="10" fontId="38" fillId="0" borderId="3" xfId="7" applyNumberFormat="1" applyFont="1" applyBorder="1" applyAlignment="1">
      <alignment horizontal="center" vertical="top" wrapText="1"/>
    </xf>
    <xf numFmtId="10" fontId="38" fillId="0" borderId="28" xfId="0" applyNumberFormat="1" applyFont="1" applyBorder="1" applyAlignment="1">
      <alignment horizontal="center" vertical="top" wrapText="1"/>
    </xf>
    <xf numFmtId="10" fontId="38" fillId="0" borderId="4" xfId="0" applyNumberFormat="1" applyFont="1" applyBorder="1" applyAlignment="1">
      <alignment horizontal="center" vertical="top" wrapText="1"/>
    </xf>
    <xf numFmtId="10" fontId="38" fillId="0" borderId="3" xfId="0" applyNumberFormat="1" applyFont="1" applyBorder="1" applyAlignment="1">
      <alignment horizontal="center" vertical="top" wrapText="1"/>
    </xf>
    <xf numFmtId="0" fontId="26" fillId="8" borderId="55" xfId="0" applyFont="1" applyFill="1" applyBorder="1" applyAlignment="1">
      <alignment horizontal="center" vertical="center" wrapText="1"/>
    </xf>
    <xf numFmtId="0" fontId="5" fillId="0" borderId="28"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38" fillId="8" borderId="10" xfId="0" applyFont="1" applyFill="1" applyBorder="1" applyAlignment="1">
      <alignment horizontal="center" vertical="center" wrapText="1"/>
    </xf>
    <xf numFmtId="0" fontId="38" fillId="8" borderId="11"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38" fillId="8" borderId="53" xfId="0" applyFont="1" applyFill="1" applyBorder="1" applyAlignment="1">
      <alignment horizontal="center" vertical="center" wrapText="1"/>
    </xf>
    <xf numFmtId="0" fontId="38" fillId="8" borderId="54" xfId="0" applyFont="1" applyFill="1" applyBorder="1" applyAlignment="1">
      <alignment horizontal="center" vertical="center" wrapText="1"/>
    </xf>
    <xf numFmtId="0" fontId="38" fillId="8" borderId="56" xfId="0" applyFont="1" applyFill="1" applyBorder="1" applyAlignment="1">
      <alignment horizontal="center" vertical="center" wrapText="1"/>
    </xf>
    <xf numFmtId="0" fontId="38" fillId="0" borderId="42"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44" fontId="35" fillId="0" borderId="45" xfId="5" applyFont="1" applyFill="1" applyBorder="1" applyAlignment="1">
      <alignment horizontal="center" vertical="center" wrapText="1"/>
    </xf>
    <xf numFmtId="44" fontId="35" fillId="0" borderId="46" xfId="5" applyFont="1" applyFill="1" applyBorder="1" applyAlignment="1">
      <alignment horizontal="center" vertical="center" wrapText="1"/>
    </xf>
    <xf numFmtId="10" fontId="35" fillId="0" borderId="45" xfId="7" applyNumberFormat="1" applyFont="1" applyFill="1" applyBorder="1" applyAlignment="1">
      <alignment horizontal="center" vertical="center" wrapText="1"/>
    </xf>
    <xf numFmtId="10" fontId="35" fillId="0" borderId="46" xfId="7" applyNumberFormat="1" applyFont="1" applyFill="1" applyBorder="1" applyAlignment="1">
      <alignment horizontal="center" vertical="center" wrapText="1"/>
    </xf>
    <xf numFmtId="44" fontId="35" fillId="0" borderId="45" xfId="5" applyFont="1" applyBorder="1" applyAlignment="1">
      <alignment vertical="center" wrapText="1"/>
    </xf>
    <xf numFmtId="44" fontId="35" fillId="0" borderId="52" xfId="5" applyFont="1" applyBorder="1" applyAlignment="1">
      <alignment vertical="center" wrapText="1"/>
    </xf>
    <xf numFmtId="44" fontId="35" fillId="0" borderId="46" xfId="5" applyFont="1" applyBorder="1" applyAlignment="1">
      <alignment vertical="center" wrapText="1"/>
    </xf>
    <xf numFmtId="10" fontId="35" fillId="0" borderId="45" xfId="7" applyNumberFormat="1" applyFont="1" applyBorder="1" applyAlignment="1">
      <alignment horizontal="center" vertical="center" wrapText="1"/>
    </xf>
    <xf numFmtId="10" fontId="35" fillId="0" borderId="52" xfId="7" applyNumberFormat="1" applyFont="1" applyBorder="1" applyAlignment="1">
      <alignment horizontal="center" vertical="center" wrapText="1"/>
    </xf>
    <xf numFmtId="10" fontId="35" fillId="0" borderId="46" xfId="7" applyNumberFormat="1" applyFont="1" applyBorder="1" applyAlignment="1">
      <alignment horizontal="center" vertical="center" wrapText="1"/>
    </xf>
    <xf numFmtId="44" fontId="35" fillId="0" borderId="49" xfId="5" applyFont="1" applyBorder="1" applyAlignment="1">
      <alignment vertical="center" wrapText="1"/>
    </xf>
    <xf numFmtId="44" fontId="35" fillId="0" borderId="51" xfId="5" applyFont="1" applyBorder="1" applyAlignment="1">
      <alignment vertical="center" wrapText="1"/>
    </xf>
    <xf numFmtId="10" fontId="35" fillId="0" borderId="49" xfId="7" applyNumberFormat="1" applyFont="1" applyBorder="1" applyAlignment="1">
      <alignment horizontal="center" vertical="center" wrapText="1"/>
    </xf>
    <xf numFmtId="10" fontId="35" fillId="0" borderId="51" xfId="7" applyNumberFormat="1" applyFont="1" applyBorder="1" applyAlignment="1">
      <alignment horizontal="center" vertical="center" wrapText="1"/>
    </xf>
    <xf numFmtId="10" fontId="35" fillId="0" borderId="47" xfId="7" applyNumberFormat="1" applyFont="1" applyFill="1" applyBorder="1" applyAlignment="1">
      <alignment horizontal="center" vertical="center" wrapText="1"/>
    </xf>
    <xf numFmtId="10" fontId="35" fillId="0" borderId="48" xfId="7" applyNumberFormat="1" applyFont="1" applyFill="1" applyBorder="1" applyAlignment="1">
      <alignment horizontal="center" vertical="center" wrapText="1"/>
    </xf>
    <xf numFmtId="44" fontId="35" fillId="0" borderId="49" xfId="5" applyFont="1" applyBorder="1" applyAlignment="1">
      <alignment horizontal="center" vertical="center" wrapText="1"/>
    </xf>
    <xf numFmtId="44" fontId="35" fillId="0" borderId="50" xfId="5" applyFont="1" applyBorder="1" applyAlignment="1">
      <alignment horizontal="center" vertical="center" wrapText="1"/>
    </xf>
    <xf numFmtId="44" fontId="35" fillId="0" borderId="51" xfId="5" applyFont="1" applyBorder="1" applyAlignment="1">
      <alignment horizontal="center" vertical="center" wrapText="1"/>
    </xf>
    <xf numFmtId="10" fontId="35" fillId="0" borderId="50" xfId="7" applyNumberFormat="1" applyFont="1" applyBorder="1" applyAlignment="1">
      <alignment horizontal="center" vertical="center" wrapText="1"/>
    </xf>
    <xf numFmtId="44" fontId="35" fillId="0" borderId="52" xfId="5" applyFont="1" applyFill="1" applyBorder="1" applyAlignment="1">
      <alignment horizontal="center" vertical="center" wrapText="1"/>
    </xf>
    <xf numFmtId="10" fontId="35" fillId="0" borderId="52" xfId="7" applyNumberFormat="1" applyFont="1" applyFill="1" applyBorder="1" applyAlignment="1">
      <alignment horizontal="center" vertical="center" wrapText="1"/>
    </xf>
    <xf numFmtId="44" fontId="35" fillId="0" borderId="43" xfId="5" applyFont="1" applyFill="1" applyBorder="1" applyAlignment="1">
      <alignment horizontal="center" vertical="center" wrapText="1"/>
    </xf>
    <xf numFmtId="44" fontId="35" fillId="0" borderId="44" xfId="5"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41" fillId="0" borderId="1" xfId="0" applyFont="1" applyBorder="1" applyAlignment="1">
      <alignment horizontal="center" vertical="center"/>
    </xf>
    <xf numFmtId="0" fontId="4" fillId="0" borderId="4" xfId="0" applyFont="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38"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28" xfId="0" applyFont="1" applyBorder="1" applyAlignment="1">
      <alignment horizontal="justify" vertical="top" wrapText="1"/>
    </xf>
    <xf numFmtId="0" fontId="5" fillId="0" borderId="4" xfId="0" applyFont="1" applyBorder="1" applyAlignment="1">
      <alignment horizontal="justify" vertical="top" wrapText="1"/>
    </xf>
    <xf numFmtId="0" fontId="5" fillId="0" borderId="3" xfId="0" applyFont="1" applyBorder="1" applyAlignment="1">
      <alignment horizontal="justify" vertical="top" wrapText="1"/>
    </xf>
    <xf numFmtId="0" fontId="5" fillId="0" borderId="28"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21" fillId="6" borderId="40"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37" fillId="0" borderId="28" xfId="0" applyFont="1" applyBorder="1" applyAlignment="1">
      <alignment horizontal="center" vertical="center" wrapText="1"/>
    </xf>
    <xf numFmtId="0" fontId="37" fillId="0" borderId="3" xfId="0" applyFont="1" applyBorder="1" applyAlignment="1">
      <alignment horizontal="center" vertical="center" wrapText="1"/>
    </xf>
    <xf numFmtId="10" fontId="38" fillId="0" borderId="1" xfId="7" applyNumberFormat="1" applyFont="1" applyBorder="1" applyAlignment="1">
      <alignment horizontal="center" vertical="center" wrapText="1"/>
    </xf>
    <xf numFmtId="10" fontId="38" fillId="0" borderId="28" xfId="7"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3" xfId="0" applyFont="1" applyBorder="1" applyAlignment="1">
      <alignment horizontal="left"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1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applyAlignment="1">
      <alignment vertical="center" wrapText="1"/>
    </xf>
    <xf numFmtId="0" fontId="16"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7" fillId="0" borderId="1" xfId="0" applyFont="1" applyBorder="1" applyAlignment="1">
      <alignment horizontal="center" vertical="center"/>
    </xf>
    <xf numFmtId="0" fontId="0" fillId="0" borderId="8" xfId="0"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5"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center" vertical="center"/>
    </xf>
    <xf numFmtId="0" fontId="13" fillId="0" borderId="1" xfId="4" applyFont="1" applyBorder="1" applyAlignment="1">
      <alignment horizontal="center" vertical="center"/>
    </xf>
    <xf numFmtId="0" fontId="13" fillId="0" borderId="21" xfId="4" applyFont="1" applyBorder="1" applyAlignment="1">
      <alignment horizontal="center"/>
    </xf>
    <xf numFmtId="0" fontId="13" fillId="0" borderId="0" xfId="4" applyFont="1" applyAlignment="1">
      <alignment horizontal="center"/>
    </xf>
    <xf numFmtId="0" fontId="12" fillId="4" borderId="17" xfId="4" applyFont="1" applyFill="1" applyBorder="1" applyAlignment="1">
      <alignment horizontal="center" vertical="center"/>
    </xf>
    <xf numFmtId="0" fontId="13" fillId="0" borderId="1" xfId="4" applyFont="1" applyBorder="1" applyAlignment="1">
      <alignment horizontal="center" vertical="center" wrapText="1"/>
    </xf>
    <xf numFmtId="0" fontId="14" fillId="4" borderId="16" xfId="4" applyFont="1" applyFill="1" applyBorder="1" applyAlignment="1">
      <alignment horizontal="center" vertical="center"/>
    </xf>
    <xf numFmtId="0" fontId="14" fillId="4" borderId="17" xfId="4" applyFont="1" applyFill="1" applyBorder="1" applyAlignment="1">
      <alignment horizontal="center" vertical="center"/>
    </xf>
    <xf numFmtId="0" fontId="14" fillId="4" borderId="13" xfId="4" applyFont="1" applyFill="1" applyBorder="1" applyAlignment="1">
      <alignment horizontal="center" vertical="center"/>
    </xf>
    <xf numFmtId="0" fontId="12" fillId="4" borderId="1" xfId="4" applyFont="1" applyFill="1" applyBorder="1" applyAlignment="1">
      <alignment horizontal="center" vertical="center"/>
    </xf>
    <xf numFmtId="0" fontId="13" fillId="0" borderId="10"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10" xfId="4" applyFont="1" applyBorder="1" applyAlignment="1">
      <alignment horizontal="center"/>
    </xf>
    <xf numFmtId="0" fontId="13" fillId="0" borderId="11" xfId="4" applyFont="1" applyBorder="1" applyAlignment="1">
      <alignment horizontal="center"/>
    </xf>
    <xf numFmtId="0" fontId="13" fillId="0" borderId="12" xfId="4"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cellXfs>
  <cellStyles count="8">
    <cellStyle name="BodyStyle" xfId="2" xr:uid="{00000000-0005-0000-0000-000000000000}"/>
    <cellStyle name="HeaderStyle" xfId="1" xr:uid="{00000000-0005-0000-0000-000001000000}"/>
    <cellStyle name="Hipervínculo" xfId="6" builtinId="8"/>
    <cellStyle name="Moneda" xfId="5" builtinId="4"/>
    <cellStyle name="Normal" xfId="0" builtinId="0"/>
    <cellStyle name="Normal 2" xfId="4" xr:uid="{00000000-0005-0000-0000-000005000000}"/>
    <cellStyle name="Numeric" xfId="3" xr:uid="{00000000-0005-0000-0000-000006000000}"/>
    <cellStyle name="Porcentaje" xfId="7" builtinId="5"/>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1</xdr:col>
      <xdr:colOff>1856318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1</xdr:col>
      <xdr:colOff>1886798</xdr:colOff>
      <xdr:row>2</xdr:row>
      <xdr:rowOff>236221</xdr:rowOff>
    </xdr:to>
    <xdr:pic>
      <xdr:nvPicPr>
        <xdr:cNvPr id="2" name="Imagen 1">
          <a:extLst>
            <a:ext uri="{FF2B5EF4-FFF2-40B4-BE49-F238E27FC236}">
              <a16:creationId xmlns:a16="http://schemas.microsoft.com/office/drawing/2014/main" id="{26BE9653-A821-4C6C-957C-483153597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731" y="31751"/>
          <a:ext cx="1537547" cy="95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mmunity.secop.gov.co/Public/Tendering/OpportunityDetail/Index?noticeUID=CO1.NTC.4445683&amp;isFromPublicArea=True&amp;isModal=False" TargetMode="External"/><Relationship Id="rId7" Type="http://schemas.openxmlformats.org/officeDocument/2006/relationships/vmlDrawing" Target="../drawings/vmlDrawing1.vml"/><Relationship Id="rId2" Type="http://schemas.openxmlformats.org/officeDocument/2006/relationships/hyperlink" Target="https://community.secop.gov.co/Public/Tendering/OpportunityDetail/Index?noticeUID=CO1.NTC.4290089&amp;isFromPublicArea=True&amp;isModal=False" TargetMode="External"/><Relationship Id="rId1" Type="http://schemas.openxmlformats.org/officeDocument/2006/relationships/hyperlink" Target="https://community.secop.gov.co/Public/Tendering/OpportunityDetail/Index?noticeUID=CO1.NTC.4349221&amp;isFromPublicArea=True&amp;isModal=Fal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4429463&amp;isFromPublicArea=True&amp;isModal=Fal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munity.secop.gov.co/Public/Tendering/OpportunityDetail/Index?noticeUID=CO1.NTC.4166480&amp;isFromPublicArea=True&amp;isModal=true&amp;asPopupView=true" TargetMode="External"/><Relationship Id="rId1" Type="http://schemas.openxmlformats.org/officeDocument/2006/relationships/hyperlink" Target="https://community.secop.gov.co/Public/Tendering/OpportunityDetail/Index?noticeUID=CO1.NTC.3692571&amp;isFromPublicArea=True&amp;isModal=true&amp;asPopupView=tru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87"/>
  <sheetViews>
    <sheetView tabSelected="1" topLeftCell="I6" zoomScale="40" zoomScaleNormal="40" workbookViewId="0">
      <pane xSplit="9" ySplit="3" topLeftCell="BB83" activePane="bottomRight" state="frozen"/>
      <selection pane="topRight" activeCell="R6" sqref="R6"/>
      <selection pane="bottomLeft" activeCell="I9" sqref="I9"/>
      <selection pane="bottomRight" activeCell="BD87" sqref="BD87"/>
    </sheetView>
  </sheetViews>
  <sheetFormatPr baseColWidth="10" defaultColWidth="28.5703125" defaultRowHeight="28.5" x14ac:dyDescent="0.45"/>
  <cols>
    <col min="1" max="8" width="28.5703125" style="33"/>
    <col min="9" max="9" width="10.7109375" style="33" customWidth="1"/>
    <col min="10" max="10" width="39" style="33" customWidth="1"/>
    <col min="11" max="12" width="28.5703125" style="33" hidden="1" customWidth="1"/>
    <col min="13" max="13" width="34" style="33" customWidth="1"/>
    <col min="14" max="14" width="47.5703125" style="82" customWidth="1"/>
    <col min="15" max="17" width="0" style="82" hidden="1" customWidth="1"/>
    <col min="18" max="18" width="37.140625" style="82" customWidth="1"/>
    <col min="19" max="19" width="39.5703125" style="83" customWidth="1"/>
    <col min="20" max="20" width="35.7109375" style="84" customWidth="1"/>
    <col min="21" max="21" width="37.140625" style="84" customWidth="1"/>
    <col min="22" max="22" width="34.7109375" style="84" customWidth="1"/>
    <col min="23" max="23" width="35.42578125" style="146" customWidth="1"/>
    <col min="24" max="24" width="33" style="226" customWidth="1"/>
    <col min="25" max="25" width="62.28515625" style="226" customWidth="1"/>
    <col min="26" max="26" width="28.5703125" style="83" customWidth="1"/>
    <col min="27" max="27" width="28.5703125" style="85" customWidth="1"/>
    <col min="28" max="28" width="28.5703125" style="86" customWidth="1"/>
    <col min="29" max="30" width="28.5703125" style="87" customWidth="1"/>
    <col min="31" max="32" width="28.5703125" style="88" customWidth="1"/>
    <col min="33" max="33" width="60.42578125" style="33" customWidth="1"/>
    <col min="34" max="34" width="28.5703125" style="33" customWidth="1"/>
    <col min="35" max="35" width="36.140625" style="33" customWidth="1"/>
    <col min="36" max="36" width="45.7109375" style="33" customWidth="1"/>
    <col min="37" max="37" width="50" style="33" customWidth="1"/>
    <col min="38" max="39" width="49.5703125" style="231" customWidth="1"/>
    <col min="40" max="40" width="28.5703125" style="89" customWidth="1"/>
    <col min="41" max="41" width="28.5703125" style="90" customWidth="1"/>
    <col min="42" max="42" width="28.5703125" style="91" customWidth="1"/>
    <col min="43" max="49" width="28.5703125" style="33" customWidth="1"/>
    <col min="50" max="50" width="38.5703125" style="33" customWidth="1"/>
    <col min="51" max="53" width="28.5703125" style="33" customWidth="1"/>
    <col min="54" max="54" width="47" style="33" customWidth="1"/>
    <col min="55" max="55" width="43.42578125" style="33" customWidth="1"/>
    <col min="56" max="56" width="73.7109375" style="122" customWidth="1"/>
    <col min="57" max="57" width="72.85546875" style="122" customWidth="1"/>
    <col min="58" max="58" width="67.5703125" style="122" customWidth="1"/>
    <col min="59" max="59" width="51.85546875" style="122" customWidth="1"/>
    <col min="60" max="65" width="28.5703125" style="33"/>
    <col min="66" max="66" width="36.85546875" style="33" customWidth="1"/>
    <col min="67" max="68" width="28.5703125" style="142"/>
    <col min="69" max="16384" width="28.5703125" style="33"/>
  </cols>
  <sheetData>
    <row r="1" spans="1:73" ht="29.25" customHeight="1" x14ac:dyDescent="0.45">
      <c r="B1" s="380" t="s">
        <v>0</v>
      </c>
      <c r="C1" s="380"/>
      <c r="D1" s="377" t="s">
        <v>1</v>
      </c>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9"/>
      <c r="BI1" s="34" t="s">
        <v>2</v>
      </c>
    </row>
    <row r="2" spans="1:73" ht="30" customHeight="1" x14ac:dyDescent="0.45">
      <c r="B2" s="380"/>
      <c r="C2" s="380"/>
      <c r="D2" s="377" t="s">
        <v>3</v>
      </c>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9"/>
      <c r="BI2" s="34" t="s">
        <v>4</v>
      </c>
    </row>
    <row r="3" spans="1:73" ht="30.75" customHeight="1" x14ac:dyDescent="0.45">
      <c r="B3" s="380"/>
      <c r="C3" s="380"/>
      <c r="D3" s="377" t="s">
        <v>5</v>
      </c>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9"/>
      <c r="BI3" s="34" t="s">
        <v>6</v>
      </c>
    </row>
    <row r="4" spans="1:73" ht="24.75" customHeight="1" x14ac:dyDescent="0.45">
      <c r="B4" s="380"/>
      <c r="C4" s="380"/>
      <c r="D4" s="377" t="s">
        <v>7</v>
      </c>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9"/>
      <c r="BI4" s="34" t="s">
        <v>8</v>
      </c>
    </row>
    <row r="5" spans="1:73" ht="27" customHeight="1" x14ac:dyDescent="0.45">
      <c r="B5" s="374" t="s">
        <v>9</v>
      </c>
      <c r="C5" s="374"/>
      <c r="D5" s="375" t="s">
        <v>10</v>
      </c>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6"/>
    </row>
    <row r="6" spans="1:73" ht="30.75" customHeight="1" x14ac:dyDescent="0.45">
      <c r="A6" s="412" t="s">
        <v>11</v>
      </c>
      <c r="B6" s="412"/>
      <c r="C6" s="412"/>
      <c r="D6" s="412"/>
      <c r="E6" s="412"/>
      <c r="F6" s="412"/>
      <c r="G6" s="412"/>
      <c r="H6" s="412"/>
      <c r="I6" s="412"/>
      <c r="J6" s="412"/>
      <c r="K6" s="412"/>
      <c r="L6" s="412"/>
      <c r="M6" s="412"/>
      <c r="N6" s="412"/>
      <c r="O6" s="412"/>
      <c r="P6" s="412"/>
      <c r="Q6" s="412"/>
      <c r="R6" s="412"/>
      <c r="S6" s="412"/>
      <c r="T6" s="412"/>
      <c r="U6" s="412"/>
      <c r="V6" s="412"/>
      <c r="W6" s="145"/>
      <c r="X6" s="221"/>
      <c r="Y6" s="221"/>
      <c r="Z6" s="365" t="s">
        <v>12</v>
      </c>
      <c r="AA6" s="365"/>
      <c r="AB6" s="365"/>
      <c r="AC6" s="366"/>
      <c r="AD6" s="380" t="s">
        <v>13</v>
      </c>
      <c r="AE6" s="380"/>
      <c r="AF6" s="380"/>
      <c r="AG6" s="380"/>
      <c r="AH6" s="380"/>
      <c r="AI6" s="380"/>
      <c r="AJ6" s="380"/>
      <c r="AK6" s="380"/>
      <c r="AL6" s="380"/>
      <c r="AM6" s="380"/>
      <c r="AN6" s="380"/>
      <c r="AO6" s="380"/>
      <c r="AP6" s="380"/>
      <c r="AQ6" s="380"/>
      <c r="AR6" s="380"/>
      <c r="AS6" s="380"/>
      <c r="AT6" s="380"/>
      <c r="AU6" s="380"/>
      <c r="AV6" s="380"/>
      <c r="AW6" s="399" t="s">
        <v>14</v>
      </c>
      <c r="AX6" s="400"/>
      <c r="AY6" s="400"/>
      <c r="AZ6" s="400"/>
      <c r="BA6" s="400"/>
      <c r="BB6" s="400"/>
      <c r="BC6" s="401"/>
      <c r="BD6" s="92"/>
      <c r="BE6" s="92"/>
      <c r="BF6" s="92"/>
      <c r="BG6" s="92"/>
      <c r="BH6" s="353" t="s">
        <v>15</v>
      </c>
      <c r="BI6" s="354"/>
      <c r="BJ6" s="354"/>
      <c r="BK6" s="354"/>
      <c r="BL6" s="355"/>
      <c r="BM6" s="35"/>
      <c r="BN6" s="35"/>
      <c r="BO6" s="363" t="s">
        <v>16</v>
      </c>
      <c r="BP6" s="363"/>
    </row>
    <row r="7" spans="1:73" s="36" customFormat="1" ht="96" customHeight="1" x14ac:dyDescent="0.35">
      <c r="A7" s="361" t="s">
        <v>17</v>
      </c>
      <c r="B7" s="272" t="s">
        <v>18</v>
      </c>
      <c r="C7" s="272" t="s">
        <v>19</v>
      </c>
      <c r="D7" s="272" t="s">
        <v>20</v>
      </c>
      <c r="E7" s="272" t="s">
        <v>21</v>
      </c>
      <c r="F7" s="272" t="s">
        <v>22</v>
      </c>
      <c r="G7" s="272" t="s">
        <v>23</v>
      </c>
      <c r="H7" s="272" t="s">
        <v>24</v>
      </c>
      <c r="I7" s="272" t="s">
        <v>25</v>
      </c>
      <c r="J7" s="272" t="s">
        <v>26</v>
      </c>
      <c r="K7" s="272" t="s">
        <v>27</v>
      </c>
      <c r="L7" s="272" t="s">
        <v>28</v>
      </c>
      <c r="M7" s="272" t="s">
        <v>29</v>
      </c>
      <c r="N7" s="272" t="s">
        <v>30</v>
      </c>
      <c r="O7" s="272" t="s">
        <v>31</v>
      </c>
      <c r="P7" s="272"/>
      <c r="Q7" s="272" t="s">
        <v>32</v>
      </c>
      <c r="R7" s="272" t="s">
        <v>33</v>
      </c>
      <c r="S7" s="272" t="s">
        <v>34</v>
      </c>
      <c r="T7" s="272" t="s">
        <v>35</v>
      </c>
      <c r="U7" s="276" t="s">
        <v>36</v>
      </c>
      <c r="V7" s="276" t="s">
        <v>37</v>
      </c>
      <c r="W7" s="351" t="s">
        <v>38</v>
      </c>
      <c r="X7" s="260" t="s">
        <v>39</v>
      </c>
      <c r="Y7" s="260" t="s">
        <v>40</v>
      </c>
      <c r="Z7" s="364" t="s">
        <v>41</v>
      </c>
      <c r="AA7" s="272" t="s">
        <v>42</v>
      </c>
      <c r="AB7" s="272" t="s">
        <v>43</v>
      </c>
      <c r="AC7" s="272" t="s">
        <v>44</v>
      </c>
      <c r="AD7" s="272" t="s">
        <v>45</v>
      </c>
      <c r="AE7" s="272" t="s">
        <v>46</v>
      </c>
      <c r="AF7" s="272" t="s">
        <v>47</v>
      </c>
      <c r="AG7" s="373" t="s">
        <v>48</v>
      </c>
      <c r="AH7" s="373" t="s">
        <v>49</v>
      </c>
      <c r="AI7" s="373" t="s">
        <v>50</v>
      </c>
      <c r="AJ7" s="276" t="s">
        <v>51</v>
      </c>
      <c r="AK7" s="276" t="s">
        <v>52</v>
      </c>
      <c r="AL7" s="351" t="s">
        <v>53</v>
      </c>
      <c r="AM7" s="351" t="s">
        <v>52</v>
      </c>
      <c r="AN7" s="373" t="s">
        <v>54</v>
      </c>
      <c r="AO7" s="373" t="s">
        <v>55</v>
      </c>
      <c r="AP7" s="373" t="s">
        <v>56</v>
      </c>
      <c r="AQ7" s="384" t="s">
        <v>57</v>
      </c>
      <c r="AR7" s="384" t="s">
        <v>58</v>
      </c>
      <c r="AS7" s="384" t="s">
        <v>59</v>
      </c>
      <c r="AT7" s="402" t="s">
        <v>60</v>
      </c>
      <c r="AU7" s="384" t="s">
        <v>61</v>
      </c>
      <c r="AV7" s="384" t="s">
        <v>62</v>
      </c>
      <c r="AW7" s="408" t="s">
        <v>63</v>
      </c>
      <c r="AX7" s="408" t="s">
        <v>64</v>
      </c>
      <c r="AY7" s="408" t="s">
        <v>65</v>
      </c>
      <c r="AZ7" s="408" t="s">
        <v>66</v>
      </c>
      <c r="BA7" s="381" t="s">
        <v>67</v>
      </c>
      <c r="BB7" s="402" t="s">
        <v>68</v>
      </c>
      <c r="BC7" s="402" t="s">
        <v>69</v>
      </c>
      <c r="BD7" s="295" t="s">
        <v>70</v>
      </c>
      <c r="BE7" s="295" t="s">
        <v>71</v>
      </c>
      <c r="BF7" s="295" t="s">
        <v>72</v>
      </c>
      <c r="BG7" s="295" t="s">
        <v>73</v>
      </c>
      <c r="BH7" s="382" t="s">
        <v>74</v>
      </c>
      <c r="BI7" s="367" t="s">
        <v>75</v>
      </c>
      <c r="BJ7" s="369" t="s">
        <v>76</v>
      </c>
      <c r="BK7" s="367" t="s">
        <v>77</v>
      </c>
      <c r="BL7" s="369" t="s">
        <v>78</v>
      </c>
      <c r="BM7" s="371" t="s">
        <v>79</v>
      </c>
      <c r="BN7" s="371" t="s">
        <v>80</v>
      </c>
      <c r="BO7" s="361" t="s">
        <v>81</v>
      </c>
      <c r="BP7" s="361" t="s">
        <v>82</v>
      </c>
    </row>
    <row r="8" spans="1:73" s="36" customFormat="1" ht="78.75" customHeight="1" x14ac:dyDescent="0.35">
      <c r="A8" s="361"/>
      <c r="B8" s="272"/>
      <c r="C8" s="272"/>
      <c r="D8" s="272"/>
      <c r="E8" s="272"/>
      <c r="F8" s="272"/>
      <c r="G8" s="272"/>
      <c r="H8" s="272"/>
      <c r="I8" s="272"/>
      <c r="J8" s="272"/>
      <c r="K8" s="272"/>
      <c r="L8" s="272"/>
      <c r="M8" s="272"/>
      <c r="N8" s="272"/>
      <c r="O8" s="35" t="s">
        <v>83</v>
      </c>
      <c r="P8" s="35" t="s">
        <v>84</v>
      </c>
      <c r="Q8" s="272"/>
      <c r="R8" s="272"/>
      <c r="S8" s="272"/>
      <c r="T8" s="272"/>
      <c r="U8" s="276"/>
      <c r="V8" s="276"/>
      <c r="W8" s="352"/>
      <c r="X8" s="261"/>
      <c r="Y8" s="261"/>
      <c r="Z8" s="364"/>
      <c r="AA8" s="272"/>
      <c r="AB8" s="272"/>
      <c r="AC8" s="272"/>
      <c r="AD8" s="272"/>
      <c r="AE8" s="272"/>
      <c r="AF8" s="272"/>
      <c r="AG8" s="373"/>
      <c r="AH8" s="373"/>
      <c r="AI8" s="373"/>
      <c r="AJ8" s="276"/>
      <c r="AK8" s="276"/>
      <c r="AL8" s="352"/>
      <c r="AM8" s="352"/>
      <c r="AN8" s="373"/>
      <c r="AO8" s="373"/>
      <c r="AP8" s="373"/>
      <c r="AQ8" s="384"/>
      <c r="AR8" s="384"/>
      <c r="AS8" s="384"/>
      <c r="AT8" s="402"/>
      <c r="AU8" s="384"/>
      <c r="AV8" s="384"/>
      <c r="AW8" s="409"/>
      <c r="AX8" s="409"/>
      <c r="AY8" s="408"/>
      <c r="AZ8" s="408"/>
      <c r="BA8" s="381"/>
      <c r="BB8" s="403"/>
      <c r="BC8" s="403"/>
      <c r="BD8" s="296"/>
      <c r="BE8" s="296"/>
      <c r="BF8" s="296"/>
      <c r="BG8" s="296"/>
      <c r="BH8" s="383"/>
      <c r="BI8" s="368"/>
      <c r="BJ8" s="370"/>
      <c r="BK8" s="368"/>
      <c r="BL8" s="370"/>
      <c r="BM8" s="372"/>
      <c r="BN8" s="372"/>
      <c r="BO8" s="362"/>
      <c r="BP8" s="362"/>
    </row>
    <row r="9" spans="1:73" ht="204.75" customHeight="1" x14ac:dyDescent="0.45">
      <c r="A9" s="303" t="s">
        <v>85</v>
      </c>
      <c r="B9" s="298" t="s">
        <v>86</v>
      </c>
      <c r="C9" s="298" t="s">
        <v>87</v>
      </c>
      <c r="D9" s="38" t="s">
        <v>88</v>
      </c>
      <c r="E9" s="38" t="s">
        <v>89</v>
      </c>
      <c r="F9" s="38" t="s">
        <v>90</v>
      </c>
      <c r="G9" s="39">
        <v>0.2</v>
      </c>
      <c r="H9" s="38" t="s">
        <v>91</v>
      </c>
      <c r="I9" s="39">
        <v>0.2</v>
      </c>
      <c r="J9" s="298" t="s">
        <v>92</v>
      </c>
      <c r="K9" s="38" t="s">
        <v>93</v>
      </c>
      <c r="L9" s="38" t="s">
        <v>94</v>
      </c>
      <c r="M9" s="38" t="s">
        <v>95</v>
      </c>
      <c r="N9" s="38" t="s">
        <v>96</v>
      </c>
      <c r="O9" s="282">
        <v>1</v>
      </c>
      <c r="P9" s="282"/>
      <c r="Q9" s="38" t="s">
        <v>97</v>
      </c>
      <c r="R9" s="40">
        <v>1</v>
      </c>
      <c r="S9" s="40">
        <v>1</v>
      </c>
      <c r="T9" s="41">
        <v>0</v>
      </c>
      <c r="U9" s="41">
        <v>0</v>
      </c>
      <c r="V9" s="144">
        <v>0</v>
      </c>
      <c r="W9" s="147">
        <f>+(U9+V9)</f>
        <v>0</v>
      </c>
      <c r="X9" s="218">
        <v>0</v>
      </c>
      <c r="Y9" s="218">
        <v>0</v>
      </c>
      <c r="Z9" s="393" t="s">
        <v>98</v>
      </c>
      <c r="AA9" s="393" t="s">
        <v>98</v>
      </c>
      <c r="AB9" s="273" t="s">
        <v>99</v>
      </c>
      <c r="AC9" s="273" t="s">
        <v>100</v>
      </c>
      <c r="AD9" s="273" t="s">
        <v>101</v>
      </c>
      <c r="AE9" s="273" t="s">
        <v>102</v>
      </c>
      <c r="AF9" s="385" t="s">
        <v>103</v>
      </c>
      <c r="AG9" s="345" t="s">
        <v>104</v>
      </c>
      <c r="AH9" s="310" t="s">
        <v>105</v>
      </c>
      <c r="AI9" s="346">
        <v>1</v>
      </c>
      <c r="AJ9" s="347" t="s">
        <v>106</v>
      </c>
      <c r="AK9" s="346">
        <v>0</v>
      </c>
      <c r="AL9" s="324">
        <v>0</v>
      </c>
      <c r="AM9" s="326">
        <f>+AL9/1</f>
        <v>0</v>
      </c>
      <c r="AN9" s="349">
        <f>AX9*100/6405181017.78</f>
        <v>9.1327178478828746</v>
      </c>
      <c r="AO9" s="337" t="s">
        <v>107</v>
      </c>
      <c r="AP9" s="337" t="s">
        <v>108</v>
      </c>
      <c r="AQ9" s="337" t="s">
        <v>109</v>
      </c>
      <c r="AR9" s="322" t="s">
        <v>110</v>
      </c>
      <c r="AT9" s="322" t="s">
        <v>111</v>
      </c>
      <c r="AU9" s="281" t="s">
        <v>112</v>
      </c>
      <c r="AV9" s="281" t="s">
        <v>113</v>
      </c>
      <c r="AW9" s="310" t="s">
        <v>114</v>
      </c>
      <c r="AX9" s="311">
        <v>584967110</v>
      </c>
      <c r="AY9" s="310" t="s">
        <v>115</v>
      </c>
      <c r="AZ9" s="310" t="s">
        <v>116</v>
      </c>
      <c r="BA9" s="310" t="s">
        <v>117</v>
      </c>
      <c r="BB9" s="311">
        <v>584967110</v>
      </c>
      <c r="BC9" s="310">
        <v>0</v>
      </c>
      <c r="BD9" s="286">
        <v>6405181017.7799997</v>
      </c>
      <c r="BE9" s="286">
        <v>1075896092</v>
      </c>
      <c r="BF9" s="286">
        <v>76000000</v>
      </c>
      <c r="BG9" s="267">
        <f>+BF9/BD9</f>
        <v>1.186539455934708E-2</v>
      </c>
      <c r="BH9" s="310" t="s">
        <v>118</v>
      </c>
      <c r="BI9" s="310" t="s">
        <v>119</v>
      </c>
      <c r="BJ9" s="310" t="s">
        <v>120</v>
      </c>
      <c r="BK9" s="310">
        <v>0</v>
      </c>
      <c r="BL9" s="312">
        <v>45017</v>
      </c>
      <c r="BM9" s="420"/>
      <c r="BN9" s="310" t="s">
        <v>121</v>
      </c>
      <c r="BO9" s="310" t="s">
        <v>122</v>
      </c>
      <c r="BP9" s="310" t="s">
        <v>122</v>
      </c>
    </row>
    <row r="10" spans="1:73" ht="205.5" customHeight="1" x14ac:dyDescent="0.45">
      <c r="A10" s="310"/>
      <c r="B10" s="298"/>
      <c r="C10" s="298"/>
      <c r="D10" s="45" t="s">
        <v>123</v>
      </c>
      <c r="E10" s="45" t="s">
        <v>124</v>
      </c>
      <c r="F10" s="45" t="s">
        <v>125</v>
      </c>
      <c r="G10" s="45" t="s">
        <v>126</v>
      </c>
      <c r="H10" s="45" t="s">
        <v>127</v>
      </c>
      <c r="I10" s="45">
        <v>10</v>
      </c>
      <c r="J10" s="298"/>
      <c r="K10" s="45" t="s">
        <v>128</v>
      </c>
      <c r="L10" s="45" t="s">
        <v>94</v>
      </c>
      <c r="M10" s="45" t="s">
        <v>129</v>
      </c>
      <c r="N10" s="45" t="s">
        <v>130</v>
      </c>
      <c r="O10" s="332">
        <v>1</v>
      </c>
      <c r="P10" s="332"/>
      <c r="Q10" s="45" t="s">
        <v>131</v>
      </c>
      <c r="R10" s="49">
        <v>1</v>
      </c>
      <c r="S10" s="45" t="s">
        <v>132</v>
      </c>
      <c r="T10" s="50">
        <v>0</v>
      </c>
      <c r="U10" s="45" t="s">
        <v>132</v>
      </c>
      <c r="V10" s="45" t="s">
        <v>132</v>
      </c>
      <c r="W10" s="147" t="s">
        <v>133</v>
      </c>
      <c r="X10" s="222" t="s">
        <v>133</v>
      </c>
      <c r="Y10" s="222">
        <v>0</v>
      </c>
      <c r="Z10" s="393"/>
      <c r="AA10" s="393"/>
      <c r="AB10" s="274"/>
      <c r="AC10" s="274"/>
      <c r="AD10" s="274"/>
      <c r="AE10" s="274"/>
      <c r="AF10" s="385"/>
      <c r="AG10" s="345"/>
      <c r="AH10" s="310"/>
      <c r="AI10" s="346"/>
      <c r="AJ10" s="348"/>
      <c r="AK10" s="346"/>
      <c r="AL10" s="325"/>
      <c r="AM10" s="327"/>
      <c r="AN10" s="350"/>
      <c r="AO10" s="337"/>
      <c r="AP10" s="337"/>
      <c r="AQ10" s="337"/>
      <c r="AR10" s="322"/>
      <c r="AT10" s="322"/>
      <c r="AU10" s="320"/>
      <c r="AV10" s="320"/>
      <c r="AW10" s="310"/>
      <c r="AX10" s="311"/>
      <c r="AY10" s="310"/>
      <c r="AZ10" s="310"/>
      <c r="BA10" s="310"/>
      <c r="BB10" s="311"/>
      <c r="BC10" s="310"/>
      <c r="BD10" s="288"/>
      <c r="BE10" s="288"/>
      <c r="BF10" s="288"/>
      <c r="BG10" s="268"/>
      <c r="BH10" s="310"/>
      <c r="BI10" s="310"/>
      <c r="BJ10" s="310"/>
      <c r="BK10" s="310"/>
      <c r="BL10" s="312"/>
      <c r="BM10" s="420"/>
      <c r="BN10" s="310"/>
      <c r="BO10" s="310"/>
      <c r="BP10" s="310"/>
    </row>
    <row r="11" spans="1:73" ht="198.75" customHeight="1" x14ac:dyDescent="0.45">
      <c r="A11" s="310"/>
      <c r="B11" s="298"/>
      <c r="C11" s="298"/>
      <c r="D11" s="297" t="s">
        <v>134</v>
      </c>
      <c r="E11" s="297" t="s">
        <v>135</v>
      </c>
      <c r="F11" s="297" t="s">
        <v>136</v>
      </c>
      <c r="G11" s="313">
        <v>0.8</v>
      </c>
      <c r="H11" s="297" t="s">
        <v>91</v>
      </c>
      <c r="I11" s="313">
        <v>0.8</v>
      </c>
      <c r="J11" s="298"/>
      <c r="K11" s="297" t="s">
        <v>137</v>
      </c>
      <c r="L11" s="297" t="s">
        <v>94</v>
      </c>
      <c r="M11" s="297" t="s">
        <v>138</v>
      </c>
      <c r="N11" s="297" t="s">
        <v>139</v>
      </c>
      <c r="O11" s="304">
        <v>2</v>
      </c>
      <c r="P11" s="305"/>
      <c r="Q11" s="297" t="s">
        <v>140</v>
      </c>
      <c r="R11" s="318">
        <v>3</v>
      </c>
      <c r="S11" s="318">
        <v>3</v>
      </c>
      <c r="T11" s="318">
        <v>3</v>
      </c>
      <c r="U11" s="318">
        <v>0</v>
      </c>
      <c r="V11" s="318">
        <v>3</v>
      </c>
      <c r="W11" s="270">
        <f t="shared" ref="W11:W70" si="0">+(U11+V11)</f>
        <v>3</v>
      </c>
      <c r="X11" s="258">
        <v>1</v>
      </c>
      <c r="Y11" s="258">
        <v>1</v>
      </c>
      <c r="Z11" s="393"/>
      <c r="AA11" s="393"/>
      <c r="AB11" s="274"/>
      <c r="AC11" s="274"/>
      <c r="AD11" s="274"/>
      <c r="AE11" s="274"/>
      <c r="AF11" s="342" t="s">
        <v>141</v>
      </c>
      <c r="AG11" s="52" t="s">
        <v>142</v>
      </c>
      <c r="AH11" s="42" t="s">
        <v>143</v>
      </c>
      <c r="AI11" s="42">
        <v>9</v>
      </c>
      <c r="AJ11" s="42">
        <v>6</v>
      </c>
      <c r="AK11" s="42">
        <v>0</v>
      </c>
      <c r="AL11" s="121">
        <f>+AJ11+AK11</f>
        <v>6</v>
      </c>
      <c r="AM11" s="120">
        <f>+AL11/AI11</f>
        <v>0.66666666666666663</v>
      </c>
      <c r="AN11" s="53">
        <f>AX11*100/6405181017.78</f>
        <v>3.6166034864115146</v>
      </c>
      <c r="AO11" s="44" t="s">
        <v>144</v>
      </c>
      <c r="AP11" s="44" t="s">
        <v>108</v>
      </c>
      <c r="AQ11" s="44" t="s">
        <v>145</v>
      </c>
      <c r="AR11" s="45" t="s">
        <v>146</v>
      </c>
      <c r="AT11" s="45" t="s">
        <v>146</v>
      </c>
      <c r="AU11" s="320"/>
      <c r="AV11" s="320"/>
      <c r="AW11" s="42" t="s">
        <v>147</v>
      </c>
      <c r="AX11" s="46">
        <v>231650000</v>
      </c>
      <c r="AY11" s="42" t="s">
        <v>115</v>
      </c>
      <c r="AZ11" s="42" t="s">
        <v>116</v>
      </c>
      <c r="BA11" s="42" t="s">
        <v>117</v>
      </c>
      <c r="BB11" s="46">
        <v>156000000</v>
      </c>
      <c r="BC11" s="46">
        <v>76000000</v>
      </c>
      <c r="BD11" s="288"/>
      <c r="BE11" s="288"/>
      <c r="BF11" s="288"/>
      <c r="BG11" s="268"/>
      <c r="BH11" s="42" t="s">
        <v>118</v>
      </c>
      <c r="BI11" s="48" t="s">
        <v>148</v>
      </c>
      <c r="BJ11" s="42" t="s">
        <v>149</v>
      </c>
      <c r="BK11" s="42">
        <v>0</v>
      </c>
      <c r="BL11" s="54">
        <v>44927</v>
      </c>
      <c r="BM11" s="42" t="s">
        <v>150</v>
      </c>
      <c r="BN11" s="42"/>
      <c r="BO11" s="42" t="s">
        <v>122</v>
      </c>
      <c r="BP11" s="42" t="s">
        <v>122</v>
      </c>
    </row>
    <row r="12" spans="1:73" ht="170.25" customHeight="1" x14ac:dyDescent="0.45">
      <c r="A12" s="310"/>
      <c r="B12" s="298"/>
      <c r="C12" s="298"/>
      <c r="D12" s="298"/>
      <c r="E12" s="298"/>
      <c r="F12" s="298"/>
      <c r="G12" s="314"/>
      <c r="H12" s="298"/>
      <c r="I12" s="314"/>
      <c r="J12" s="298"/>
      <c r="K12" s="298"/>
      <c r="L12" s="298"/>
      <c r="M12" s="298"/>
      <c r="N12" s="298"/>
      <c r="O12" s="316"/>
      <c r="P12" s="317"/>
      <c r="Q12" s="298"/>
      <c r="R12" s="319"/>
      <c r="S12" s="319"/>
      <c r="T12" s="319"/>
      <c r="U12" s="319"/>
      <c r="V12" s="319"/>
      <c r="W12" s="279"/>
      <c r="X12" s="323"/>
      <c r="Y12" s="323"/>
      <c r="Z12" s="393"/>
      <c r="AA12" s="393"/>
      <c r="AB12" s="274"/>
      <c r="AC12" s="274"/>
      <c r="AD12" s="274"/>
      <c r="AE12" s="274"/>
      <c r="AF12" s="343"/>
      <c r="AG12" s="52" t="s">
        <v>151</v>
      </c>
      <c r="AH12" s="52" t="s">
        <v>152</v>
      </c>
      <c r="AI12" s="42">
        <v>2</v>
      </c>
      <c r="AJ12" s="42" t="s">
        <v>106</v>
      </c>
      <c r="AK12" s="42">
        <v>0</v>
      </c>
      <c r="AL12" s="121">
        <v>0</v>
      </c>
      <c r="AM12" s="120">
        <f t="shared" ref="AM12:AM75" si="1">+AL12/AI12</f>
        <v>0</v>
      </c>
      <c r="AN12" s="53">
        <f t="shared" ref="AN12:AN15" si="2">AX12*100/6405181017.78</f>
        <v>13.366086340940402</v>
      </c>
      <c r="AO12" s="44" t="s">
        <v>153</v>
      </c>
      <c r="AP12" s="44" t="s">
        <v>108</v>
      </c>
      <c r="AQ12" s="44" t="s">
        <v>154</v>
      </c>
      <c r="AR12" s="45" t="s">
        <v>146</v>
      </c>
      <c r="AT12" s="42">
        <v>0</v>
      </c>
      <c r="AU12" s="320"/>
      <c r="AV12" s="320"/>
      <c r="AW12" s="42" t="s">
        <v>155</v>
      </c>
      <c r="AX12" s="46">
        <v>856122025.13</v>
      </c>
      <c r="AY12" s="42" t="s">
        <v>115</v>
      </c>
      <c r="AZ12" s="42" t="s">
        <v>116</v>
      </c>
      <c r="BA12" s="42" t="s">
        <v>117</v>
      </c>
      <c r="BB12" s="55">
        <v>0</v>
      </c>
      <c r="BC12" s="55">
        <v>0</v>
      </c>
      <c r="BD12" s="288"/>
      <c r="BE12" s="288"/>
      <c r="BF12" s="288"/>
      <c r="BG12" s="268"/>
      <c r="BH12" s="42" t="s">
        <v>118</v>
      </c>
      <c r="BI12" s="48" t="s">
        <v>156</v>
      </c>
      <c r="BJ12" s="42" t="s">
        <v>157</v>
      </c>
      <c r="BK12" s="42">
        <v>0</v>
      </c>
      <c r="BL12" s="54">
        <v>45078</v>
      </c>
      <c r="BM12" s="42"/>
      <c r="BN12" s="42"/>
      <c r="BO12" s="42"/>
      <c r="BP12" s="42"/>
    </row>
    <row r="13" spans="1:73" ht="190.5" customHeight="1" x14ac:dyDescent="0.45">
      <c r="A13" s="310"/>
      <c r="B13" s="298"/>
      <c r="C13" s="298"/>
      <c r="D13" s="298"/>
      <c r="E13" s="298"/>
      <c r="F13" s="298"/>
      <c r="G13" s="314"/>
      <c r="H13" s="298"/>
      <c r="I13" s="314"/>
      <c r="J13" s="298"/>
      <c r="K13" s="298"/>
      <c r="L13" s="298"/>
      <c r="M13" s="298"/>
      <c r="N13" s="298"/>
      <c r="O13" s="316"/>
      <c r="P13" s="317"/>
      <c r="Q13" s="298"/>
      <c r="R13" s="319"/>
      <c r="S13" s="319"/>
      <c r="T13" s="319"/>
      <c r="U13" s="319"/>
      <c r="V13" s="319"/>
      <c r="W13" s="279"/>
      <c r="X13" s="323"/>
      <c r="Y13" s="323"/>
      <c r="Z13" s="393"/>
      <c r="AA13" s="393"/>
      <c r="AB13" s="274"/>
      <c r="AC13" s="274"/>
      <c r="AD13" s="274"/>
      <c r="AE13" s="274"/>
      <c r="AF13" s="343"/>
      <c r="AG13" s="124" t="s">
        <v>158</v>
      </c>
      <c r="AH13" s="52" t="s">
        <v>159</v>
      </c>
      <c r="AI13" s="42">
        <v>16</v>
      </c>
      <c r="AJ13" s="42" t="s">
        <v>106</v>
      </c>
      <c r="AK13" s="42">
        <v>16</v>
      </c>
      <c r="AL13" s="121">
        <v>0</v>
      </c>
      <c r="AM13" s="120">
        <f t="shared" si="1"/>
        <v>0</v>
      </c>
      <c r="AN13" s="53">
        <f t="shared" si="2"/>
        <v>5.6204500544275637</v>
      </c>
      <c r="AO13" s="44" t="s">
        <v>153</v>
      </c>
      <c r="AP13" s="44" t="s">
        <v>108</v>
      </c>
      <c r="AQ13" s="44" t="s">
        <v>154</v>
      </c>
      <c r="AR13" s="45" t="s">
        <v>160</v>
      </c>
      <c r="AT13" s="42" t="s">
        <v>161</v>
      </c>
      <c r="AU13" s="320"/>
      <c r="AV13" s="320"/>
      <c r="AW13" s="42" t="s">
        <v>162</v>
      </c>
      <c r="AX13" s="46">
        <v>360000000</v>
      </c>
      <c r="AY13" s="42" t="s">
        <v>115</v>
      </c>
      <c r="AZ13" s="42" t="s">
        <v>116</v>
      </c>
      <c r="BA13" s="42" t="s">
        <v>117</v>
      </c>
      <c r="BB13" s="55">
        <v>334928982</v>
      </c>
      <c r="BC13" s="55">
        <v>0</v>
      </c>
      <c r="BD13" s="288"/>
      <c r="BE13" s="288"/>
      <c r="BF13" s="288"/>
      <c r="BG13" s="268"/>
      <c r="BH13" s="42" t="s">
        <v>118</v>
      </c>
      <c r="BI13" s="48" t="s">
        <v>163</v>
      </c>
      <c r="BJ13" s="42" t="s">
        <v>164</v>
      </c>
      <c r="BK13" s="42">
        <v>0</v>
      </c>
      <c r="BL13" s="54">
        <v>45078</v>
      </c>
      <c r="BM13" s="42"/>
      <c r="BN13" s="42" t="s">
        <v>165</v>
      </c>
      <c r="BO13" s="42"/>
      <c r="BP13" s="42"/>
    </row>
    <row r="14" spans="1:73" ht="180.75" customHeight="1" x14ac:dyDescent="0.45">
      <c r="A14" s="310"/>
      <c r="B14" s="298"/>
      <c r="C14" s="298"/>
      <c r="D14" s="298"/>
      <c r="E14" s="298"/>
      <c r="F14" s="298"/>
      <c r="G14" s="314"/>
      <c r="H14" s="298"/>
      <c r="I14" s="314"/>
      <c r="J14" s="298"/>
      <c r="K14" s="298"/>
      <c r="L14" s="298"/>
      <c r="M14" s="298"/>
      <c r="N14" s="298"/>
      <c r="O14" s="316"/>
      <c r="P14" s="317"/>
      <c r="Q14" s="298"/>
      <c r="R14" s="319"/>
      <c r="S14" s="319"/>
      <c r="T14" s="319"/>
      <c r="U14" s="319"/>
      <c r="V14" s="319"/>
      <c r="W14" s="279"/>
      <c r="X14" s="323"/>
      <c r="Y14" s="323"/>
      <c r="Z14" s="393"/>
      <c r="AA14" s="393"/>
      <c r="AB14" s="274"/>
      <c r="AC14" s="274"/>
      <c r="AD14" s="274"/>
      <c r="AE14" s="274"/>
      <c r="AF14" s="343"/>
      <c r="AG14" s="124" t="s">
        <v>166</v>
      </c>
      <c r="AH14" s="52" t="s">
        <v>159</v>
      </c>
      <c r="AI14" s="42">
        <v>3</v>
      </c>
      <c r="AJ14" s="42" t="s">
        <v>106</v>
      </c>
      <c r="AK14" s="42">
        <v>0</v>
      </c>
      <c r="AL14" s="121">
        <v>0</v>
      </c>
      <c r="AM14" s="120">
        <f t="shared" si="1"/>
        <v>0</v>
      </c>
      <c r="AN14" s="53">
        <f t="shared" si="2"/>
        <v>51.090544881808981</v>
      </c>
      <c r="AO14" s="44" t="s">
        <v>153</v>
      </c>
      <c r="AP14" s="44" t="s">
        <v>108</v>
      </c>
      <c r="AQ14" s="44" t="s">
        <v>154</v>
      </c>
      <c r="AR14" s="45" t="s">
        <v>146</v>
      </c>
      <c r="AT14" s="42">
        <v>0</v>
      </c>
      <c r="AU14" s="320"/>
      <c r="AV14" s="320"/>
      <c r="AW14" s="42" t="s">
        <v>167</v>
      </c>
      <c r="AX14" s="56">
        <v>3272441882.6500001</v>
      </c>
      <c r="AY14" s="42" t="s">
        <v>115</v>
      </c>
      <c r="AZ14" s="42" t="s">
        <v>116</v>
      </c>
      <c r="BA14" s="42" t="s">
        <v>117</v>
      </c>
      <c r="BB14" s="55">
        <v>0</v>
      </c>
      <c r="BC14" s="55">
        <v>0</v>
      </c>
      <c r="BD14" s="288"/>
      <c r="BE14" s="288"/>
      <c r="BF14" s="288"/>
      <c r="BG14" s="268"/>
      <c r="BH14" s="42" t="s">
        <v>118</v>
      </c>
      <c r="BI14" s="48" t="s">
        <v>168</v>
      </c>
      <c r="BJ14" s="42" t="s">
        <v>157</v>
      </c>
      <c r="BK14" s="42">
        <v>0</v>
      </c>
      <c r="BL14" s="54">
        <v>45078</v>
      </c>
      <c r="BM14" s="42"/>
      <c r="BN14" s="42"/>
      <c r="BO14" s="42"/>
      <c r="BP14" s="42"/>
    </row>
    <row r="15" spans="1:73" ht="125.25" customHeight="1" x14ac:dyDescent="0.45">
      <c r="A15" s="310"/>
      <c r="B15" s="299"/>
      <c r="C15" s="299"/>
      <c r="D15" s="299"/>
      <c r="E15" s="299"/>
      <c r="F15" s="299"/>
      <c r="G15" s="315"/>
      <c r="H15" s="299"/>
      <c r="I15" s="315"/>
      <c r="J15" s="299"/>
      <c r="K15" s="299"/>
      <c r="L15" s="299"/>
      <c r="M15" s="299"/>
      <c r="N15" s="299"/>
      <c r="O15" s="306"/>
      <c r="P15" s="307"/>
      <c r="Q15" s="299"/>
      <c r="R15" s="282"/>
      <c r="S15" s="282"/>
      <c r="T15" s="282"/>
      <c r="U15" s="282"/>
      <c r="V15" s="282"/>
      <c r="W15" s="271"/>
      <c r="X15" s="259"/>
      <c r="Y15" s="259"/>
      <c r="Z15" s="393"/>
      <c r="AA15" s="393"/>
      <c r="AB15" s="275"/>
      <c r="AC15" s="275"/>
      <c r="AD15" s="275"/>
      <c r="AE15" s="275"/>
      <c r="AF15" s="344"/>
      <c r="AG15" s="52" t="s">
        <v>169</v>
      </c>
      <c r="AH15" s="52" t="s">
        <v>170</v>
      </c>
      <c r="AI15" s="42">
        <v>1</v>
      </c>
      <c r="AJ15" s="42" t="s">
        <v>106</v>
      </c>
      <c r="AK15" s="42">
        <v>0</v>
      </c>
      <c r="AL15" s="121">
        <v>0</v>
      </c>
      <c r="AM15" s="120">
        <f t="shared" si="1"/>
        <v>0</v>
      </c>
      <c r="AN15" s="53">
        <f t="shared" si="2"/>
        <v>17.17359738852867</v>
      </c>
      <c r="AO15" s="44" t="s">
        <v>153</v>
      </c>
      <c r="AP15" s="44" t="s">
        <v>108</v>
      </c>
      <c r="AQ15" s="44" t="s">
        <v>154</v>
      </c>
      <c r="AR15" s="45" t="s">
        <v>110</v>
      </c>
      <c r="AT15" s="42">
        <v>0</v>
      </c>
      <c r="AU15" s="321"/>
      <c r="AV15" s="321"/>
      <c r="AW15" s="42" t="s">
        <v>167</v>
      </c>
      <c r="AX15" s="56">
        <v>1100000000</v>
      </c>
      <c r="AY15" s="42" t="s">
        <v>115</v>
      </c>
      <c r="AZ15" s="42" t="s">
        <v>116</v>
      </c>
      <c r="BA15" s="42" t="s">
        <v>117</v>
      </c>
      <c r="BB15" s="55">
        <v>0</v>
      </c>
      <c r="BC15" s="55">
        <v>0</v>
      </c>
      <c r="BD15" s="287"/>
      <c r="BE15" s="287"/>
      <c r="BF15" s="287"/>
      <c r="BG15" s="269"/>
      <c r="BH15" s="42" t="s">
        <v>118</v>
      </c>
      <c r="BI15" s="48" t="s">
        <v>171</v>
      </c>
      <c r="BJ15" s="42" t="s">
        <v>157</v>
      </c>
      <c r="BK15" s="42">
        <v>0</v>
      </c>
      <c r="BL15" s="54">
        <v>45078</v>
      </c>
      <c r="BM15" s="42"/>
      <c r="BN15" s="42"/>
      <c r="BO15" s="42"/>
      <c r="BP15" s="42"/>
    </row>
    <row r="16" spans="1:73" ht="125.25" customHeight="1" x14ac:dyDescent="0.45">
      <c r="A16" s="310"/>
      <c r="B16" s="38"/>
      <c r="C16" s="38"/>
      <c r="D16" s="38"/>
      <c r="E16" s="38"/>
      <c r="F16" s="38"/>
      <c r="G16" s="39"/>
      <c r="H16" s="38"/>
      <c r="I16" s="39"/>
      <c r="J16" s="37"/>
      <c r="K16" s="38"/>
      <c r="L16" s="38"/>
      <c r="M16" s="38"/>
      <c r="N16" s="38"/>
      <c r="O16" s="105"/>
      <c r="P16" s="106"/>
      <c r="Q16" s="38"/>
      <c r="R16" s="252" t="s">
        <v>172</v>
      </c>
      <c r="S16" s="253"/>
      <c r="T16" s="253"/>
      <c r="U16" s="253"/>
      <c r="V16" s="253"/>
      <c r="W16" s="254"/>
      <c r="X16" s="224">
        <f>AVERAGE(X9:X15)</f>
        <v>0.5</v>
      </c>
      <c r="Y16" s="224">
        <f>AVERAGE(Y9:Y15)</f>
        <v>0.33333333333333331</v>
      </c>
      <c r="Z16" s="393"/>
      <c r="AA16" s="393"/>
      <c r="AB16" s="100"/>
      <c r="AC16" s="100"/>
      <c r="AD16" s="100"/>
      <c r="AE16" s="100"/>
      <c r="AF16" s="111"/>
      <c r="AG16" s="252" t="s">
        <v>173</v>
      </c>
      <c r="AH16" s="253"/>
      <c r="AI16" s="253"/>
      <c r="AJ16" s="253"/>
      <c r="AK16" s="253"/>
      <c r="AL16" s="254"/>
      <c r="AM16" s="131">
        <f>AVERAGE(AM9:AM15)</f>
        <v>0.1111111111111111</v>
      </c>
      <c r="AN16" s="53"/>
      <c r="AO16" s="44"/>
      <c r="AP16" s="44"/>
      <c r="AQ16" s="44"/>
      <c r="AR16" s="45"/>
      <c r="AT16" s="42"/>
      <c r="AU16" s="110"/>
      <c r="AV16" s="110"/>
      <c r="AW16" s="42"/>
      <c r="AX16" s="56"/>
      <c r="AY16" s="252" t="s">
        <v>174</v>
      </c>
      <c r="AZ16" s="253"/>
      <c r="BA16" s="253"/>
      <c r="BB16" s="253"/>
      <c r="BC16" s="254"/>
      <c r="BD16" s="125">
        <f>+BD9</f>
        <v>6405181017.7799997</v>
      </c>
      <c r="BE16" s="125">
        <f>+BE9</f>
        <v>1075896092</v>
      </c>
      <c r="BF16" s="125">
        <f t="shared" ref="BF16" si="3">+BF9</f>
        <v>76000000</v>
      </c>
      <c r="BG16" s="126">
        <f>+BG9</f>
        <v>1.186539455934708E-2</v>
      </c>
      <c r="BH16" s="42"/>
      <c r="BI16" s="48"/>
      <c r="BJ16" s="42"/>
      <c r="BK16" s="42"/>
      <c r="BL16" s="54"/>
      <c r="BM16" s="42"/>
      <c r="BN16" s="42"/>
      <c r="BO16" s="42"/>
      <c r="BP16" s="42"/>
      <c r="BS16" s="235">
        <f>+(X16*0.5)+(BG16*0.5)</f>
        <v>0.25593269727967355</v>
      </c>
      <c r="BU16" s="236">
        <f>+(AM16*0.5)+(BG16*0.5)</f>
        <v>6.1488252835229094E-2</v>
      </c>
    </row>
    <row r="17" spans="1:73" ht="165" customHeight="1" x14ac:dyDescent="0.45">
      <c r="A17" s="310"/>
      <c r="B17" s="322" t="s">
        <v>175</v>
      </c>
      <c r="C17" s="322" t="s">
        <v>176</v>
      </c>
      <c r="D17" s="45" t="s">
        <v>177</v>
      </c>
      <c r="E17" s="45" t="s">
        <v>178</v>
      </c>
      <c r="F17" s="45" t="s">
        <v>179</v>
      </c>
      <c r="G17" s="45">
        <v>567.9</v>
      </c>
      <c r="H17" s="45" t="s">
        <v>180</v>
      </c>
      <c r="I17" s="45">
        <v>567.9</v>
      </c>
      <c r="J17" s="297" t="s">
        <v>181</v>
      </c>
      <c r="K17" s="57" t="s">
        <v>182</v>
      </c>
      <c r="L17" s="45" t="s">
        <v>94</v>
      </c>
      <c r="M17" s="57" t="s">
        <v>183</v>
      </c>
      <c r="N17" s="45" t="s">
        <v>184</v>
      </c>
      <c r="O17" s="282">
        <v>2</v>
      </c>
      <c r="P17" s="282"/>
      <c r="Q17" s="45" t="s">
        <v>185</v>
      </c>
      <c r="R17" s="49">
        <v>60</v>
      </c>
      <c r="S17" s="49">
        <v>15</v>
      </c>
      <c r="T17" s="50">
        <v>2714</v>
      </c>
      <c r="U17" s="50">
        <v>36</v>
      </c>
      <c r="V17" s="50">
        <v>114</v>
      </c>
      <c r="W17" s="147">
        <f t="shared" si="0"/>
        <v>150</v>
      </c>
      <c r="X17" s="223">
        <v>1</v>
      </c>
      <c r="Y17" s="223">
        <v>1</v>
      </c>
      <c r="Z17" s="393"/>
      <c r="AA17" s="393"/>
      <c r="AB17" s="273" t="s">
        <v>186</v>
      </c>
      <c r="AC17" s="273" t="s">
        <v>187</v>
      </c>
      <c r="AD17" s="273" t="s">
        <v>188</v>
      </c>
      <c r="AE17" s="273" t="s">
        <v>189</v>
      </c>
      <c r="AF17" s="337" t="s">
        <v>190</v>
      </c>
      <c r="AG17" s="337" t="s">
        <v>191</v>
      </c>
      <c r="AH17" s="337" t="s">
        <v>192</v>
      </c>
      <c r="AI17" s="337">
        <v>12</v>
      </c>
      <c r="AJ17" s="337">
        <v>9</v>
      </c>
      <c r="AK17" s="337">
        <v>3</v>
      </c>
      <c r="AL17" s="386">
        <f>+AJ17+AK17</f>
        <v>12</v>
      </c>
      <c r="AM17" s="267">
        <f t="shared" si="1"/>
        <v>1</v>
      </c>
      <c r="AN17" s="338">
        <v>0.64</v>
      </c>
      <c r="AO17" s="337" t="s">
        <v>144</v>
      </c>
      <c r="AP17" s="337" t="s">
        <v>108</v>
      </c>
      <c r="AQ17" s="337" t="s">
        <v>145</v>
      </c>
      <c r="AR17" s="337" t="s">
        <v>193</v>
      </c>
      <c r="AT17" s="337" t="s">
        <v>194</v>
      </c>
      <c r="AU17" s="339" t="s">
        <v>10</v>
      </c>
      <c r="AV17" s="339" t="s">
        <v>195</v>
      </c>
      <c r="AW17" s="337" t="s">
        <v>196</v>
      </c>
      <c r="AX17" s="410">
        <v>400000000</v>
      </c>
      <c r="AY17" s="337" t="s">
        <v>115</v>
      </c>
      <c r="AZ17" s="337" t="s">
        <v>197</v>
      </c>
      <c r="BA17" s="337" t="s">
        <v>198</v>
      </c>
      <c r="BB17" s="404">
        <v>305200000</v>
      </c>
      <c r="BC17" s="404">
        <v>102300000</v>
      </c>
      <c r="BD17" s="286">
        <v>400000000</v>
      </c>
      <c r="BE17" s="286">
        <v>305200000</v>
      </c>
      <c r="BF17" s="286">
        <v>105300000</v>
      </c>
      <c r="BG17" s="267">
        <f>+BF17/BD17</f>
        <v>0.26324999999999998</v>
      </c>
      <c r="BH17" s="337" t="s">
        <v>118</v>
      </c>
      <c r="BI17" s="337" t="s">
        <v>199</v>
      </c>
      <c r="BJ17" s="310" t="s">
        <v>149</v>
      </c>
      <c r="BK17" s="310">
        <v>0</v>
      </c>
      <c r="BL17" s="396">
        <v>44927</v>
      </c>
      <c r="BM17" s="312" t="s">
        <v>200</v>
      </c>
      <c r="BN17" s="312" t="s">
        <v>201</v>
      </c>
      <c r="BO17" s="42" t="s">
        <v>122</v>
      </c>
      <c r="BP17" s="42" t="s">
        <v>122</v>
      </c>
    </row>
    <row r="18" spans="1:73" ht="87" customHeight="1" x14ac:dyDescent="0.45">
      <c r="A18" s="310"/>
      <c r="B18" s="322"/>
      <c r="C18" s="322"/>
      <c r="D18" s="297" t="s">
        <v>202</v>
      </c>
      <c r="E18" s="297" t="s">
        <v>203</v>
      </c>
      <c r="F18" s="297" t="s">
        <v>204</v>
      </c>
      <c r="G18" s="297">
        <v>51.7</v>
      </c>
      <c r="H18" s="297" t="s">
        <v>180</v>
      </c>
      <c r="I18" s="297">
        <v>51.7</v>
      </c>
      <c r="J18" s="298"/>
      <c r="K18" s="308" t="s">
        <v>205</v>
      </c>
      <c r="L18" s="297" t="s">
        <v>94</v>
      </c>
      <c r="M18" s="308" t="s">
        <v>206</v>
      </c>
      <c r="N18" s="302" t="s">
        <v>207</v>
      </c>
      <c r="O18" s="304">
        <v>2</v>
      </c>
      <c r="P18" s="305"/>
      <c r="Q18" s="302" t="s">
        <v>185</v>
      </c>
      <c r="R18" s="300">
        <v>60</v>
      </c>
      <c r="S18" s="300">
        <v>15</v>
      </c>
      <c r="T18" s="300">
        <v>157</v>
      </c>
      <c r="U18" s="300">
        <v>7</v>
      </c>
      <c r="V18" s="300">
        <v>1</v>
      </c>
      <c r="W18" s="270">
        <f>+(U18+V18)</f>
        <v>8</v>
      </c>
      <c r="X18" s="258">
        <f t="shared" ref="X18" si="4">+W18/S18</f>
        <v>0.53333333333333333</v>
      </c>
      <c r="Y18" s="258">
        <v>1</v>
      </c>
      <c r="Z18" s="393"/>
      <c r="AA18" s="393"/>
      <c r="AB18" s="274"/>
      <c r="AC18" s="274"/>
      <c r="AD18" s="274"/>
      <c r="AE18" s="274"/>
      <c r="AF18" s="337"/>
      <c r="AG18" s="337"/>
      <c r="AH18" s="337"/>
      <c r="AI18" s="337"/>
      <c r="AJ18" s="337"/>
      <c r="AK18" s="337"/>
      <c r="AL18" s="386"/>
      <c r="AM18" s="269"/>
      <c r="AN18" s="337"/>
      <c r="AO18" s="337"/>
      <c r="AP18" s="337"/>
      <c r="AQ18" s="337" t="s">
        <v>145</v>
      </c>
      <c r="AR18" s="337"/>
      <c r="AT18" s="337"/>
      <c r="AU18" s="340"/>
      <c r="AV18" s="340"/>
      <c r="AW18" s="337"/>
      <c r="AX18" s="410"/>
      <c r="AY18" s="337"/>
      <c r="AZ18" s="337"/>
      <c r="BA18" s="337"/>
      <c r="BB18" s="405"/>
      <c r="BC18" s="405"/>
      <c r="BD18" s="287"/>
      <c r="BE18" s="287"/>
      <c r="BF18" s="287"/>
      <c r="BG18" s="269"/>
      <c r="BH18" s="337"/>
      <c r="BI18" s="337"/>
      <c r="BJ18" s="310"/>
      <c r="BK18" s="310"/>
      <c r="BL18" s="397">
        <v>44927</v>
      </c>
      <c r="BM18" s="310"/>
      <c r="BN18" s="310"/>
      <c r="BO18" s="42" t="s">
        <v>122</v>
      </c>
      <c r="BP18" s="42" t="s">
        <v>122</v>
      </c>
    </row>
    <row r="19" spans="1:73" ht="144" customHeight="1" x14ac:dyDescent="0.45">
      <c r="A19" s="310"/>
      <c r="B19" s="322"/>
      <c r="C19" s="322"/>
      <c r="D19" s="299"/>
      <c r="E19" s="299"/>
      <c r="F19" s="299"/>
      <c r="G19" s="299"/>
      <c r="H19" s="299"/>
      <c r="I19" s="299"/>
      <c r="J19" s="299"/>
      <c r="K19" s="309"/>
      <c r="L19" s="299"/>
      <c r="M19" s="309"/>
      <c r="N19" s="303"/>
      <c r="O19" s="306"/>
      <c r="P19" s="307"/>
      <c r="Q19" s="303"/>
      <c r="R19" s="301"/>
      <c r="S19" s="301"/>
      <c r="T19" s="301"/>
      <c r="U19" s="301"/>
      <c r="V19" s="301"/>
      <c r="W19" s="271"/>
      <c r="X19" s="259"/>
      <c r="Y19" s="259"/>
      <c r="Z19" s="393"/>
      <c r="AA19" s="393"/>
      <c r="AB19" s="274"/>
      <c r="AC19" s="274"/>
      <c r="AD19" s="275"/>
      <c r="AE19" s="275"/>
      <c r="AF19" s="44" t="s">
        <v>208</v>
      </c>
      <c r="AG19" s="129" t="s">
        <v>209</v>
      </c>
      <c r="AH19" s="129" t="s">
        <v>210</v>
      </c>
      <c r="AI19" s="44">
        <v>1</v>
      </c>
      <c r="AJ19" s="42" t="s">
        <v>106</v>
      </c>
      <c r="AK19" s="42">
        <v>0</v>
      </c>
      <c r="AL19" s="121">
        <v>0</v>
      </c>
      <c r="AM19" s="120">
        <f t="shared" si="1"/>
        <v>0</v>
      </c>
      <c r="AN19" s="58">
        <v>0.36</v>
      </c>
      <c r="AO19" s="44" t="s">
        <v>153</v>
      </c>
      <c r="AP19" s="44" t="s">
        <v>108</v>
      </c>
      <c r="AQ19" s="44" t="s">
        <v>154</v>
      </c>
      <c r="AR19" s="44" t="s">
        <v>211</v>
      </c>
      <c r="AT19" s="42">
        <v>0</v>
      </c>
      <c r="AU19" s="341"/>
      <c r="AV19" s="341"/>
      <c r="AW19" s="44" t="s">
        <v>212</v>
      </c>
      <c r="AX19" s="59">
        <v>223268913.77000001</v>
      </c>
      <c r="AY19" s="42" t="s">
        <v>115</v>
      </c>
      <c r="AZ19" s="44" t="s">
        <v>197</v>
      </c>
      <c r="BA19" s="44" t="s">
        <v>198</v>
      </c>
      <c r="BB19" s="60">
        <v>0</v>
      </c>
      <c r="BC19" s="60">
        <v>0</v>
      </c>
      <c r="BD19" s="118">
        <v>223268914</v>
      </c>
      <c r="BE19" s="118">
        <v>0</v>
      </c>
      <c r="BF19" s="118">
        <v>0</v>
      </c>
      <c r="BG19" s="123">
        <f>+BF19/BD19</f>
        <v>0</v>
      </c>
      <c r="BH19" s="44" t="s">
        <v>213</v>
      </c>
      <c r="BI19" s="44" t="s">
        <v>98</v>
      </c>
      <c r="BJ19" s="44" t="s">
        <v>98</v>
      </c>
      <c r="BK19" s="44" t="s">
        <v>98</v>
      </c>
      <c r="BL19" s="44" t="s">
        <v>98</v>
      </c>
      <c r="BM19" s="42"/>
      <c r="BN19" s="42" t="s">
        <v>214</v>
      </c>
      <c r="BO19" s="42"/>
      <c r="BP19" s="42"/>
    </row>
    <row r="20" spans="1:73" ht="144" customHeight="1" x14ac:dyDescent="0.45">
      <c r="A20" s="310"/>
      <c r="B20" s="322"/>
      <c r="C20" s="322"/>
      <c r="D20" s="38"/>
      <c r="E20" s="38"/>
      <c r="F20" s="38"/>
      <c r="G20" s="38"/>
      <c r="H20" s="38"/>
      <c r="I20" s="38"/>
      <c r="J20" s="38"/>
      <c r="K20" s="102"/>
      <c r="L20" s="38"/>
      <c r="M20" s="102"/>
      <c r="N20" s="97"/>
      <c r="O20" s="105"/>
      <c r="P20" s="106"/>
      <c r="Q20" s="97"/>
      <c r="R20" s="252" t="s">
        <v>215</v>
      </c>
      <c r="S20" s="253"/>
      <c r="T20" s="253"/>
      <c r="U20" s="253"/>
      <c r="V20" s="253"/>
      <c r="W20" s="254"/>
      <c r="X20" s="224">
        <f>AVERAGE(X17:X19)</f>
        <v>0.76666666666666661</v>
      </c>
      <c r="Y20" s="224">
        <f>AVERAGE(Y17:Y19)</f>
        <v>1</v>
      </c>
      <c r="Z20" s="393"/>
      <c r="AA20" s="393"/>
      <c r="AB20" s="274"/>
      <c r="AC20" s="274"/>
      <c r="AD20" s="99"/>
      <c r="AE20" s="99"/>
      <c r="AF20" s="44"/>
      <c r="AG20" s="252" t="s">
        <v>216</v>
      </c>
      <c r="AH20" s="253"/>
      <c r="AI20" s="253"/>
      <c r="AJ20" s="253"/>
      <c r="AK20" s="253"/>
      <c r="AL20" s="254"/>
      <c r="AM20" s="131">
        <f>AVERAGE(AM17:AM19)</f>
        <v>0.5</v>
      </c>
      <c r="AN20" s="58"/>
      <c r="AO20" s="44"/>
      <c r="AP20" s="44"/>
      <c r="AQ20" s="44"/>
      <c r="AR20" s="44"/>
      <c r="AT20" s="42"/>
      <c r="AU20" s="107"/>
      <c r="AV20" s="107"/>
      <c r="AW20" s="44"/>
      <c r="AX20" s="59"/>
      <c r="AY20" s="252" t="s">
        <v>217</v>
      </c>
      <c r="AZ20" s="253"/>
      <c r="BA20" s="253"/>
      <c r="BB20" s="253"/>
      <c r="BC20" s="254"/>
      <c r="BD20" s="125">
        <f>+BD17+BD19</f>
        <v>623268914</v>
      </c>
      <c r="BE20" s="125">
        <f>+BE17+BE19</f>
        <v>305200000</v>
      </c>
      <c r="BF20" s="125">
        <f>+BF17+BF19</f>
        <v>105300000</v>
      </c>
      <c r="BG20" s="128">
        <f>+BF20/BD20</f>
        <v>0.16894794146592076</v>
      </c>
      <c r="BH20" s="44"/>
      <c r="BI20" s="44"/>
      <c r="BJ20" s="44"/>
      <c r="BK20" s="44"/>
      <c r="BL20" s="127"/>
      <c r="BM20" s="42"/>
      <c r="BN20" s="42"/>
      <c r="BO20" s="42"/>
      <c r="BP20" s="42"/>
      <c r="BS20" s="236">
        <f>+(X20*0.5)+(BG20*0.5)</f>
        <v>0.46780730406629367</v>
      </c>
      <c r="BU20" s="236">
        <f>+(AM20*0.5)+(BG20*0.5)</f>
        <v>0.33447397073296037</v>
      </c>
    </row>
    <row r="21" spans="1:73" ht="409.5" x14ac:dyDescent="0.45">
      <c r="A21" s="310"/>
      <c r="B21" s="322"/>
      <c r="C21" s="322"/>
      <c r="D21" s="322" t="s">
        <v>218</v>
      </c>
      <c r="E21" s="322" t="s">
        <v>219</v>
      </c>
      <c r="F21" s="322" t="s">
        <v>220</v>
      </c>
      <c r="G21" s="322">
        <v>1195</v>
      </c>
      <c r="H21" s="322" t="s">
        <v>94</v>
      </c>
      <c r="I21" s="322">
        <v>1195</v>
      </c>
      <c r="J21" s="322" t="s">
        <v>221</v>
      </c>
      <c r="K21" s="57" t="s">
        <v>222</v>
      </c>
      <c r="L21" s="45" t="s">
        <v>94</v>
      </c>
      <c r="M21" s="57" t="s">
        <v>223</v>
      </c>
      <c r="N21" s="45" t="s">
        <v>224</v>
      </c>
      <c r="O21" s="332">
        <v>1</v>
      </c>
      <c r="P21" s="332"/>
      <c r="Q21" s="45" t="s">
        <v>225</v>
      </c>
      <c r="R21" s="49">
        <v>1</v>
      </c>
      <c r="S21" s="49">
        <v>1</v>
      </c>
      <c r="T21" s="50">
        <v>0</v>
      </c>
      <c r="U21" s="50">
        <v>0</v>
      </c>
      <c r="V21" s="50">
        <v>0</v>
      </c>
      <c r="W21" s="147">
        <f t="shared" si="0"/>
        <v>0</v>
      </c>
      <c r="X21" s="223">
        <f>+W21/S21</f>
        <v>0</v>
      </c>
      <c r="Y21" s="223">
        <f>+(T21+W21)/R21</f>
        <v>0</v>
      </c>
      <c r="Z21" s="393"/>
      <c r="AA21" s="393"/>
      <c r="AB21" s="274"/>
      <c r="AC21" s="274"/>
      <c r="AD21" s="337" t="s">
        <v>226</v>
      </c>
      <c r="AE21" s="337" t="s">
        <v>227</v>
      </c>
      <c r="AF21" s="336" t="s">
        <v>228</v>
      </c>
      <c r="AG21" s="62" t="s">
        <v>229</v>
      </c>
      <c r="AH21" s="42" t="s">
        <v>143</v>
      </c>
      <c r="AI21" s="43">
        <v>54</v>
      </c>
      <c r="AJ21" s="43">
        <v>35</v>
      </c>
      <c r="AK21" s="43">
        <v>13</v>
      </c>
      <c r="AL21" s="217">
        <f>+AJ21+AK21</f>
        <v>48</v>
      </c>
      <c r="AM21" s="120">
        <f t="shared" si="1"/>
        <v>0.88888888888888884</v>
      </c>
      <c r="AN21" s="63">
        <v>0.4677</v>
      </c>
      <c r="AO21" s="44" t="s">
        <v>144</v>
      </c>
      <c r="AP21" s="44" t="s">
        <v>108</v>
      </c>
      <c r="AQ21" s="44" t="s">
        <v>145</v>
      </c>
      <c r="AR21" s="62" t="s">
        <v>230</v>
      </c>
      <c r="AT21" s="62" t="s">
        <v>230</v>
      </c>
      <c r="AU21" s="62" t="s">
        <v>10</v>
      </c>
      <c r="AV21" s="62" t="s">
        <v>195</v>
      </c>
      <c r="AW21" s="44" t="s">
        <v>196</v>
      </c>
      <c r="AX21" s="46">
        <v>1381100000</v>
      </c>
      <c r="AY21" s="42" t="s">
        <v>115</v>
      </c>
      <c r="AZ21" s="42" t="s">
        <v>231</v>
      </c>
      <c r="BA21" s="42" t="s">
        <v>232</v>
      </c>
      <c r="BB21" s="46">
        <v>1348600000</v>
      </c>
      <c r="BC21" s="46">
        <f>465600000-BC23</f>
        <v>402600000</v>
      </c>
      <c r="BD21" s="286">
        <v>1700000000</v>
      </c>
      <c r="BE21" s="286">
        <v>1453600000</v>
      </c>
      <c r="BF21" s="286">
        <v>481000000</v>
      </c>
      <c r="BG21" s="267">
        <f>+BF21/BD21</f>
        <v>0.28294117647058825</v>
      </c>
      <c r="BH21" s="42" t="s">
        <v>118</v>
      </c>
      <c r="BI21" s="42" t="s">
        <v>233</v>
      </c>
      <c r="BJ21" s="42" t="s">
        <v>149</v>
      </c>
      <c r="BK21" s="42">
        <v>0</v>
      </c>
      <c r="BL21" s="54">
        <v>44927</v>
      </c>
      <c r="BM21" s="42" t="s">
        <v>234</v>
      </c>
      <c r="BN21" s="42" t="s">
        <v>235</v>
      </c>
      <c r="BO21" s="42" t="s">
        <v>122</v>
      </c>
      <c r="BP21" s="42" t="s">
        <v>122</v>
      </c>
    </row>
    <row r="22" spans="1:73" ht="409.5" x14ac:dyDescent="0.45">
      <c r="A22" s="310"/>
      <c r="B22" s="322"/>
      <c r="C22" s="322"/>
      <c r="D22" s="322"/>
      <c r="E22" s="322"/>
      <c r="F22" s="322"/>
      <c r="G22" s="322"/>
      <c r="H22" s="322"/>
      <c r="I22" s="322"/>
      <c r="J22" s="322"/>
      <c r="K22" s="51" t="s">
        <v>236</v>
      </c>
      <c r="L22" s="51" t="s">
        <v>94</v>
      </c>
      <c r="M22" s="51" t="s">
        <v>237</v>
      </c>
      <c r="N22" s="51" t="s">
        <v>238</v>
      </c>
      <c r="O22" s="332">
        <v>2</v>
      </c>
      <c r="P22" s="332"/>
      <c r="Q22" s="51" t="s">
        <v>239</v>
      </c>
      <c r="R22" s="49">
        <v>8</v>
      </c>
      <c r="S22" s="49">
        <v>2</v>
      </c>
      <c r="T22" s="50">
        <v>20</v>
      </c>
      <c r="U22" s="50">
        <v>8</v>
      </c>
      <c r="V22" s="50">
        <v>0</v>
      </c>
      <c r="W22" s="147">
        <f t="shared" si="0"/>
        <v>8</v>
      </c>
      <c r="X22" s="223">
        <v>1</v>
      </c>
      <c r="Y22" s="223">
        <v>1</v>
      </c>
      <c r="Z22" s="393"/>
      <c r="AA22" s="393"/>
      <c r="AB22" s="274"/>
      <c r="AC22" s="274"/>
      <c r="AD22" s="337"/>
      <c r="AE22" s="337"/>
      <c r="AF22" s="336"/>
      <c r="AG22" s="62" t="s">
        <v>240</v>
      </c>
      <c r="AH22" s="42" t="s">
        <v>241</v>
      </c>
      <c r="AI22" s="43">
        <v>1</v>
      </c>
      <c r="AJ22" s="43">
        <v>0</v>
      </c>
      <c r="AK22" s="43">
        <v>0</v>
      </c>
      <c r="AL22" s="217">
        <f t="shared" ref="AL22:AL76" si="5">+AJ22+AK22</f>
        <v>0</v>
      </c>
      <c r="AM22" s="120">
        <f t="shared" si="1"/>
        <v>0</v>
      </c>
      <c r="AN22" s="64">
        <v>3.3999999999999998E-3</v>
      </c>
      <c r="AO22" s="44" t="s">
        <v>144</v>
      </c>
      <c r="AP22" s="44" t="s">
        <v>108</v>
      </c>
      <c r="AQ22" s="44" t="s">
        <v>145</v>
      </c>
      <c r="AR22" s="62" t="s">
        <v>230</v>
      </c>
      <c r="AT22" s="62">
        <v>0</v>
      </c>
      <c r="AU22" s="62" t="s">
        <v>10</v>
      </c>
      <c r="AV22" s="62" t="s">
        <v>195</v>
      </c>
      <c r="AW22" s="44" t="s">
        <v>196</v>
      </c>
      <c r="AX22" s="46">
        <v>10000000</v>
      </c>
      <c r="AY22" s="42" t="s">
        <v>115</v>
      </c>
      <c r="AZ22" s="42" t="s">
        <v>231</v>
      </c>
      <c r="BA22" s="42" t="s">
        <v>232</v>
      </c>
      <c r="BB22" s="46">
        <v>0</v>
      </c>
      <c r="BC22" s="46">
        <v>0</v>
      </c>
      <c r="BD22" s="288"/>
      <c r="BE22" s="288"/>
      <c r="BF22" s="288"/>
      <c r="BG22" s="268"/>
      <c r="BH22" s="42" t="s">
        <v>118</v>
      </c>
      <c r="BI22" s="42" t="s">
        <v>242</v>
      </c>
      <c r="BJ22" s="42" t="s">
        <v>243</v>
      </c>
      <c r="BK22" s="42">
        <v>0</v>
      </c>
      <c r="BL22" s="54">
        <v>44927</v>
      </c>
      <c r="BM22" s="47"/>
      <c r="BN22" s="42" t="s">
        <v>244</v>
      </c>
      <c r="BO22" s="42" t="s">
        <v>122</v>
      </c>
      <c r="BP22" s="42" t="s">
        <v>122</v>
      </c>
    </row>
    <row r="23" spans="1:73" ht="409.5" x14ac:dyDescent="0.45">
      <c r="A23" s="310"/>
      <c r="B23" s="322"/>
      <c r="C23" s="322"/>
      <c r="D23" s="322"/>
      <c r="E23" s="322"/>
      <c r="F23" s="322"/>
      <c r="G23" s="322"/>
      <c r="H23" s="322"/>
      <c r="I23" s="322"/>
      <c r="J23" s="322"/>
      <c r="K23" s="297" t="s">
        <v>245</v>
      </c>
      <c r="L23" s="297" t="s">
        <v>94</v>
      </c>
      <c r="M23" s="328" t="s">
        <v>246</v>
      </c>
      <c r="N23" s="333" t="s">
        <v>247</v>
      </c>
      <c r="O23" s="304">
        <v>1</v>
      </c>
      <c r="P23" s="305"/>
      <c r="Q23" s="328" t="s">
        <v>225</v>
      </c>
      <c r="R23" s="281" t="s">
        <v>248</v>
      </c>
      <c r="S23" s="281" t="s">
        <v>249</v>
      </c>
      <c r="T23" s="280" t="s">
        <v>250</v>
      </c>
      <c r="U23" s="280" t="s">
        <v>251</v>
      </c>
      <c r="V23" s="280" t="s">
        <v>252</v>
      </c>
      <c r="W23" s="278">
        <f t="shared" ref="W23:W24" si="6">(12.5%/4)*2</f>
        <v>6.25E-2</v>
      </c>
      <c r="X23" s="277">
        <f>+W23/12.5%</f>
        <v>0.5</v>
      </c>
      <c r="Y23" s="277">
        <f t="shared" ref="Y23:Y24" si="7">37.5%+6.25%</f>
        <v>0.4375</v>
      </c>
      <c r="Z23" s="393"/>
      <c r="AA23" s="393"/>
      <c r="AB23" s="274"/>
      <c r="AC23" s="274"/>
      <c r="AD23" s="337"/>
      <c r="AE23" s="337"/>
      <c r="AF23" s="336" t="s">
        <v>253</v>
      </c>
      <c r="AG23" s="62" t="s">
        <v>254</v>
      </c>
      <c r="AH23" s="42" t="s">
        <v>255</v>
      </c>
      <c r="AI23" s="43">
        <v>2</v>
      </c>
      <c r="AJ23" s="43">
        <v>8</v>
      </c>
      <c r="AK23" s="43">
        <v>0</v>
      </c>
      <c r="AL23" s="217">
        <f t="shared" si="5"/>
        <v>8</v>
      </c>
      <c r="AM23" s="120">
        <v>1</v>
      </c>
      <c r="AN23" s="64">
        <v>0.1046</v>
      </c>
      <c r="AO23" s="44" t="s">
        <v>144</v>
      </c>
      <c r="AP23" s="44" t="s">
        <v>108</v>
      </c>
      <c r="AQ23" s="44" t="s">
        <v>145</v>
      </c>
      <c r="AR23" s="62" t="s">
        <v>256</v>
      </c>
      <c r="AT23" s="62">
        <v>5047</v>
      </c>
      <c r="AU23" s="62" t="s">
        <v>10</v>
      </c>
      <c r="AV23" s="62" t="s">
        <v>195</v>
      </c>
      <c r="AW23" s="44" t="s">
        <v>196</v>
      </c>
      <c r="AX23" s="46">
        <v>308900000</v>
      </c>
      <c r="AY23" s="42" t="s">
        <v>115</v>
      </c>
      <c r="AZ23" s="42" t="s">
        <v>231</v>
      </c>
      <c r="BA23" s="42" t="s">
        <v>232</v>
      </c>
      <c r="BB23" s="46">
        <v>105000000</v>
      </c>
      <c r="BC23" s="46">
        <v>63000000</v>
      </c>
      <c r="BD23" s="287"/>
      <c r="BE23" s="287"/>
      <c r="BF23" s="287"/>
      <c r="BG23" s="269"/>
      <c r="BH23" s="42" t="s">
        <v>118</v>
      </c>
      <c r="BI23" s="42" t="s">
        <v>233</v>
      </c>
      <c r="BJ23" s="42" t="s">
        <v>149</v>
      </c>
      <c r="BK23" s="42">
        <v>0</v>
      </c>
      <c r="BL23" s="54">
        <v>44927</v>
      </c>
      <c r="BM23" s="42" t="s">
        <v>257</v>
      </c>
      <c r="BN23" s="42" t="s">
        <v>258</v>
      </c>
      <c r="BO23" s="42" t="s">
        <v>122</v>
      </c>
      <c r="BP23" s="42" t="s">
        <v>122</v>
      </c>
    </row>
    <row r="24" spans="1:73" ht="409.5" x14ac:dyDescent="0.45">
      <c r="A24" s="310"/>
      <c r="B24" s="322"/>
      <c r="C24" s="322"/>
      <c r="D24" s="322"/>
      <c r="E24" s="322"/>
      <c r="F24" s="322"/>
      <c r="G24" s="322"/>
      <c r="H24" s="322"/>
      <c r="I24" s="322"/>
      <c r="J24" s="322"/>
      <c r="K24" s="299"/>
      <c r="L24" s="299"/>
      <c r="M24" s="330"/>
      <c r="N24" s="334"/>
      <c r="O24" s="306"/>
      <c r="P24" s="307"/>
      <c r="Q24" s="330"/>
      <c r="R24" s="282"/>
      <c r="S24" s="282"/>
      <c r="T24" s="280"/>
      <c r="U24" s="280"/>
      <c r="V24" s="280"/>
      <c r="W24" s="278">
        <f t="shared" si="6"/>
        <v>6.25E-2</v>
      </c>
      <c r="X24" s="277"/>
      <c r="Y24" s="277">
        <f t="shared" si="7"/>
        <v>0.4375</v>
      </c>
      <c r="Z24" s="393"/>
      <c r="AA24" s="393"/>
      <c r="AB24" s="274"/>
      <c r="AC24" s="274"/>
      <c r="AD24" s="337"/>
      <c r="AE24" s="337"/>
      <c r="AF24" s="336"/>
      <c r="AG24" s="62" t="s">
        <v>259</v>
      </c>
      <c r="AH24" s="42" t="s">
        <v>260</v>
      </c>
      <c r="AI24" s="43">
        <v>12</v>
      </c>
      <c r="AJ24" s="43">
        <v>1</v>
      </c>
      <c r="AK24" s="43">
        <v>5</v>
      </c>
      <c r="AL24" s="217">
        <f t="shared" si="5"/>
        <v>6</v>
      </c>
      <c r="AM24" s="120">
        <f t="shared" si="1"/>
        <v>0.5</v>
      </c>
      <c r="AN24" s="64">
        <v>0.42430000000000001</v>
      </c>
      <c r="AO24" s="44" t="s">
        <v>144</v>
      </c>
      <c r="AP24" s="44" t="s">
        <v>108</v>
      </c>
      <c r="AQ24" s="44" t="s">
        <v>145</v>
      </c>
      <c r="AR24" s="62" t="s">
        <v>261</v>
      </c>
      <c r="AT24" s="62" t="s">
        <v>261</v>
      </c>
      <c r="AU24" s="62" t="s">
        <v>10</v>
      </c>
      <c r="AV24" s="62" t="s">
        <v>195</v>
      </c>
      <c r="AW24" s="44" t="s">
        <v>262</v>
      </c>
      <c r="AX24" s="46">
        <f>351743355+900935271.73</f>
        <v>1252678626.73</v>
      </c>
      <c r="AY24" s="42" t="s">
        <v>115</v>
      </c>
      <c r="AZ24" s="42" t="s">
        <v>231</v>
      </c>
      <c r="BA24" s="42" t="s">
        <v>232</v>
      </c>
      <c r="BB24" s="46">
        <f>9279961.21+3594542.25</f>
        <v>12874503.460000001</v>
      </c>
      <c r="BC24" s="46">
        <v>7476403.0599999996</v>
      </c>
      <c r="BD24" s="119">
        <v>1252678627</v>
      </c>
      <c r="BE24" s="119">
        <v>12874503</v>
      </c>
      <c r="BF24" s="119">
        <v>7476403.0599999996</v>
      </c>
      <c r="BG24" s="120">
        <f>+BF24/BD24</f>
        <v>5.9683328978837914E-3</v>
      </c>
      <c r="BH24" s="42" t="s">
        <v>213</v>
      </c>
      <c r="BI24" s="42" t="s">
        <v>263</v>
      </c>
      <c r="BJ24" s="42" t="s">
        <v>98</v>
      </c>
      <c r="BK24" s="42" t="s">
        <v>98</v>
      </c>
      <c r="BL24" s="61" t="s">
        <v>98</v>
      </c>
      <c r="BM24" s="42" t="s">
        <v>264</v>
      </c>
      <c r="BN24" s="42" t="s">
        <v>265</v>
      </c>
      <c r="BO24" s="42" t="s">
        <v>122</v>
      </c>
      <c r="BP24" s="42" t="s">
        <v>122</v>
      </c>
    </row>
    <row r="25" spans="1:73" ht="131.25" customHeight="1" x14ac:dyDescent="0.45">
      <c r="A25" s="310"/>
      <c r="B25" s="322"/>
      <c r="C25" s="322"/>
      <c r="D25" s="45"/>
      <c r="E25" s="45"/>
      <c r="F25" s="45"/>
      <c r="G25" s="45"/>
      <c r="H25" s="45"/>
      <c r="I25" s="45"/>
      <c r="J25" s="45"/>
      <c r="K25" s="38"/>
      <c r="L25" s="38"/>
      <c r="M25" s="38"/>
      <c r="N25" s="38"/>
      <c r="O25" s="105"/>
      <c r="P25" s="106"/>
      <c r="Q25" s="38"/>
      <c r="R25" s="252" t="s">
        <v>266</v>
      </c>
      <c r="S25" s="253"/>
      <c r="T25" s="253"/>
      <c r="U25" s="253"/>
      <c r="V25" s="253"/>
      <c r="W25" s="254"/>
      <c r="X25" s="227">
        <f>AVERAGE(X21:X24)</f>
        <v>0.5</v>
      </c>
      <c r="Y25" s="227">
        <f>AVERAGE(Y21:Y24)</f>
        <v>0.46875</v>
      </c>
      <c r="Z25" s="393"/>
      <c r="AA25" s="393"/>
      <c r="AB25" s="274"/>
      <c r="AC25" s="274"/>
      <c r="AD25" s="44"/>
      <c r="AE25" s="44"/>
      <c r="AF25" s="62"/>
      <c r="AG25" s="252" t="s">
        <v>267</v>
      </c>
      <c r="AH25" s="253"/>
      <c r="AI25" s="253"/>
      <c r="AJ25" s="253"/>
      <c r="AK25" s="253"/>
      <c r="AL25" s="254"/>
      <c r="AM25" s="131">
        <f>AVERAGE(AM21:AM24)</f>
        <v>0.59722222222222221</v>
      </c>
      <c r="AN25" s="64"/>
      <c r="AO25" s="44"/>
      <c r="AP25" s="44"/>
      <c r="AQ25" s="44"/>
      <c r="AR25" s="62"/>
      <c r="AT25" s="62"/>
      <c r="AU25" s="62"/>
      <c r="AV25" s="62"/>
      <c r="AW25" s="44"/>
      <c r="AX25" s="46"/>
      <c r="AY25" s="252" t="s">
        <v>268</v>
      </c>
      <c r="AZ25" s="253"/>
      <c r="BA25" s="253"/>
      <c r="BB25" s="253"/>
      <c r="BC25" s="254"/>
      <c r="BD25" s="130">
        <f>+BD21+BD24</f>
        <v>2952678627</v>
      </c>
      <c r="BE25" s="130">
        <f t="shared" ref="BE25:BF25" si="8">+BE21+BE24</f>
        <v>1466474503</v>
      </c>
      <c r="BF25" s="130">
        <f t="shared" si="8"/>
        <v>488476403.06</v>
      </c>
      <c r="BG25" s="131">
        <f>+BF25/BD25</f>
        <v>0.16543500487769136</v>
      </c>
      <c r="BH25" s="42"/>
      <c r="BI25" s="42"/>
      <c r="BJ25" s="42"/>
      <c r="BK25" s="42"/>
      <c r="BL25" s="61"/>
      <c r="BM25" s="42"/>
      <c r="BN25" s="42"/>
      <c r="BO25" s="42"/>
      <c r="BP25" s="42"/>
    </row>
    <row r="26" spans="1:73" ht="409.5" x14ac:dyDescent="0.45">
      <c r="A26" s="310"/>
      <c r="B26" s="322"/>
      <c r="C26" s="322"/>
      <c r="D26" s="57" t="s">
        <v>269</v>
      </c>
      <c r="E26" s="57" t="s">
        <v>270</v>
      </c>
      <c r="F26" s="57" t="s">
        <v>271</v>
      </c>
      <c r="G26" s="45">
        <v>2228.8000000000002</v>
      </c>
      <c r="H26" s="45" t="s">
        <v>94</v>
      </c>
      <c r="I26" s="45">
        <v>2228.8000000000002</v>
      </c>
      <c r="J26" s="45" t="s">
        <v>272</v>
      </c>
      <c r="K26" s="57" t="s">
        <v>273</v>
      </c>
      <c r="L26" s="45" t="s">
        <v>94</v>
      </c>
      <c r="M26" s="57" t="s">
        <v>274</v>
      </c>
      <c r="N26" s="45" t="s">
        <v>275</v>
      </c>
      <c r="O26" s="332">
        <v>2</v>
      </c>
      <c r="P26" s="332"/>
      <c r="Q26" s="45" t="s">
        <v>276</v>
      </c>
      <c r="R26" s="49">
        <v>260</v>
      </c>
      <c r="S26" s="49">
        <v>29</v>
      </c>
      <c r="T26" s="50">
        <v>231</v>
      </c>
      <c r="U26" s="50">
        <v>20</v>
      </c>
      <c r="V26" s="50">
        <v>38</v>
      </c>
      <c r="W26" s="147">
        <f t="shared" si="0"/>
        <v>58</v>
      </c>
      <c r="X26" s="223">
        <v>1</v>
      </c>
      <c r="Y26" s="223">
        <v>1</v>
      </c>
      <c r="Z26" s="393"/>
      <c r="AA26" s="393"/>
      <c r="AB26" s="275"/>
      <c r="AC26" s="275"/>
      <c r="AD26" s="57" t="s">
        <v>277</v>
      </c>
      <c r="AE26" s="57" t="s">
        <v>278</v>
      </c>
      <c r="AF26" s="45" t="s">
        <v>279</v>
      </c>
      <c r="AG26" s="45" t="s">
        <v>280</v>
      </c>
      <c r="AH26" s="45" t="s">
        <v>143</v>
      </c>
      <c r="AI26" s="45">
        <v>6</v>
      </c>
      <c r="AJ26" s="45">
        <v>5</v>
      </c>
      <c r="AK26" s="45">
        <v>1</v>
      </c>
      <c r="AL26" s="217">
        <f t="shared" si="5"/>
        <v>6</v>
      </c>
      <c r="AM26" s="120">
        <f t="shared" si="1"/>
        <v>1</v>
      </c>
      <c r="AN26" s="65">
        <v>1</v>
      </c>
      <c r="AO26" s="44" t="s">
        <v>144</v>
      </c>
      <c r="AP26" s="44" t="s">
        <v>108</v>
      </c>
      <c r="AQ26" s="44" t="s">
        <v>145</v>
      </c>
      <c r="AR26" s="45" t="s">
        <v>281</v>
      </c>
      <c r="AT26" s="45" t="s">
        <v>281</v>
      </c>
      <c r="AU26" s="62" t="s">
        <v>10</v>
      </c>
      <c r="AV26" s="62" t="s">
        <v>195</v>
      </c>
      <c r="AW26" s="44" t="s">
        <v>196</v>
      </c>
      <c r="AX26" s="66">
        <v>200000000</v>
      </c>
      <c r="AY26" s="42" t="s">
        <v>115</v>
      </c>
      <c r="AZ26" s="45" t="s">
        <v>282</v>
      </c>
      <c r="BA26" s="45" t="s">
        <v>283</v>
      </c>
      <c r="BB26" s="46">
        <v>189000000</v>
      </c>
      <c r="BC26" s="46">
        <v>61600000</v>
      </c>
      <c r="BD26" s="119">
        <v>200000000</v>
      </c>
      <c r="BE26" s="119">
        <v>189000000</v>
      </c>
      <c r="BF26" s="119">
        <v>66000000</v>
      </c>
      <c r="BG26" s="94">
        <f>+BF26/BD26</f>
        <v>0.33</v>
      </c>
      <c r="BH26" s="42" t="s">
        <v>118</v>
      </c>
      <c r="BI26" s="45" t="s">
        <v>284</v>
      </c>
      <c r="BJ26" s="42" t="s">
        <v>149</v>
      </c>
      <c r="BK26" s="42">
        <v>0</v>
      </c>
      <c r="BL26" s="54">
        <v>44927</v>
      </c>
      <c r="BM26" s="45" t="s">
        <v>285</v>
      </c>
      <c r="BN26" s="45" t="s">
        <v>286</v>
      </c>
      <c r="BO26" s="42" t="s">
        <v>122</v>
      </c>
      <c r="BP26" s="42" t="s">
        <v>122</v>
      </c>
    </row>
    <row r="27" spans="1:73" ht="138.75" customHeight="1" x14ac:dyDescent="0.45">
      <c r="A27" s="310"/>
      <c r="B27" s="322"/>
      <c r="C27" s="322"/>
      <c r="D27" s="57"/>
      <c r="E27" s="57"/>
      <c r="F27" s="57"/>
      <c r="G27" s="45"/>
      <c r="H27" s="45"/>
      <c r="I27" s="45"/>
      <c r="J27" s="51"/>
      <c r="K27" s="57"/>
      <c r="L27" s="45"/>
      <c r="M27" s="57"/>
      <c r="N27" s="45"/>
      <c r="O27" s="49"/>
      <c r="P27" s="49"/>
      <c r="Q27" s="45"/>
      <c r="R27" s="252" t="s">
        <v>287</v>
      </c>
      <c r="S27" s="253"/>
      <c r="T27" s="253"/>
      <c r="U27" s="253"/>
      <c r="V27" s="253"/>
      <c r="W27" s="254"/>
      <c r="X27" s="224">
        <f>+X26</f>
        <v>1</v>
      </c>
      <c r="Y27" s="224">
        <f>+Y26</f>
        <v>1</v>
      </c>
      <c r="Z27" s="393"/>
      <c r="AA27" s="393"/>
      <c r="AB27" s="99"/>
      <c r="AC27" s="99"/>
      <c r="AD27" s="57"/>
      <c r="AE27" s="57"/>
      <c r="AF27" s="45"/>
      <c r="AG27" s="252" t="s">
        <v>288</v>
      </c>
      <c r="AH27" s="253"/>
      <c r="AI27" s="253"/>
      <c r="AJ27" s="253"/>
      <c r="AK27" s="253"/>
      <c r="AL27" s="254"/>
      <c r="AM27" s="131">
        <f>+AM26</f>
        <v>1</v>
      </c>
      <c r="AN27" s="65"/>
      <c r="AO27" s="44"/>
      <c r="AP27" s="44"/>
      <c r="AQ27" s="44"/>
      <c r="AR27" s="45"/>
      <c r="AT27" s="45"/>
      <c r="AU27" s="62"/>
      <c r="AV27" s="62"/>
      <c r="AW27" s="44"/>
      <c r="AX27" s="132"/>
      <c r="AY27" s="252" t="s">
        <v>289</v>
      </c>
      <c r="AZ27" s="253"/>
      <c r="BA27" s="253"/>
      <c r="BB27" s="253"/>
      <c r="BC27" s="254"/>
      <c r="BD27" s="134">
        <f>+BD26</f>
        <v>200000000</v>
      </c>
      <c r="BE27" s="134">
        <f>+BE26</f>
        <v>189000000</v>
      </c>
      <c r="BF27" s="134">
        <f>+BF26</f>
        <v>66000000</v>
      </c>
      <c r="BG27" s="135">
        <f>+BG26</f>
        <v>0.33</v>
      </c>
      <c r="BH27" s="42"/>
      <c r="BI27" s="45"/>
      <c r="BJ27" s="69"/>
      <c r="BK27" s="42"/>
      <c r="BL27" s="54"/>
      <c r="BM27" s="45"/>
      <c r="BN27" s="45"/>
      <c r="BO27" s="42"/>
      <c r="BP27" s="42"/>
    </row>
    <row r="28" spans="1:73" ht="409.5" x14ac:dyDescent="0.45">
      <c r="A28" s="310"/>
      <c r="B28" s="322"/>
      <c r="C28" s="322"/>
      <c r="D28" s="57" t="s">
        <v>290</v>
      </c>
      <c r="E28" s="57" t="s">
        <v>291</v>
      </c>
      <c r="F28" s="57" t="s">
        <v>292</v>
      </c>
      <c r="G28" s="45">
        <v>1051</v>
      </c>
      <c r="H28" s="45" t="s">
        <v>94</v>
      </c>
      <c r="I28" s="45">
        <v>1051</v>
      </c>
      <c r="J28" s="297" t="s">
        <v>293</v>
      </c>
      <c r="K28" s="57" t="s">
        <v>294</v>
      </c>
      <c r="L28" s="45" t="s">
        <v>94</v>
      </c>
      <c r="M28" s="57" t="s">
        <v>295</v>
      </c>
      <c r="N28" s="240" t="s">
        <v>296</v>
      </c>
      <c r="O28" s="332">
        <v>1</v>
      </c>
      <c r="P28" s="332"/>
      <c r="Q28" s="45" t="s">
        <v>297</v>
      </c>
      <c r="R28" s="62" t="s">
        <v>298</v>
      </c>
      <c r="S28" s="62" t="s">
        <v>299</v>
      </c>
      <c r="T28" s="136" t="s">
        <v>300</v>
      </c>
      <c r="U28" s="45" t="s">
        <v>301</v>
      </c>
      <c r="V28" s="45" t="s">
        <v>302</v>
      </c>
      <c r="W28" s="238">
        <f>(12.5%/4)*2</f>
        <v>6.25E-2</v>
      </c>
      <c r="X28" s="239">
        <f>6.25%/12.5%</f>
        <v>0.5</v>
      </c>
      <c r="Y28" s="239">
        <f>37.5%+6.25%</f>
        <v>0.4375</v>
      </c>
      <c r="Z28" s="393"/>
      <c r="AA28" s="393"/>
      <c r="AB28" s="337" t="s">
        <v>303</v>
      </c>
      <c r="AC28" s="337" t="s">
        <v>304</v>
      </c>
      <c r="AD28" s="337" t="s">
        <v>305</v>
      </c>
      <c r="AE28" s="337" t="s">
        <v>306</v>
      </c>
      <c r="AF28" s="337" t="s">
        <v>307</v>
      </c>
      <c r="AG28" s="62" t="s">
        <v>308</v>
      </c>
      <c r="AH28" s="45" t="s">
        <v>309</v>
      </c>
      <c r="AI28" s="45">
        <v>1</v>
      </c>
      <c r="AJ28" s="45">
        <v>0</v>
      </c>
      <c r="AK28" s="45">
        <v>0</v>
      </c>
      <c r="AL28" s="217">
        <f t="shared" si="5"/>
        <v>0</v>
      </c>
      <c r="AM28" s="120">
        <f t="shared" si="1"/>
        <v>0</v>
      </c>
      <c r="AN28" s="65">
        <v>3.8999999999999998E-3</v>
      </c>
      <c r="AO28" s="44" t="s">
        <v>144</v>
      </c>
      <c r="AP28" s="44" t="s">
        <v>108</v>
      </c>
      <c r="AQ28" s="44" t="s">
        <v>145</v>
      </c>
      <c r="AR28" s="42" t="s">
        <v>310</v>
      </c>
      <c r="AT28" s="67">
        <v>0</v>
      </c>
      <c r="AU28" s="62" t="s">
        <v>10</v>
      </c>
      <c r="AV28" s="62" t="s">
        <v>195</v>
      </c>
      <c r="AW28" s="42" t="s">
        <v>311</v>
      </c>
      <c r="AX28" s="68">
        <v>18303415</v>
      </c>
      <c r="AY28" s="42" t="s">
        <v>115</v>
      </c>
      <c r="AZ28" s="45" t="s">
        <v>312</v>
      </c>
      <c r="BA28" s="42" t="s">
        <v>313</v>
      </c>
      <c r="BB28" s="68">
        <v>0</v>
      </c>
      <c r="BC28" s="68">
        <v>0</v>
      </c>
      <c r="BD28" s="286">
        <v>4732576515</v>
      </c>
      <c r="BE28" s="286">
        <v>1926096585</v>
      </c>
      <c r="BF28" s="286">
        <v>760300000</v>
      </c>
      <c r="BG28" s="267">
        <f>+BF28/BD28</f>
        <v>0.16065244747553753</v>
      </c>
      <c r="BH28" s="42" t="s">
        <v>118</v>
      </c>
      <c r="BI28" s="45" t="s">
        <v>314</v>
      </c>
      <c r="BJ28" s="69" t="s">
        <v>243</v>
      </c>
      <c r="BK28" s="42">
        <v>0</v>
      </c>
      <c r="BL28" s="54">
        <v>44927</v>
      </c>
      <c r="BM28" s="215" t="s">
        <v>315</v>
      </c>
      <c r="BN28" s="45" t="s">
        <v>316</v>
      </c>
      <c r="BO28" s="42" t="s">
        <v>122</v>
      </c>
      <c r="BP28" s="42" t="s">
        <v>122</v>
      </c>
    </row>
    <row r="29" spans="1:73" ht="399" x14ac:dyDescent="0.45">
      <c r="A29" s="310"/>
      <c r="B29" s="322"/>
      <c r="C29" s="322"/>
      <c r="D29" s="57" t="s">
        <v>317</v>
      </c>
      <c r="E29" s="57" t="s">
        <v>183</v>
      </c>
      <c r="F29" s="57" t="s">
        <v>318</v>
      </c>
      <c r="G29" s="65">
        <v>0.3</v>
      </c>
      <c r="H29" s="45" t="s">
        <v>91</v>
      </c>
      <c r="I29" s="65">
        <v>0.3</v>
      </c>
      <c r="J29" s="298"/>
      <c r="K29" s="57" t="s">
        <v>319</v>
      </c>
      <c r="L29" s="45" t="s">
        <v>94</v>
      </c>
      <c r="M29" s="57" t="s">
        <v>320</v>
      </c>
      <c r="N29" s="57" t="s">
        <v>321</v>
      </c>
      <c r="O29" s="332">
        <v>2</v>
      </c>
      <c r="P29" s="332"/>
      <c r="Q29" s="45" t="s">
        <v>322</v>
      </c>
      <c r="R29" s="49">
        <v>3000</v>
      </c>
      <c r="S29" s="62" t="s">
        <v>323</v>
      </c>
      <c r="T29" s="136">
        <v>6126</v>
      </c>
      <c r="U29" s="62" t="s">
        <v>324</v>
      </c>
      <c r="V29" s="62" t="s">
        <v>324</v>
      </c>
      <c r="W29" s="216" t="s">
        <v>325</v>
      </c>
      <c r="X29" s="222" t="s">
        <v>133</v>
      </c>
      <c r="Y29" s="222">
        <v>1</v>
      </c>
      <c r="Z29" s="393"/>
      <c r="AA29" s="393"/>
      <c r="AB29" s="337"/>
      <c r="AC29" s="337"/>
      <c r="AD29" s="337"/>
      <c r="AE29" s="337"/>
      <c r="AF29" s="337"/>
      <c r="AG29" s="62" t="s">
        <v>326</v>
      </c>
      <c r="AH29" s="45" t="s">
        <v>327</v>
      </c>
      <c r="AI29" s="45">
        <v>1</v>
      </c>
      <c r="AJ29" s="45" t="s">
        <v>106</v>
      </c>
      <c r="AK29" s="45">
        <v>0</v>
      </c>
      <c r="AL29" s="217">
        <v>0</v>
      </c>
      <c r="AM29" s="120">
        <f t="shared" si="1"/>
        <v>0</v>
      </c>
      <c r="AN29" s="65">
        <v>0.52610000000000001</v>
      </c>
      <c r="AO29" s="44" t="s">
        <v>144</v>
      </c>
      <c r="AP29" s="44" t="s">
        <v>108</v>
      </c>
      <c r="AQ29" s="44" t="s">
        <v>145</v>
      </c>
      <c r="AR29" s="42" t="s">
        <v>310</v>
      </c>
      <c r="AT29" s="67">
        <v>0</v>
      </c>
      <c r="AU29" s="62" t="s">
        <v>10</v>
      </c>
      <c r="AV29" s="62" t="s">
        <v>195</v>
      </c>
      <c r="AW29" s="42" t="s">
        <v>328</v>
      </c>
      <c r="AX29" s="70">
        <v>2489576515</v>
      </c>
      <c r="AY29" s="42" t="s">
        <v>115</v>
      </c>
      <c r="AZ29" s="45" t="s">
        <v>312</v>
      </c>
      <c r="BA29" s="42" t="s">
        <v>313</v>
      </c>
      <c r="BB29" s="68">
        <v>0</v>
      </c>
      <c r="BC29" s="68">
        <v>0</v>
      </c>
      <c r="BD29" s="288"/>
      <c r="BE29" s="288"/>
      <c r="BF29" s="288"/>
      <c r="BG29" s="268"/>
      <c r="BH29" s="42" t="s">
        <v>118</v>
      </c>
      <c r="BI29" s="69" t="s">
        <v>329</v>
      </c>
      <c r="BJ29" s="42" t="s">
        <v>330</v>
      </c>
      <c r="BK29" s="42">
        <v>0</v>
      </c>
      <c r="BL29" s="54">
        <v>44927</v>
      </c>
      <c r="BM29" s="215" t="s">
        <v>315</v>
      </c>
      <c r="BN29" s="45" t="s">
        <v>331</v>
      </c>
      <c r="BO29" s="42" t="s">
        <v>122</v>
      </c>
      <c r="BP29" s="42" t="s">
        <v>122</v>
      </c>
    </row>
    <row r="30" spans="1:73" ht="409.5" x14ac:dyDescent="0.45">
      <c r="A30" s="310"/>
      <c r="B30" s="322"/>
      <c r="C30" s="322"/>
      <c r="D30" s="57" t="s">
        <v>332</v>
      </c>
      <c r="E30" s="57" t="s">
        <v>333</v>
      </c>
      <c r="F30" s="57" t="s">
        <v>334</v>
      </c>
      <c r="G30" s="45">
        <v>313</v>
      </c>
      <c r="H30" s="45" t="s">
        <v>94</v>
      </c>
      <c r="I30" s="45">
        <v>313</v>
      </c>
      <c r="J30" s="298"/>
      <c r="K30" s="57" t="s">
        <v>335</v>
      </c>
      <c r="L30" s="45" t="s">
        <v>94</v>
      </c>
      <c r="M30" s="57" t="s">
        <v>336</v>
      </c>
      <c r="N30" s="57" t="s">
        <v>337</v>
      </c>
      <c r="O30" s="332">
        <v>1</v>
      </c>
      <c r="P30" s="332"/>
      <c r="Q30" s="45" t="s">
        <v>338</v>
      </c>
      <c r="R30" s="62" t="s">
        <v>339</v>
      </c>
      <c r="S30" s="62" t="s">
        <v>340</v>
      </c>
      <c r="T30" s="45" t="s">
        <v>341</v>
      </c>
      <c r="U30" s="45" t="s">
        <v>342</v>
      </c>
      <c r="V30" s="45" t="s">
        <v>343</v>
      </c>
      <c r="W30" s="241">
        <f>(12.5%/4)*2</f>
        <v>6.25E-2</v>
      </c>
      <c r="X30" s="237">
        <f>6.25%/12.5%</f>
        <v>0.5</v>
      </c>
      <c r="Y30" s="237">
        <f>37.5%+6.25%</f>
        <v>0.4375</v>
      </c>
      <c r="Z30" s="393"/>
      <c r="AA30" s="393"/>
      <c r="AB30" s="337"/>
      <c r="AC30" s="337"/>
      <c r="AD30" s="337"/>
      <c r="AE30" s="337"/>
      <c r="AF30" s="337"/>
      <c r="AG30" s="45" t="s">
        <v>344</v>
      </c>
      <c r="AH30" s="45" t="s">
        <v>345</v>
      </c>
      <c r="AI30" s="45">
        <v>1</v>
      </c>
      <c r="AJ30" s="45">
        <v>0</v>
      </c>
      <c r="AK30" s="45">
        <v>1</v>
      </c>
      <c r="AL30" s="217">
        <f t="shared" si="5"/>
        <v>1</v>
      </c>
      <c r="AM30" s="120">
        <f t="shared" si="1"/>
        <v>1</v>
      </c>
      <c r="AN30" s="65">
        <v>4.7500000000000001E-2</v>
      </c>
      <c r="AO30" s="44" t="s">
        <v>144</v>
      </c>
      <c r="AP30" s="44" t="s">
        <v>108</v>
      </c>
      <c r="AQ30" s="44" t="s">
        <v>145</v>
      </c>
      <c r="AR30" s="42" t="s">
        <v>346</v>
      </c>
      <c r="AT30" s="42" t="s">
        <v>346</v>
      </c>
      <c r="AU30" s="62" t="s">
        <v>10</v>
      </c>
      <c r="AV30" s="62" t="s">
        <v>195</v>
      </c>
      <c r="AW30" s="42" t="s">
        <v>311</v>
      </c>
      <c r="AX30" s="70">
        <v>224696585</v>
      </c>
      <c r="AY30" s="42" t="s">
        <v>115</v>
      </c>
      <c r="AZ30" s="45" t="s">
        <v>312</v>
      </c>
      <c r="BA30" s="42" t="s">
        <v>313</v>
      </c>
      <c r="BB30" s="68">
        <f>144546184.99+80150400.01</f>
        <v>224696585</v>
      </c>
      <c r="BC30" s="68">
        <v>0</v>
      </c>
      <c r="BD30" s="288"/>
      <c r="BE30" s="288"/>
      <c r="BF30" s="288"/>
      <c r="BG30" s="268"/>
      <c r="BH30" s="42" t="s">
        <v>118</v>
      </c>
      <c r="BI30" s="45" t="s">
        <v>347</v>
      </c>
      <c r="BJ30" s="42" t="s">
        <v>348</v>
      </c>
      <c r="BK30" s="42">
        <v>0</v>
      </c>
      <c r="BL30" s="54">
        <v>44927</v>
      </c>
      <c r="BM30" s="45" t="s">
        <v>349</v>
      </c>
      <c r="BN30" s="45" t="s">
        <v>350</v>
      </c>
      <c r="BO30" s="42" t="s">
        <v>122</v>
      </c>
      <c r="BP30" s="42" t="s">
        <v>122</v>
      </c>
    </row>
    <row r="31" spans="1:73" ht="409.5" x14ac:dyDescent="0.45">
      <c r="A31" s="310"/>
      <c r="B31" s="322"/>
      <c r="C31" s="322"/>
      <c r="D31" s="57" t="s">
        <v>351</v>
      </c>
      <c r="E31" s="57" t="s">
        <v>352</v>
      </c>
      <c r="F31" s="57" t="s">
        <v>353</v>
      </c>
      <c r="G31" s="45">
        <v>656</v>
      </c>
      <c r="H31" s="45" t="s">
        <v>94</v>
      </c>
      <c r="I31" s="45">
        <v>656</v>
      </c>
      <c r="J31" s="299"/>
      <c r="K31" s="57" t="s">
        <v>354</v>
      </c>
      <c r="L31" s="45" t="s">
        <v>94</v>
      </c>
      <c r="M31" s="57" t="s">
        <v>183</v>
      </c>
      <c r="N31" s="57" t="s">
        <v>355</v>
      </c>
      <c r="O31" s="332">
        <v>2</v>
      </c>
      <c r="P31" s="332"/>
      <c r="Q31" s="45" t="s">
        <v>322</v>
      </c>
      <c r="R31" s="49">
        <v>8</v>
      </c>
      <c r="S31" s="62" t="s">
        <v>323</v>
      </c>
      <c r="T31" s="136">
        <v>21</v>
      </c>
      <c r="U31" s="62" t="s">
        <v>324</v>
      </c>
      <c r="V31" s="62" t="s">
        <v>324</v>
      </c>
      <c r="W31" s="216" t="s">
        <v>325</v>
      </c>
      <c r="X31" s="222" t="s">
        <v>133</v>
      </c>
      <c r="Y31" s="222">
        <v>1</v>
      </c>
      <c r="Z31" s="393"/>
      <c r="AA31" s="393"/>
      <c r="AB31" s="337"/>
      <c r="AC31" s="337"/>
      <c r="AD31" s="337"/>
      <c r="AE31" s="337"/>
      <c r="AF31" s="337"/>
      <c r="AG31" s="42" t="s">
        <v>356</v>
      </c>
      <c r="AH31" s="45" t="s">
        <v>143</v>
      </c>
      <c r="AI31" s="45">
        <v>73</v>
      </c>
      <c r="AJ31" s="45">
        <v>54</v>
      </c>
      <c r="AK31" s="45">
        <v>14</v>
      </c>
      <c r="AL31" s="217">
        <f t="shared" si="5"/>
        <v>68</v>
      </c>
      <c r="AM31" s="120">
        <f t="shared" si="1"/>
        <v>0.93150684931506844</v>
      </c>
      <c r="AN31" s="65">
        <v>0.42259999999999998</v>
      </c>
      <c r="AO31" s="44" t="s">
        <v>144</v>
      </c>
      <c r="AP31" s="44" t="s">
        <v>108</v>
      </c>
      <c r="AQ31" s="44" t="s">
        <v>145</v>
      </c>
      <c r="AR31" s="42" t="s">
        <v>357</v>
      </c>
      <c r="AT31" s="42" t="s">
        <v>357</v>
      </c>
      <c r="AU31" s="62" t="s">
        <v>10</v>
      </c>
      <c r="AV31" s="62" t="s">
        <v>195</v>
      </c>
      <c r="AW31" s="44" t="s">
        <v>196</v>
      </c>
      <c r="AX31" s="70">
        <v>2000000000</v>
      </c>
      <c r="AY31" s="42" t="s">
        <v>115</v>
      </c>
      <c r="AZ31" s="45" t="s">
        <v>312</v>
      </c>
      <c r="BA31" s="42" t="s">
        <v>313</v>
      </c>
      <c r="BB31" s="68">
        <v>1682800000</v>
      </c>
      <c r="BC31" s="68">
        <v>716200000</v>
      </c>
      <c r="BD31" s="287"/>
      <c r="BE31" s="287"/>
      <c r="BF31" s="287"/>
      <c r="BG31" s="269"/>
      <c r="BH31" s="42" t="s">
        <v>118</v>
      </c>
      <c r="BI31" s="45" t="s">
        <v>358</v>
      </c>
      <c r="BJ31" s="42" t="s">
        <v>149</v>
      </c>
      <c r="BK31" s="42">
        <v>0</v>
      </c>
      <c r="BL31" s="54">
        <v>44927</v>
      </c>
      <c r="BM31" s="45" t="s">
        <v>359</v>
      </c>
      <c r="BN31" s="45" t="s">
        <v>360</v>
      </c>
      <c r="BO31" s="42" t="s">
        <v>122</v>
      </c>
      <c r="BP31" s="42" t="s">
        <v>122</v>
      </c>
    </row>
    <row r="32" spans="1:73" ht="113.25" customHeight="1" x14ac:dyDescent="0.45">
      <c r="A32" s="310"/>
      <c r="B32" s="322"/>
      <c r="C32" s="322"/>
      <c r="D32" s="57"/>
      <c r="E32" s="57"/>
      <c r="F32" s="57"/>
      <c r="G32" s="45"/>
      <c r="H32" s="45"/>
      <c r="I32" s="45"/>
      <c r="J32" s="37"/>
      <c r="K32" s="57"/>
      <c r="L32" s="45"/>
      <c r="M32" s="57"/>
      <c r="N32" s="57"/>
      <c r="O32" s="49"/>
      <c r="P32" s="49"/>
      <c r="Q32" s="45"/>
      <c r="R32" s="252" t="s">
        <v>361</v>
      </c>
      <c r="S32" s="253"/>
      <c r="T32" s="253"/>
      <c r="U32" s="253"/>
      <c r="V32" s="253"/>
      <c r="W32" s="254"/>
      <c r="X32" s="224">
        <f>AVERAGE(X28:X31)</f>
        <v>0.5</v>
      </c>
      <c r="Y32" s="224">
        <f>AVERAGE(Y28:Y31)</f>
        <v>0.71875</v>
      </c>
      <c r="Z32" s="393"/>
      <c r="AA32" s="393"/>
      <c r="AB32" s="98"/>
      <c r="AC32" s="98"/>
      <c r="AD32" s="98"/>
      <c r="AE32" s="98"/>
      <c r="AF32" s="98"/>
      <c r="AG32" s="252" t="s">
        <v>362</v>
      </c>
      <c r="AH32" s="253"/>
      <c r="AI32" s="253"/>
      <c r="AJ32" s="253"/>
      <c r="AK32" s="253"/>
      <c r="AL32" s="254"/>
      <c r="AM32" s="131">
        <f>AVERAGE(AM28:AM31)</f>
        <v>0.48287671232876711</v>
      </c>
      <c r="AN32" s="65"/>
      <c r="AO32" s="108"/>
      <c r="AP32" s="108"/>
      <c r="AQ32" s="108"/>
      <c r="AR32" s="42"/>
      <c r="AT32" s="42"/>
      <c r="AU32" s="109"/>
      <c r="AV32" s="62"/>
      <c r="AW32" s="44"/>
      <c r="AX32" s="137"/>
      <c r="AY32" s="252" t="s">
        <v>363</v>
      </c>
      <c r="AZ32" s="253"/>
      <c r="BA32" s="253"/>
      <c r="BB32" s="253"/>
      <c r="BC32" s="254"/>
      <c r="BD32" s="125">
        <f>+BD28</f>
        <v>4732576515</v>
      </c>
      <c r="BE32" s="125">
        <f t="shared" ref="BE32:BF32" si="9">+BE28</f>
        <v>1926096585</v>
      </c>
      <c r="BF32" s="125">
        <f t="shared" si="9"/>
        <v>760300000</v>
      </c>
      <c r="BG32" s="128">
        <f>+BF32/BD32</f>
        <v>0.16065244747553753</v>
      </c>
      <c r="BH32" s="42"/>
      <c r="BI32" s="51"/>
      <c r="BJ32" s="42"/>
      <c r="BK32" s="42"/>
      <c r="BL32" s="54"/>
      <c r="BM32" s="45"/>
      <c r="BN32" s="45"/>
      <c r="BO32" s="42"/>
      <c r="BP32" s="42"/>
    </row>
    <row r="33" spans="1:68" ht="217.5" customHeight="1" x14ac:dyDescent="0.45">
      <c r="A33" s="310"/>
      <c r="B33" s="322"/>
      <c r="C33" s="322"/>
      <c r="D33" s="322" t="s">
        <v>364</v>
      </c>
      <c r="E33" s="322" t="s">
        <v>365</v>
      </c>
      <c r="F33" s="322" t="s">
        <v>366</v>
      </c>
      <c r="G33" s="322">
        <v>141</v>
      </c>
      <c r="H33" s="322" t="s">
        <v>94</v>
      </c>
      <c r="I33" s="322">
        <v>141</v>
      </c>
      <c r="J33" s="297" t="s">
        <v>367</v>
      </c>
      <c r="K33" s="57" t="s">
        <v>368</v>
      </c>
      <c r="L33" s="45" t="s">
        <v>94</v>
      </c>
      <c r="M33" s="57" t="s">
        <v>183</v>
      </c>
      <c r="N33" s="57" t="s">
        <v>369</v>
      </c>
      <c r="O33" s="332">
        <v>2</v>
      </c>
      <c r="P33" s="332"/>
      <c r="Q33" s="45" t="s">
        <v>370</v>
      </c>
      <c r="R33" s="49">
        <v>1</v>
      </c>
      <c r="S33" s="62" t="s">
        <v>323</v>
      </c>
      <c r="T33" s="45" t="s">
        <v>371</v>
      </c>
      <c r="U33" s="62" t="s">
        <v>324</v>
      </c>
      <c r="V33" s="62" t="s">
        <v>324</v>
      </c>
      <c r="W33" s="216" t="s">
        <v>325</v>
      </c>
      <c r="X33" s="223" t="s">
        <v>133</v>
      </c>
      <c r="Y33" s="223">
        <v>1</v>
      </c>
      <c r="Z33" s="393"/>
      <c r="AA33" s="393"/>
      <c r="AB33" s="273" t="s">
        <v>186</v>
      </c>
      <c r="AC33" s="273" t="s">
        <v>187</v>
      </c>
      <c r="AD33" s="273" t="s">
        <v>372</v>
      </c>
      <c r="AE33" s="273" t="s">
        <v>373</v>
      </c>
      <c r="AF33" s="273" t="s">
        <v>374</v>
      </c>
      <c r="AG33" s="322" t="s">
        <v>375</v>
      </c>
      <c r="AH33" s="322" t="s">
        <v>376</v>
      </c>
      <c r="AI33" s="322">
        <v>5</v>
      </c>
      <c r="AJ33" s="322">
        <v>3</v>
      </c>
      <c r="AK33" s="322">
        <v>2</v>
      </c>
      <c r="AL33" s="324">
        <f t="shared" si="5"/>
        <v>5</v>
      </c>
      <c r="AM33" s="267">
        <f t="shared" si="1"/>
        <v>1</v>
      </c>
      <c r="AN33" s="331">
        <v>0.22420000000000001</v>
      </c>
      <c r="AO33" s="356" t="s">
        <v>144</v>
      </c>
      <c r="AP33" s="356" t="s">
        <v>108</v>
      </c>
      <c r="AQ33" s="356" t="s">
        <v>145</v>
      </c>
      <c r="AR33" s="322" t="s">
        <v>377</v>
      </c>
      <c r="AT33" s="322" t="s">
        <v>378</v>
      </c>
      <c r="AU33" s="297" t="s">
        <v>10</v>
      </c>
      <c r="AV33" s="322" t="s">
        <v>195</v>
      </c>
      <c r="AW33" s="322" t="s">
        <v>196</v>
      </c>
      <c r="AX33" s="406">
        <v>135900000</v>
      </c>
      <c r="AY33" s="322" t="s">
        <v>115</v>
      </c>
      <c r="AZ33" s="322" t="s">
        <v>379</v>
      </c>
      <c r="BA33" s="322" t="s">
        <v>380</v>
      </c>
      <c r="BB33" s="406">
        <v>113400000</v>
      </c>
      <c r="BC33" s="406">
        <v>27700000</v>
      </c>
      <c r="BD33" s="286">
        <v>606200000</v>
      </c>
      <c r="BE33" s="286">
        <v>113400000</v>
      </c>
      <c r="BF33" s="286">
        <v>30200000</v>
      </c>
      <c r="BG33" s="267">
        <f>+BF33/BD33</f>
        <v>4.9818541735400859E-2</v>
      </c>
      <c r="BH33" s="322" t="s">
        <v>381</v>
      </c>
      <c r="BI33" s="297" t="s">
        <v>382</v>
      </c>
      <c r="BJ33" s="322" t="s">
        <v>149</v>
      </c>
      <c r="BK33" s="322">
        <v>0</v>
      </c>
      <c r="BL33" s="394">
        <v>44927</v>
      </c>
      <c r="BM33" s="335" t="s">
        <v>383</v>
      </c>
      <c r="BN33" s="335" t="s">
        <v>384</v>
      </c>
      <c r="BO33" s="42" t="s">
        <v>122</v>
      </c>
      <c r="BP33" s="42" t="s">
        <v>122</v>
      </c>
    </row>
    <row r="34" spans="1:68" ht="342" x14ac:dyDescent="0.45">
      <c r="A34" s="310"/>
      <c r="B34" s="322"/>
      <c r="C34" s="322"/>
      <c r="D34" s="322"/>
      <c r="E34" s="322"/>
      <c r="F34" s="322"/>
      <c r="G34" s="322"/>
      <c r="H34" s="322"/>
      <c r="I34" s="322"/>
      <c r="J34" s="298"/>
      <c r="K34" s="57" t="s">
        <v>385</v>
      </c>
      <c r="L34" s="45" t="s">
        <v>94</v>
      </c>
      <c r="M34" s="57" t="s">
        <v>386</v>
      </c>
      <c r="N34" s="57" t="s">
        <v>387</v>
      </c>
      <c r="O34" s="332">
        <v>2</v>
      </c>
      <c r="P34" s="332"/>
      <c r="Q34" s="45" t="s">
        <v>388</v>
      </c>
      <c r="R34" s="49">
        <v>2500</v>
      </c>
      <c r="S34" s="49">
        <v>250</v>
      </c>
      <c r="T34" s="50">
        <v>3960</v>
      </c>
      <c r="U34" s="50">
        <v>49</v>
      </c>
      <c r="V34" s="50">
        <v>40</v>
      </c>
      <c r="W34" s="147">
        <f t="shared" si="0"/>
        <v>89</v>
      </c>
      <c r="X34" s="223">
        <f>+W34/S34</f>
        <v>0.35599999999999998</v>
      </c>
      <c r="Y34" s="223">
        <v>1</v>
      </c>
      <c r="Z34" s="393"/>
      <c r="AA34" s="393"/>
      <c r="AB34" s="274"/>
      <c r="AC34" s="274"/>
      <c r="AD34" s="274"/>
      <c r="AE34" s="274"/>
      <c r="AF34" s="274"/>
      <c r="AG34" s="322"/>
      <c r="AH34" s="322"/>
      <c r="AI34" s="322"/>
      <c r="AJ34" s="322"/>
      <c r="AK34" s="322"/>
      <c r="AL34" s="325"/>
      <c r="AM34" s="269"/>
      <c r="AN34" s="322"/>
      <c r="AO34" s="357"/>
      <c r="AP34" s="357"/>
      <c r="AQ34" s="357" t="s">
        <v>145</v>
      </c>
      <c r="AR34" s="322"/>
      <c r="AT34" s="322"/>
      <c r="AU34" s="299"/>
      <c r="AV34" s="322"/>
      <c r="AW34" s="322"/>
      <c r="AX34" s="407"/>
      <c r="AY34" s="322"/>
      <c r="AZ34" s="322"/>
      <c r="BA34" s="322"/>
      <c r="BB34" s="407"/>
      <c r="BC34" s="407"/>
      <c r="BD34" s="288"/>
      <c r="BE34" s="288"/>
      <c r="BF34" s="288"/>
      <c r="BG34" s="268"/>
      <c r="BH34" s="322"/>
      <c r="BI34" s="299"/>
      <c r="BJ34" s="322"/>
      <c r="BK34" s="322"/>
      <c r="BL34" s="395">
        <v>44927</v>
      </c>
      <c r="BM34" s="322"/>
      <c r="BN34" s="322"/>
      <c r="BO34" s="42" t="s">
        <v>122</v>
      </c>
      <c r="BP34" s="42" t="s">
        <v>122</v>
      </c>
    </row>
    <row r="35" spans="1:68" ht="409.5" x14ac:dyDescent="0.45">
      <c r="A35" s="310"/>
      <c r="B35" s="322"/>
      <c r="C35" s="322"/>
      <c r="D35" s="322"/>
      <c r="E35" s="322"/>
      <c r="F35" s="322"/>
      <c r="G35" s="322"/>
      <c r="H35" s="322"/>
      <c r="I35" s="322"/>
      <c r="J35" s="299"/>
      <c r="K35" s="57" t="s">
        <v>389</v>
      </c>
      <c r="L35" s="45" t="s">
        <v>94</v>
      </c>
      <c r="M35" s="57" t="s">
        <v>390</v>
      </c>
      <c r="N35" s="57" t="s">
        <v>391</v>
      </c>
      <c r="O35" s="332">
        <v>2</v>
      </c>
      <c r="P35" s="332"/>
      <c r="Q35" s="45" t="s">
        <v>392</v>
      </c>
      <c r="R35" s="49">
        <v>120</v>
      </c>
      <c r="S35" s="49">
        <v>40</v>
      </c>
      <c r="T35" s="50">
        <v>80</v>
      </c>
      <c r="U35" s="50">
        <v>0</v>
      </c>
      <c r="V35" s="50">
        <v>16</v>
      </c>
      <c r="W35" s="147">
        <f t="shared" si="0"/>
        <v>16</v>
      </c>
      <c r="X35" s="223">
        <f>+W35/S35</f>
        <v>0.4</v>
      </c>
      <c r="Y35" s="223">
        <f>+(T35+W35)/R35</f>
        <v>0.8</v>
      </c>
      <c r="Z35" s="393"/>
      <c r="AA35" s="393"/>
      <c r="AB35" s="274"/>
      <c r="AC35" s="274"/>
      <c r="AD35" s="275"/>
      <c r="AE35" s="275"/>
      <c r="AF35" s="275"/>
      <c r="AG35" s="45" t="s">
        <v>393</v>
      </c>
      <c r="AH35" s="45" t="s">
        <v>394</v>
      </c>
      <c r="AI35" s="45">
        <v>40</v>
      </c>
      <c r="AJ35" s="45">
        <v>0</v>
      </c>
      <c r="AK35" s="45">
        <v>16</v>
      </c>
      <c r="AL35" s="217">
        <f t="shared" si="5"/>
        <v>16</v>
      </c>
      <c r="AM35" s="120">
        <f t="shared" si="1"/>
        <v>0.4</v>
      </c>
      <c r="AN35" s="65">
        <v>0.78</v>
      </c>
      <c r="AO35" s="44" t="s">
        <v>144</v>
      </c>
      <c r="AP35" s="44" t="s">
        <v>108</v>
      </c>
      <c r="AQ35" s="44" t="s">
        <v>145</v>
      </c>
      <c r="AR35" s="45" t="s">
        <v>395</v>
      </c>
      <c r="AT35" s="45" t="s">
        <v>396</v>
      </c>
      <c r="AU35" s="62" t="s">
        <v>10</v>
      </c>
      <c r="AV35" s="62" t="s">
        <v>195</v>
      </c>
      <c r="AW35" s="44" t="s">
        <v>397</v>
      </c>
      <c r="AX35" s="70">
        <v>470300000</v>
      </c>
      <c r="AY35" s="42" t="s">
        <v>115</v>
      </c>
      <c r="AZ35" s="45" t="s">
        <v>379</v>
      </c>
      <c r="BA35" s="45" t="s">
        <v>380</v>
      </c>
      <c r="BB35" s="68">
        <v>0</v>
      </c>
      <c r="BC35" s="68">
        <v>0</v>
      </c>
      <c r="BD35" s="287"/>
      <c r="BE35" s="287"/>
      <c r="BF35" s="287"/>
      <c r="BG35" s="269"/>
      <c r="BH35" s="45" t="s">
        <v>381</v>
      </c>
      <c r="BI35" s="45" t="s">
        <v>398</v>
      </c>
      <c r="BJ35" s="42" t="s">
        <v>399</v>
      </c>
      <c r="BK35" s="42">
        <v>0</v>
      </c>
      <c r="BL35" s="54">
        <v>44927</v>
      </c>
      <c r="BM35" s="215" t="s">
        <v>315</v>
      </c>
      <c r="BN35" s="45" t="s">
        <v>400</v>
      </c>
      <c r="BO35" s="42" t="s">
        <v>122</v>
      </c>
      <c r="BP35" s="42" t="s">
        <v>122</v>
      </c>
    </row>
    <row r="36" spans="1:68" ht="208.5" customHeight="1" x14ac:dyDescent="0.45">
      <c r="A36" s="310"/>
      <c r="B36" s="322"/>
      <c r="C36" s="322"/>
      <c r="D36" s="322"/>
      <c r="E36" s="322"/>
      <c r="F36" s="322"/>
      <c r="G36" s="322"/>
      <c r="H36" s="322"/>
      <c r="I36" s="322"/>
      <c r="J36" s="38"/>
      <c r="K36" s="57"/>
      <c r="L36" s="45"/>
      <c r="M36" s="57"/>
      <c r="N36" s="57"/>
      <c r="O36" s="49"/>
      <c r="P36" s="49"/>
      <c r="Q36" s="45"/>
      <c r="R36" s="252" t="s">
        <v>401</v>
      </c>
      <c r="S36" s="253"/>
      <c r="T36" s="253"/>
      <c r="U36" s="253"/>
      <c r="V36" s="253"/>
      <c r="W36" s="254"/>
      <c r="X36" s="224">
        <f>AVERAGE(X33:X35)</f>
        <v>0.378</v>
      </c>
      <c r="Y36" s="224">
        <f>AVERAGE(Y33:Y35)</f>
        <v>0.93333333333333324</v>
      </c>
      <c r="Z36" s="393"/>
      <c r="AA36" s="393"/>
      <c r="AB36" s="274"/>
      <c r="AC36" s="274"/>
      <c r="AD36" s="99"/>
      <c r="AE36" s="99"/>
      <c r="AF36" s="99"/>
      <c r="AG36" s="252" t="s">
        <v>402</v>
      </c>
      <c r="AH36" s="253"/>
      <c r="AI36" s="253"/>
      <c r="AJ36" s="253"/>
      <c r="AK36" s="253"/>
      <c r="AL36" s="254"/>
      <c r="AM36" s="131">
        <f>AVERAGE(AM33:AM35)</f>
        <v>0.7</v>
      </c>
      <c r="AN36" s="65"/>
      <c r="AO36" s="44"/>
      <c r="AP36" s="44"/>
      <c r="AQ36" s="44"/>
      <c r="AR36" s="45"/>
      <c r="AT36" s="45"/>
      <c r="AU36" s="62"/>
      <c r="AV36" s="62"/>
      <c r="AW36" s="44"/>
      <c r="AX36" s="133"/>
      <c r="AY36" s="252" t="s">
        <v>403</v>
      </c>
      <c r="AZ36" s="253"/>
      <c r="BA36" s="253"/>
      <c r="BB36" s="253"/>
      <c r="BC36" s="254"/>
      <c r="BD36" s="138">
        <f>+BD33</f>
        <v>606200000</v>
      </c>
      <c r="BE36" s="138">
        <f t="shared" ref="BE36:BF36" si="10">+BE33</f>
        <v>113400000</v>
      </c>
      <c r="BF36" s="138">
        <f t="shared" si="10"/>
        <v>30200000</v>
      </c>
      <c r="BG36" s="139">
        <f>+BF36/BD36</f>
        <v>4.9818541735400859E-2</v>
      </c>
      <c r="BH36" s="45"/>
      <c r="BI36" s="45"/>
      <c r="BJ36" s="42"/>
      <c r="BK36" s="42"/>
      <c r="BL36" s="54"/>
      <c r="BM36" s="47"/>
      <c r="BN36" s="45"/>
      <c r="BO36" s="42"/>
      <c r="BP36" s="42"/>
    </row>
    <row r="37" spans="1:68" ht="399" x14ac:dyDescent="0.45">
      <c r="A37" s="310"/>
      <c r="B37" s="322"/>
      <c r="C37" s="322"/>
      <c r="D37" s="322"/>
      <c r="E37" s="322"/>
      <c r="F37" s="322"/>
      <c r="G37" s="322"/>
      <c r="H37" s="322"/>
      <c r="I37" s="322"/>
      <c r="J37" s="45" t="s">
        <v>404</v>
      </c>
      <c r="K37" s="57" t="s">
        <v>405</v>
      </c>
      <c r="L37" s="45" t="s">
        <v>94</v>
      </c>
      <c r="M37" s="57" t="s">
        <v>406</v>
      </c>
      <c r="N37" s="57" t="s">
        <v>407</v>
      </c>
      <c r="O37" s="332">
        <v>2</v>
      </c>
      <c r="P37" s="332"/>
      <c r="Q37" s="45" t="s">
        <v>408</v>
      </c>
      <c r="R37" s="49">
        <v>4</v>
      </c>
      <c r="S37" s="49">
        <v>1</v>
      </c>
      <c r="T37" s="50">
        <v>1</v>
      </c>
      <c r="U37" s="50">
        <v>0</v>
      </c>
      <c r="V37" s="50">
        <v>0</v>
      </c>
      <c r="W37" s="147">
        <f t="shared" si="0"/>
        <v>0</v>
      </c>
      <c r="X37" s="223">
        <f>+W37/S37</f>
        <v>0</v>
      </c>
      <c r="Y37" s="223">
        <f>+T37/R37</f>
        <v>0.25</v>
      </c>
      <c r="Z37" s="393"/>
      <c r="AA37" s="393"/>
      <c r="AB37" s="275"/>
      <c r="AC37" s="275"/>
      <c r="AD37" s="45" t="s">
        <v>409</v>
      </c>
      <c r="AE37" s="45" t="s">
        <v>410</v>
      </c>
      <c r="AF37" s="45" t="s">
        <v>411</v>
      </c>
      <c r="AG37" s="45" t="s">
        <v>412</v>
      </c>
      <c r="AH37" s="45" t="s">
        <v>394</v>
      </c>
      <c r="AI37" s="45">
        <v>1</v>
      </c>
      <c r="AJ37" s="45">
        <v>0</v>
      </c>
      <c r="AK37" s="45">
        <v>0</v>
      </c>
      <c r="AL37" s="217">
        <f t="shared" si="5"/>
        <v>0</v>
      </c>
      <c r="AM37" s="120">
        <f t="shared" si="1"/>
        <v>0</v>
      </c>
      <c r="AN37" s="65">
        <v>1</v>
      </c>
      <c r="AO37" s="44" t="s">
        <v>144</v>
      </c>
      <c r="AP37" s="44" t="s">
        <v>108</v>
      </c>
      <c r="AQ37" s="44" t="s">
        <v>145</v>
      </c>
      <c r="AR37" s="45" t="s">
        <v>413</v>
      </c>
      <c r="AT37" s="45">
        <v>0</v>
      </c>
      <c r="AU37" s="62" t="s">
        <v>10</v>
      </c>
      <c r="AV37" s="62" t="s">
        <v>195</v>
      </c>
      <c r="AW37" s="44" t="s">
        <v>196</v>
      </c>
      <c r="AX37" s="66">
        <v>250000000</v>
      </c>
      <c r="AY37" s="42" t="s">
        <v>115</v>
      </c>
      <c r="AZ37" s="45" t="s">
        <v>414</v>
      </c>
      <c r="BA37" s="45" t="s">
        <v>415</v>
      </c>
      <c r="BB37" s="68">
        <v>0</v>
      </c>
      <c r="BC37" s="68">
        <v>0</v>
      </c>
      <c r="BD37" s="119">
        <v>250000000</v>
      </c>
      <c r="BE37" s="119">
        <v>0</v>
      </c>
      <c r="BF37" s="119">
        <v>0</v>
      </c>
      <c r="BG37" s="120">
        <f>+BF37/BD37</f>
        <v>0</v>
      </c>
      <c r="BH37" s="45" t="s">
        <v>381</v>
      </c>
      <c r="BI37" s="45" t="s">
        <v>412</v>
      </c>
      <c r="BJ37" s="42" t="s">
        <v>399</v>
      </c>
      <c r="BK37" s="42">
        <v>0</v>
      </c>
      <c r="BL37" s="54">
        <v>44927</v>
      </c>
      <c r="BM37" s="45" t="s">
        <v>416</v>
      </c>
      <c r="BN37" s="45" t="s">
        <v>417</v>
      </c>
      <c r="BO37" s="42" t="s">
        <v>122</v>
      </c>
      <c r="BP37" s="42" t="s">
        <v>122</v>
      </c>
    </row>
    <row r="38" spans="1:68" ht="138.75" customHeight="1" x14ac:dyDescent="0.45">
      <c r="A38" s="310"/>
      <c r="B38" s="322"/>
      <c r="C38" s="45"/>
      <c r="D38" s="45"/>
      <c r="E38" s="45"/>
      <c r="F38" s="45"/>
      <c r="G38" s="45"/>
      <c r="H38" s="45"/>
      <c r="I38" s="45"/>
      <c r="J38" s="51"/>
      <c r="K38" s="57"/>
      <c r="L38" s="45"/>
      <c r="M38" s="57"/>
      <c r="N38" s="57"/>
      <c r="O38" s="49"/>
      <c r="P38" s="49"/>
      <c r="Q38" s="45"/>
      <c r="R38" s="252" t="s">
        <v>418</v>
      </c>
      <c r="S38" s="253"/>
      <c r="T38" s="253"/>
      <c r="U38" s="253"/>
      <c r="V38" s="253"/>
      <c r="W38" s="254"/>
      <c r="X38" s="224">
        <f>+X37</f>
        <v>0</v>
      </c>
      <c r="Y38" s="224">
        <f>+Y37</f>
        <v>0.25</v>
      </c>
      <c r="Z38" s="393"/>
      <c r="AA38" s="393"/>
      <c r="AB38" s="100"/>
      <c r="AC38" s="100"/>
      <c r="AD38" s="51"/>
      <c r="AE38" s="51"/>
      <c r="AF38" s="45"/>
      <c r="AG38" s="252" t="s">
        <v>419</v>
      </c>
      <c r="AH38" s="253"/>
      <c r="AI38" s="253"/>
      <c r="AJ38" s="253"/>
      <c r="AK38" s="253"/>
      <c r="AL38" s="254"/>
      <c r="AM38" s="131">
        <f>+AM37</f>
        <v>0</v>
      </c>
      <c r="AN38" s="65"/>
      <c r="AO38" s="44"/>
      <c r="AP38" s="44"/>
      <c r="AQ38" s="44"/>
      <c r="AR38" s="45"/>
      <c r="AT38" s="45"/>
      <c r="AU38" s="62"/>
      <c r="AV38" s="62"/>
      <c r="AW38" s="44"/>
      <c r="AX38" s="66"/>
      <c r="AY38" s="252" t="s">
        <v>420</v>
      </c>
      <c r="AZ38" s="253"/>
      <c r="BA38" s="253"/>
      <c r="BB38" s="253"/>
      <c r="BC38" s="254"/>
      <c r="BD38" s="134">
        <f>+BD37</f>
        <v>250000000</v>
      </c>
      <c r="BE38" s="134">
        <f t="shared" ref="BE38:BF38" si="11">+BE37</f>
        <v>0</v>
      </c>
      <c r="BF38" s="134">
        <f t="shared" si="11"/>
        <v>0</v>
      </c>
      <c r="BG38" s="141">
        <f>+BF38/BD38</f>
        <v>0</v>
      </c>
      <c r="BH38" s="38"/>
      <c r="BI38" s="45"/>
      <c r="BJ38" s="42"/>
      <c r="BK38" s="42"/>
      <c r="BL38" s="54"/>
      <c r="BM38" s="45"/>
      <c r="BN38" s="45"/>
      <c r="BO38" s="42"/>
      <c r="BP38" s="42"/>
    </row>
    <row r="39" spans="1:68" ht="409.5" x14ac:dyDescent="0.45">
      <c r="A39" s="310"/>
      <c r="B39" s="322"/>
      <c r="C39" s="322" t="s">
        <v>421</v>
      </c>
      <c r="D39" s="57" t="s">
        <v>422</v>
      </c>
      <c r="E39" s="57" t="s">
        <v>423</v>
      </c>
      <c r="F39" s="57" t="s">
        <v>424</v>
      </c>
      <c r="G39" s="65">
        <v>0.66</v>
      </c>
      <c r="H39" s="45" t="s">
        <v>425</v>
      </c>
      <c r="I39" s="65">
        <v>0.66</v>
      </c>
      <c r="J39" s="297" t="s">
        <v>426</v>
      </c>
      <c r="K39" s="57" t="s">
        <v>427</v>
      </c>
      <c r="L39" s="45" t="s">
        <v>94</v>
      </c>
      <c r="M39" s="57" t="s">
        <v>428</v>
      </c>
      <c r="N39" s="57" t="s">
        <v>429</v>
      </c>
      <c r="O39" s="332">
        <v>2</v>
      </c>
      <c r="P39" s="332"/>
      <c r="Q39" s="45" t="s">
        <v>430</v>
      </c>
      <c r="R39" s="49">
        <v>61</v>
      </c>
      <c r="S39" s="49">
        <v>41</v>
      </c>
      <c r="T39" s="50">
        <v>20</v>
      </c>
      <c r="U39" s="50">
        <v>0</v>
      </c>
      <c r="V39" s="50">
        <v>0</v>
      </c>
      <c r="W39" s="147">
        <f t="shared" si="0"/>
        <v>0</v>
      </c>
      <c r="X39" s="223">
        <f>+W39/S39</f>
        <v>0</v>
      </c>
      <c r="Y39" s="223">
        <f>+(T39+W39)/R39</f>
        <v>0.32786885245901637</v>
      </c>
      <c r="Z39" s="393"/>
      <c r="AA39" s="393"/>
      <c r="AB39" s="273" t="s">
        <v>431</v>
      </c>
      <c r="AC39" s="273" t="s">
        <v>432</v>
      </c>
      <c r="AD39" s="273" t="s">
        <v>433</v>
      </c>
      <c r="AE39" s="273" t="s">
        <v>434</v>
      </c>
      <c r="AF39" s="45" t="s">
        <v>435</v>
      </c>
      <c r="AG39" s="45" t="s">
        <v>436</v>
      </c>
      <c r="AH39" s="45" t="s">
        <v>394</v>
      </c>
      <c r="AI39" s="43">
        <v>41</v>
      </c>
      <c r="AJ39" s="43">
        <v>0</v>
      </c>
      <c r="AK39" s="43">
        <v>0</v>
      </c>
      <c r="AL39" s="217">
        <f t="shared" si="5"/>
        <v>0</v>
      </c>
      <c r="AM39" s="120">
        <f t="shared" si="1"/>
        <v>0</v>
      </c>
      <c r="AN39" s="63">
        <v>0.12559999999999999</v>
      </c>
      <c r="AO39" s="44" t="s">
        <v>144</v>
      </c>
      <c r="AP39" s="44" t="s">
        <v>108</v>
      </c>
      <c r="AQ39" s="44" t="s">
        <v>145</v>
      </c>
      <c r="AR39" s="62" t="s">
        <v>437</v>
      </c>
      <c r="AT39" s="62">
        <v>0</v>
      </c>
      <c r="AU39" s="62" t="s">
        <v>10</v>
      </c>
      <c r="AV39" s="62" t="s">
        <v>195</v>
      </c>
      <c r="AW39" s="44" t="s">
        <v>196</v>
      </c>
      <c r="AX39" s="66">
        <v>100000000</v>
      </c>
      <c r="AY39" s="42" t="s">
        <v>115</v>
      </c>
      <c r="AZ39" s="45" t="s">
        <v>438</v>
      </c>
      <c r="BA39" s="45" t="s">
        <v>439</v>
      </c>
      <c r="BB39" s="68">
        <v>0</v>
      </c>
      <c r="BC39" s="68">
        <v>0</v>
      </c>
      <c r="BD39" s="286">
        <v>796000000</v>
      </c>
      <c r="BE39" s="286">
        <v>421000000</v>
      </c>
      <c r="BF39" s="286">
        <v>148000000</v>
      </c>
      <c r="BG39" s="267">
        <f>+BF39/BD39</f>
        <v>0.18592964824120603</v>
      </c>
      <c r="BH39" s="38" t="s">
        <v>381</v>
      </c>
      <c r="BI39" s="45" t="s">
        <v>440</v>
      </c>
      <c r="BJ39" s="42" t="s">
        <v>399</v>
      </c>
      <c r="BK39" s="42">
        <v>0</v>
      </c>
      <c r="BL39" s="54">
        <v>44927</v>
      </c>
      <c r="BM39" s="215" t="s">
        <v>315</v>
      </c>
      <c r="BN39" s="215" t="s">
        <v>315</v>
      </c>
      <c r="BO39" s="42" t="s">
        <v>122</v>
      </c>
      <c r="BP39" s="42" t="s">
        <v>122</v>
      </c>
    </row>
    <row r="40" spans="1:68" ht="409.5" x14ac:dyDescent="0.45">
      <c r="A40" s="310"/>
      <c r="B40" s="322"/>
      <c r="C40" s="322"/>
      <c r="D40" s="57" t="s">
        <v>441</v>
      </c>
      <c r="E40" s="57" t="s">
        <v>183</v>
      </c>
      <c r="F40" s="57" t="s">
        <v>442</v>
      </c>
      <c r="G40" s="65">
        <v>1</v>
      </c>
      <c r="H40" s="45" t="s">
        <v>425</v>
      </c>
      <c r="I40" s="65">
        <v>1</v>
      </c>
      <c r="J40" s="298"/>
      <c r="K40" s="57" t="s">
        <v>443</v>
      </c>
      <c r="L40" s="45" t="s">
        <v>94</v>
      </c>
      <c r="M40" s="57" t="s">
        <v>183</v>
      </c>
      <c r="N40" s="57" t="s">
        <v>444</v>
      </c>
      <c r="O40" s="332">
        <v>2</v>
      </c>
      <c r="P40" s="332"/>
      <c r="Q40" s="45" t="s">
        <v>445</v>
      </c>
      <c r="R40" s="49">
        <v>8</v>
      </c>
      <c r="S40" s="49">
        <v>5</v>
      </c>
      <c r="T40" s="50">
        <v>3</v>
      </c>
      <c r="U40" s="50">
        <v>0</v>
      </c>
      <c r="V40" s="50">
        <v>2</v>
      </c>
      <c r="W40" s="147">
        <f t="shared" si="0"/>
        <v>2</v>
      </c>
      <c r="X40" s="223">
        <f>+W40/S40</f>
        <v>0.4</v>
      </c>
      <c r="Y40" s="223">
        <f t="shared" ref="Y40" si="12">+(T40+W40)/R40</f>
        <v>0.625</v>
      </c>
      <c r="Z40" s="393"/>
      <c r="AA40" s="393"/>
      <c r="AB40" s="274"/>
      <c r="AC40" s="274"/>
      <c r="AD40" s="274"/>
      <c r="AE40" s="274"/>
      <c r="AF40" s="322" t="s">
        <v>446</v>
      </c>
      <c r="AG40" s="45" t="s">
        <v>447</v>
      </c>
      <c r="AH40" s="45" t="s">
        <v>448</v>
      </c>
      <c r="AI40" s="43">
        <v>5</v>
      </c>
      <c r="AJ40" s="43">
        <v>0</v>
      </c>
      <c r="AK40" s="43">
        <v>2</v>
      </c>
      <c r="AL40" s="217">
        <f t="shared" si="5"/>
        <v>2</v>
      </c>
      <c r="AM40" s="120">
        <f t="shared" si="1"/>
        <v>0.4</v>
      </c>
      <c r="AN40" s="63">
        <v>0.1595</v>
      </c>
      <c r="AO40" s="44" t="s">
        <v>144</v>
      </c>
      <c r="AP40" s="44" t="s">
        <v>108</v>
      </c>
      <c r="AQ40" s="44" t="s">
        <v>145</v>
      </c>
      <c r="AR40" s="62" t="s">
        <v>449</v>
      </c>
      <c r="AT40" s="62" t="s">
        <v>450</v>
      </c>
      <c r="AU40" s="62" t="s">
        <v>10</v>
      </c>
      <c r="AV40" s="62" t="s">
        <v>195</v>
      </c>
      <c r="AW40" s="44" t="s">
        <v>196</v>
      </c>
      <c r="AX40" s="66">
        <v>127000000</v>
      </c>
      <c r="AY40" s="42" t="s">
        <v>115</v>
      </c>
      <c r="AZ40" s="45" t="s">
        <v>438</v>
      </c>
      <c r="BA40" s="45" t="s">
        <v>439</v>
      </c>
      <c r="BB40" s="68">
        <v>0</v>
      </c>
      <c r="BC40" s="68">
        <v>0</v>
      </c>
      <c r="BD40" s="288"/>
      <c r="BE40" s="288"/>
      <c r="BF40" s="288"/>
      <c r="BG40" s="268"/>
      <c r="BH40" s="45" t="s">
        <v>381</v>
      </c>
      <c r="BI40" s="45" t="s">
        <v>451</v>
      </c>
      <c r="BJ40" s="45" t="s">
        <v>243</v>
      </c>
      <c r="BK40" s="42">
        <v>0</v>
      </c>
      <c r="BL40" s="54">
        <v>44927</v>
      </c>
      <c r="BM40" s="215" t="s">
        <v>315</v>
      </c>
      <c r="BN40" s="215" t="s">
        <v>452</v>
      </c>
      <c r="BO40" s="42" t="s">
        <v>122</v>
      </c>
      <c r="BP40" s="42" t="s">
        <v>122</v>
      </c>
    </row>
    <row r="41" spans="1:68" ht="172.5" customHeight="1" x14ac:dyDescent="0.45">
      <c r="A41" s="310"/>
      <c r="B41" s="322"/>
      <c r="C41" s="322"/>
      <c r="D41" s="57" t="s">
        <v>453</v>
      </c>
      <c r="E41" s="57" t="s">
        <v>454</v>
      </c>
      <c r="F41" s="57" t="s">
        <v>455</v>
      </c>
      <c r="G41" s="65">
        <v>1</v>
      </c>
      <c r="H41" s="45" t="s">
        <v>425</v>
      </c>
      <c r="I41" s="65">
        <v>1</v>
      </c>
      <c r="J41" s="298"/>
      <c r="K41" s="57" t="s">
        <v>456</v>
      </c>
      <c r="L41" s="45" t="s">
        <v>94</v>
      </c>
      <c r="M41" s="57" t="s">
        <v>183</v>
      </c>
      <c r="N41" s="57" t="s">
        <v>457</v>
      </c>
      <c r="O41" s="332">
        <v>2</v>
      </c>
      <c r="P41" s="332"/>
      <c r="Q41" s="45" t="s">
        <v>458</v>
      </c>
      <c r="R41" s="49">
        <v>1</v>
      </c>
      <c r="S41" s="49">
        <v>1</v>
      </c>
      <c r="T41" s="50">
        <v>1</v>
      </c>
      <c r="U41" s="50">
        <v>1</v>
      </c>
      <c r="V41" s="50">
        <v>1</v>
      </c>
      <c r="W41" s="147">
        <v>1</v>
      </c>
      <c r="X41" s="223">
        <f t="shared" ref="X41" si="13">+W41/S41</f>
        <v>1</v>
      </c>
      <c r="Y41" s="223">
        <v>1</v>
      </c>
      <c r="Z41" s="393"/>
      <c r="AA41" s="393"/>
      <c r="AB41" s="274"/>
      <c r="AC41" s="274"/>
      <c r="AD41" s="274"/>
      <c r="AE41" s="274"/>
      <c r="AF41" s="322"/>
      <c r="AG41" s="45" t="s">
        <v>459</v>
      </c>
      <c r="AH41" s="45" t="s">
        <v>143</v>
      </c>
      <c r="AI41" s="45">
        <v>17</v>
      </c>
      <c r="AJ41" s="45">
        <v>15</v>
      </c>
      <c r="AK41" s="45">
        <v>4</v>
      </c>
      <c r="AL41" s="217">
        <f t="shared" si="5"/>
        <v>19</v>
      </c>
      <c r="AM41" s="120">
        <v>1</v>
      </c>
      <c r="AN41" s="63">
        <v>0.67090000000000005</v>
      </c>
      <c r="AO41" s="44" t="s">
        <v>144</v>
      </c>
      <c r="AP41" s="44" t="s">
        <v>108</v>
      </c>
      <c r="AQ41" s="44" t="s">
        <v>145</v>
      </c>
      <c r="AR41" s="62" t="s">
        <v>460</v>
      </c>
      <c r="AT41" s="62" t="s">
        <v>461</v>
      </c>
      <c r="AU41" s="62" t="s">
        <v>10</v>
      </c>
      <c r="AV41" s="62" t="s">
        <v>195</v>
      </c>
      <c r="AW41" s="44" t="s">
        <v>196</v>
      </c>
      <c r="AX41" s="66">
        <v>534000000</v>
      </c>
      <c r="AY41" s="42" t="s">
        <v>115</v>
      </c>
      <c r="AZ41" s="45" t="s">
        <v>438</v>
      </c>
      <c r="BA41" s="45" t="s">
        <v>439</v>
      </c>
      <c r="BB41" s="66">
        <v>421000000</v>
      </c>
      <c r="BC41" s="66">
        <v>139100000</v>
      </c>
      <c r="BD41" s="288"/>
      <c r="BE41" s="288"/>
      <c r="BF41" s="288"/>
      <c r="BG41" s="268"/>
      <c r="BH41" s="45" t="s">
        <v>381</v>
      </c>
      <c r="BI41" s="45" t="s">
        <v>462</v>
      </c>
      <c r="BJ41" s="42" t="s">
        <v>149</v>
      </c>
      <c r="BK41" s="42">
        <v>0</v>
      </c>
      <c r="BL41" s="54">
        <v>44927</v>
      </c>
      <c r="BM41" s="45" t="s">
        <v>463</v>
      </c>
      <c r="BN41" s="45" t="s">
        <v>464</v>
      </c>
      <c r="BO41" s="42" t="s">
        <v>122</v>
      </c>
      <c r="BP41" s="42" t="s">
        <v>122</v>
      </c>
    </row>
    <row r="42" spans="1:68" ht="202.5" customHeight="1" x14ac:dyDescent="0.45">
      <c r="A42" s="310"/>
      <c r="B42" s="322"/>
      <c r="C42" s="322"/>
      <c r="D42" s="322" t="s">
        <v>465</v>
      </c>
      <c r="E42" s="322" t="s">
        <v>466</v>
      </c>
      <c r="F42" s="322" t="s">
        <v>467</v>
      </c>
      <c r="G42" s="331">
        <v>1</v>
      </c>
      <c r="H42" s="322" t="s">
        <v>91</v>
      </c>
      <c r="I42" s="331">
        <v>1</v>
      </c>
      <c r="J42" s="298"/>
      <c r="K42" s="57" t="s">
        <v>468</v>
      </c>
      <c r="L42" s="45" t="s">
        <v>94</v>
      </c>
      <c r="M42" s="57" t="s">
        <v>183</v>
      </c>
      <c r="N42" s="57" t="s">
        <v>469</v>
      </c>
      <c r="O42" s="332">
        <v>2</v>
      </c>
      <c r="P42" s="332"/>
      <c r="Q42" s="45" t="s">
        <v>430</v>
      </c>
      <c r="R42" s="49">
        <v>1</v>
      </c>
      <c r="S42" s="62" t="s">
        <v>323</v>
      </c>
      <c r="T42" s="45" t="s">
        <v>470</v>
      </c>
      <c r="U42" s="62" t="s">
        <v>324</v>
      </c>
      <c r="V42" s="62" t="s">
        <v>324</v>
      </c>
      <c r="W42" s="216" t="s">
        <v>325</v>
      </c>
      <c r="X42" s="223" t="s">
        <v>133</v>
      </c>
      <c r="Y42" s="223">
        <v>1</v>
      </c>
      <c r="Z42" s="393"/>
      <c r="AA42" s="393"/>
      <c r="AB42" s="274"/>
      <c r="AC42" s="274"/>
      <c r="AD42" s="274"/>
      <c r="AE42" s="274"/>
      <c r="AF42" s="322"/>
      <c r="AG42" s="297" t="s">
        <v>471</v>
      </c>
      <c r="AH42" s="297" t="s">
        <v>448</v>
      </c>
      <c r="AI42" s="297">
        <v>1</v>
      </c>
      <c r="AJ42" s="297">
        <v>0</v>
      </c>
      <c r="AK42" s="297">
        <v>0</v>
      </c>
      <c r="AL42" s="358">
        <v>0</v>
      </c>
      <c r="AM42" s="267">
        <f t="shared" si="1"/>
        <v>0</v>
      </c>
      <c r="AN42" s="313">
        <v>4.3999999999999997E-2</v>
      </c>
      <c r="AO42" s="297" t="s">
        <v>144</v>
      </c>
      <c r="AP42" s="297" t="s">
        <v>108</v>
      </c>
      <c r="AQ42" s="297" t="s">
        <v>145</v>
      </c>
      <c r="AR42" s="297" t="s">
        <v>472</v>
      </c>
      <c r="AT42" s="297">
        <v>0</v>
      </c>
      <c r="AU42" s="297" t="s">
        <v>10</v>
      </c>
      <c r="AV42" s="297" t="s">
        <v>195</v>
      </c>
      <c r="AW42" s="297" t="s">
        <v>196</v>
      </c>
      <c r="AX42" s="417">
        <v>35000000</v>
      </c>
      <c r="AY42" s="297" t="s">
        <v>115</v>
      </c>
      <c r="AZ42" s="322" t="s">
        <v>438</v>
      </c>
      <c r="BA42" s="322" t="s">
        <v>439</v>
      </c>
      <c r="BB42" s="413">
        <v>0</v>
      </c>
      <c r="BC42" s="413">
        <v>0</v>
      </c>
      <c r="BD42" s="288"/>
      <c r="BE42" s="288"/>
      <c r="BF42" s="288"/>
      <c r="BG42" s="268"/>
      <c r="BH42" s="297" t="s">
        <v>381</v>
      </c>
      <c r="BI42" s="297" t="s">
        <v>473</v>
      </c>
      <c r="BJ42" s="297" t="s">
        <v>243</v>
      </c>
      <c r="BK42" s="297">
        <v>0</v>
      </c>
      <c r="BL42" s="414">
        <v>44927</v>
      </c>
      <c r="BM42" s="414" t="s">
        <v>315</v>
      </c>
      <c r="BN42" s="414"/>
      <c r="BO42" s="302" t="s">
        <v>122</v>
      </c>
      <c r="BP42" s="302" t="s">
        <v>122</v>
      </c>
    </row>
    <row r="43" spans="1:68" ht="228" x14ac:dyDescent="0.45">
      <c r="A43" s="310"/>
      <c r="B43" s="322"/>
      <c r="C43" s="322"/>
      <c r="D43" s="322"/>
      <c r="E43" s="322"/>
      <c r="F43" s="322"/>
      <c r="G43" s="322"/>
      <c r="H43" s="322"/>
      <c r="I43" s="322"/>
      <c r="J43" s="298"/>
      <c r="K43" s="57" t="s">
        <v>474</v>
      </c>
      <c r="L43" s="45" t="s">
        <v>94</v>
      </c>
      <c r="M43" s="57" t="s">
        <v>475</v>
      </c>
      <c r="N43" s="57" t="s">
        <v>476</v>
      </c>
      <c r="O43" s="332">
        <v>2</v>
      </c>
      <c r="P43" s="332"/>
      <c r="Q43" s="45" t="s">
        <v>477</v>
      </c>
      <c r="R43" s="49">
        <v>1</v>
      </c>
      <c r="S43" s="62" t="s">
        <v>323</v>
      </c>
      <c r="T43" s="45" t="s">
        <v>478</v>
      </c>
      <c r="U43" s="62" t="s">
        <v>324</v>
      </c>
      <c r="V43" s="62" t="s">
        <v>324</v>
      </c>
      <c r="W43" s="216" t="s">
        <v>325</v>
      </c>
      <c r="X43" s="223" t="s">
        <v>133</v>
      </c>
      <c r="Y43" s="223">
        <v>1</v>
      </c>
      <c r="Z43" s="393"/>
      <c r="AA43" s="393"/>
      <c r="AB43" s="274"/>
      <c r="AC43" s="274"/>
      <c r="AD43" s="274"/>
      <c r="AE43" s="274"/>
      <c r="AF43" s="322"/>
      <c r="AG43" s="298"/>
      <c r="AH43" s="298"/>
      <c r="AI43" s="298"/>
      <c r="AJ43" s="298"/>
      <c r="AK43" s="298"/>
      <c r="AL43" s="359"/>
      <c r="AM43" s="268"/>
      <c r="AN43" s="314"/>
      <c r="AO43" s="298"/>
      <c r="AP43" s="298"/>
      <c r="AQ43" s="298" t="s">
        <v>145</v>
      </c>
      <c r="AR43" s="298"/>
      <c r="AT43" s="298"/>
      <c r="AU43" s="298"/>
      <c r="AV43" s="298"/>
      <c r="AW43" s="298"/>
      <c r="AX43" s="418"/>
      <c r="AY43" s="298"/>
      <c r="AZ43" s="322"/>
      <c r="BA43" s="322"/>
      <c r="BB43" s="413"/>
      <c r="BC43" s="413"/>
      <c r="BD43" s="288"/>
      <c r="BE43" s="288"/>
      <c r="BF43" s="288"/>
      <c r="BG43" s="268"/>
      <c r="BH43" s="298" t="s">
        <v>381</v>
      </c>
      <c r="BI43" s="298"/>
      <c r="BJ43" s="298"/>
      <c r="BK43" s="298"/>
      <c r="BL43" s="415">
        <v>44927</v>
      </c>
      <c r="BM43" s="415"/>
      <c r="BN43" s="415"/>
      <c r="BO43" s="411"/>
      <c r="BP43" s="411"/>
    </row>
    <row r="44" spans="1:68" ht="256.5" x14ac:dyDescent="0.45">
      <c r="A44" s="310"/>
      <c r="B44" s="322"/>
      <c r="C44" s="322"/>
      <c r="D44" s="322"/>
      <c r="E44" s="322"/>
      <c r="F44" s="322"/>
      <c r="G44" s="322"/>
      <c r="H44" s="322"/>
      <c r="I44" s="322"/>
      <c r="J44" s="298"/>
      <c r="K44" s="57" t="s">
        <v>479</v>
      </c>
      <c r="L44" s="45" t="s">
        <v>94</v>
      </c>
      <c r="M44" s="57" t="s">
        <v>480</v>
      </c>
      <c r="N44" s="57" t="s">
        <v>481</v>
      </c>
      <c r="O44" s="332">
        <v>2</v>
      </c>
      <c r="P44" s="332"/>
      <c r="Q44" s="45" t="s">
        <v>477</v>
      </c>
      <c r="R44" s="49">
        <v>1</v>
      </c>
      <c r="S44" s="49">
        <v>1</v>
      </c>
      <c r="T44" s="45" t="s">
        <v>482</v>
      </c>
      <c r="U44" s="45" t="s">
        <v>483</v>
      </c>
      <c r="V44" s="45" t="s">
        <v>483</v>
      </c>
      <c r="W44" s="216" t="str">
        <f>+V44</f>
        <v>1 Consejo de Paz, Reconciliación, Convivencia y DDHH operando en el Distrito de Cartagena.</v>
      </c>
      <c r="X44" s="223">
        <v>1</v>
      </c>
      <c r="Y44" s="223">
        <v>1</v>
      </c>
      <c r="Z44" s="393"/>
      <c r="AA44" s="393"/>
      <c r="AB44" s="274"/>
      <c r="AC44" s="274"/>
      <c r="AD44" s="274"/>
      <c r="AE44" s="274"/>
      <c r="AF44" s="322"/>
      <c r="AG44" s="298"/>
      <c r="AH44" s="298"/>
      <c r="AI44" s="298"/>
      <c r="AJ44" s="298"/>
      <c r="AK44" s="298"/>
      <c r="AL44" s="359"/>
      <c r="AM44" s="268"/>
      <c r="AN44" s="314"/>
      <c r="AO44" s="298"/>
      <c r="AP44" s="298"/>
      <c r="AQ44" s="298" t="s">
        <v>145</v>
      </c>
      <c r="AR44" s="298"/>
      <c r="AT44" s="298"/>
      <c r="AU44" s="298"/>
      <c r="AV44" s="298"/>
      <c r="AW44" s="298"/>
      <c r="AX44" s="418"/>
      <c r="AY44" s="298"/>
      <c r="AZ44" s="322"/>
      <c r="BA44" s="322"/>
      <c r="BB44" s="413"/>
      <c r="BC44" s="413"/>
      <c r="BD44" s="288"/>
      <c r="BE44" s="288"/>
      <c r="BF44" s="288"/>
      <c r="BG44" s="268"/>
      <c r="BH44" s="298" t="s">
        <v>381</v>
      </c>
      <c r="BI44" s="298"/>
      <c r="BJ44" s="298"/>
      <c r="BK44" s="298"/>
      <c r="BL44" s="415">
        <v>44927</v>
      </c>
      <c r="BM44" s="415"/>
      <c r="BN44" s="415"/>
      <c r="BO44" s="411"/>
      <c r="BP44" s="411"/>
    </row>
    <row r="45" spans="1:68" ht="409.5" x14ac:dyDescent="0.45">
      <c r="A45" s="310"/>
      <c r="B45" s="322"/>
      <c r="C45" s="322"/>
      <c r="D45" s="322"/>
      <c r="E45" s="322"/>
      <c r="F45" s="322"/>
      <c r="G45" s="322"/>
      <c r="H45" s="322"/>
      <c r="I45" s="322"/>
      <c r="J45" s="299"/>
      <c r="K45" s="57" t="s">
        <v>484</v>
      </c>
      <c r="L45" s="45" t="s">
        <v>94</v>
      </c>
      <c r="M45" s="57" t="s">
        <v>183</v>
      </c>
      <c r="N45" s="57" t="s">
        <v>485</v>
      </c>
      <c r="O45" s="332">
        <v>2</v>
      </c>
      <c r="P45" s="332"/>
      <c r="Q45" s="45" t="s">
        <v>477</v>
      </c>
      <c r="R45" s="49">
        <v>1</v>
      </c>
      <c r="S45" s="62" t="s">
        <v>323</v>
      </c>
      <c r="T45" s="45" t="s">
        <v>486</v>
      </c>
      <c r="U45" s="62" t="s">
        <v>324</v>
      </c>
      <c r="V45" s="62" t="s">
        <v>324</v>
      </c>
      <c r="W45" s="216" t="s">
        <v>325</v>
      </c>
      <c r="X45" s="223" t="s">
        <v>133</v>
      </c>
      <c r="Y45" s="223">
        <v>1</v>
      </c>
      <c r="Z45" s="393"/>
      <c r="AA45" s="393"/>
      <c r="AB45" s="274"/>
      <c r="AC45" s="274"/>
      <c r="AD45" s="275"/>
      <c r="AE45" s="275"/>
      <c r="AF45" s="322"/>
      <c r="AG45" s="299"/>
      <c r="AH45" s="299"/>
      <c r="AI45" s="299"/>
      <c r="AJ45" s="299"/>
      <c r="AK45" s="299"/>
      <c r="AL45" s="360"/>
      <c r="AM45" s="269"/>
      <c r="AN45" s="315"/>
      <c r="AO45" s="299"/>
      <c r="AP45" s="299"/>
      <c r="AQ45" s="299"/>
      <c r="AR45" s="299"/>
      <c r="AT45" s="299"/>
      <c r="AU45" s="299"/>
      <c r="AV45" s="299"/>
      <c r="AW45" s="299"/>
      <c r="AX45" s="419"/>
      <c r="AY45" s="299"/>
      <c r="AZ45" s="322"/>
      <c r="BA45" s="322"/>
      <c r="BB45" s="413"/>
      <c r="BC45" s="413"/>
      <c r="BD45" s="287"/>
      <c r="BE45" s="287"/>
      <c r="BF45" s="287"/>
      <c r="BG45" s="269"/>
      <c r="BH45" s="299"/>
      <c r="BI45" s="299"/>
      <c r="BJ45" s="299"/>
      <c r="BK45" s="299"/>
      <c r="BL45" s="416"/>
      <c r="BM45" s="416"/>
      <c r="BN45" s="416"/>
      <c r="BO45" s="303"/>
      <c r="BP45" s="303"/>
    </row>
    <row r="46" spans="1:68" ht="118.5" customHeight="1" x14ac:dyDescent="0.45">
      <c r="A46" s="310"/>
      <c r="B46" s="322"/>
      <c r="C46" s="322"/>
      <c r="D46" s="45"/>
      <c r="E46" s="45"/>
      <c r="F46" s="45"/>
      <c r="G46" s="45"/>
      <c r="H46" s="45"/>
      <c r="I46" s="45"/>
      <c r="J46" s="38"/>
      <c r="K46" s="101"/>
      <c r="L46" s="51"/>
      <c r="M46" s="101"/>
      <c r="N46" s="101"/>
      <c r="O46" s="103"/>
      <c r="P46" s="104"/>
      <c r="Q46" s="51"/>
      <c r="R46" s="252" t="s">
        <v>487</v>
      </c>
      <c r="S46" s="253"/>
      <c r="T46" s="253"/>
      <c r="U46" s="253"/>
      <c r="V46" s="253"/>
      <c r="W46" s="254"/>
      <c r="X46" s="224">
        <f>AVERAGE(X39:X45)</f>
        <v>0.6</v>
      </c>
      <c r="Y46" s="224">
        <f>AVERAGE(Y39:Y45)</f>
        <v>0.85040983606557374</v>
      </c>
      <c r="Z46" s="393"/>
      <c r="AA46" s="393"/>
      <c r="AB46" s="274"/>
      <c r="AC46" s="274"/>
      <c r="AD46" s="100"/>
      <c r="AE46" s="100"/>
      <c r="AF46" s="51"/>
      <c r="AG46" s="252" t="s">
        <v>488</v>
      </c>
      <c r="AH46" s="253"/>
      <c r="AI46" s="253"/>
      <c r="AJ46" s="253"/>
      <c r="AK46" s="253"/>
      <c r="AL46" s="254"/>
      <c r="AM46" s="131">
        <f>AVERAGE(AM39:AM45)</f>
        <v>0.35</v>
      </c>
      <c r="AN46" s="39"/>
      <c r="AO46" s="38"/>
      <c r="AP46" s="38"/>
      <c r="AQ46" s="38"/>
      <c r="AR46" s="38"/>
      <c r="AT46" s="38"/>
      <c r="AU46" s="38"/>
      <c r="AV46" s="38"/>
      <c r="AW46" s="38"/>
      <c r="AX46" s="96"/>
      <c r="AY46" s="252" t="s">
        <v>489</v>
      </c>
      <c r="AZ46" s="253"/>
      <c r="BA46" s="253"/>
      <c r="BB46" s="253"/>
      <c r="BC46" s="254"/>
      <c r="BD46" s="138">
        <f>+BD39</f>
        <v>796000000</v>
      </c>
      <c r="BE46" s="138">
        <f t="shared" ref="BE46:BF46" si="14">+BE39</f>
        <v>421000000</v>
      </c>
      <c r="BF46" s="138">
        <f t="shared" si="14"/>
        <v>148000000</v>
      </c>
      <c r="BG46" s="139">
        <f>+BF46/BD46</f>
        <v>0.18592964824120603</v>
      </c>
      <c r="BH46" s="38"/>
      <c r="BI46" s="38"/>
      <c r="BJ46" s="38"/>
      <c r="BK46" s="38"/>
      <c r="BL46" s="143"/>
      <c r="BM46" s="95"/>
      <c r="BN46" s="95"/>
      <c r="BO46" s="97"/>
      <c r="BP46" s="97"/>
    </row>
    <row r="47" spans="1:68" ht="370.5" x14ac:dyDescent="0.45">
      <c r="A47" s="310"/>
      <c r="B47" s="322"/>
      <c r="C47" s="322"/>
      <c r="D47" s="322" t="s">
        <v>490</v>
      </c>
      <c r="E47" s="322" t="s">
        <v>183</v>
      </c>
      <c r="F47" s="322" t="s">
        <v>491</v>
      </c>
      <c r="G47" s="331">
        <v>1</v>
      </c>
      <c r="H47" s="322" t="s">
        <v>91</v>
      </c>
      <c r="I47" s="331">
        <v>1</v>
      </c>
      <c r="J47" s="322" t="s">
        <v>492</v>
      </c>
      <c r="K47" s="297" t="s">
        <v>493</v>
      </c>
      <c r="L47" s="297" t="s">
        <v>94</v>
      </c>
      <c r="M47" s="328" t="s">
        <v>494</v>
      </c>
      <c r="N47" s="328" t="s">
        <v>495</v>
      </c>
      <c r="O47" s="304">
        <v>2</v>
      </c>
      <c r="P47" s="305"/>
      <c r="Q47" s="328" t="s">
        <v>496</v>
      </c>
      <c r="R47" s="318">
        <v>20</v>
      </c>
      <c r="S47" s="328" t="s">
        <v>132</v>
      </c>
      <c r="T47" s="300">
        <v>0</v>
      </c>
      <c r="U47" s="328" t="s">
        <v>132</v>
      </c>
      <c r="V47" s="328" t="s">
        <v>132</v>
      </c>
      <c r="W47" s="270" t="s">
        <v>133</v>
      </c>
      <c r="X47" s="264" t="s">
        <v>133</v>
      </c>
      <c r="Y47" s="267">
        <v>0</v>
      </c>
      <c r="Z47" s="393"/>
      <c r="AA47" s="393"/>
      <c r="AB47" s="274"/>
      <c r="AC47" s="274"/>
      <c r="AD47" s="273" t="s">
        <v>497</v>
      </c>
      <c r="AE47" s="273" t="s">
        <v>498</v>
      </c>
      <c r="AF47" s="297" t="s">
        <v>499</v>
      </c>
      <c r="AG47" s="45" t="s">
        <v>500</v>
      </c>
      <c r="AH47" s="45" t="s">
        <v>501</v>
      </c>
      <c r="AI47" s="43">
        <v>1</v>
      </c>
      <c r="AJ47" s="43">
        <v>0</v>
      </c>
      <c r="AK47" s="43">
        <v>0</v>
      </c>
      <c r="AL47" s="217">
        <f t="shared" si="5"/>
        <v>0</v>
      </c>
      <c r="AM47" s="120">
        <f t="shared" si="1"/>
        <v>0</v>
      </c>
      <c r="AN47" s="63">
        <v>0.01</v>
      </c>
      <c r="AO47" s="44" t="s">
        <v>144</v>
      </c>
      <c r="AP47" s="44" t="s">
        <v>108</v>
      </c>
      <c r="AQ47" s="44" t="s">
        <v>145</v>
      </c>
      <c r="AR47" s="44" t="s">
        <v>502</v>
      </c>
      <c r="AT47" s="42">
        <v>0</v>
      </c>
      <c r="AU47" s="62" t="s">
        <v>503</v>
      </c>
      <c r="AV47" s="62" t="s">
        <v>504</v>
      </c>
      <c r="AW47" s="44" t="s">
        <v>505</v>
      </c>
      <c r="AX47" s="72">
        <v>46690404.5</v>
      </c>
      <c r="AY47" s="42" t="s">
        <v>115</v>
      </c>
      <c r="AZ47" s="38" t="s">
        <v>506</v>
      </c>
      <c r="BA47" s="37" t="s">
        <v>507</v>
      </c>
      <c r="BB47" s="68">
        <v>0</v>
      </c>
      <c r="BC47" s="68">
        <v>0</v>
      </c>
      <c r="BD47" s="293">
        <v>2048473294.5</v>
      </c>
      <c r="BE47" s="293">
        <v>886803891</v>
      </c>
      <c r="BF47" s="293">
        <v>148212500</v>
      </c>
      <c r="BG47" s="294">
        <f>+BF47/BD47</f>
        <v>7.2352664004915107E-2</v>
      </c>
      <c r="BH47" s="38" t="s">
        <v>381</v>
      </c>
      <c r="BI47" s="45" t="s">
        <v>500</v>
      </c>
      <c r="BJ47" s="45" t="s">
        <v>243</v>
      </c>
      <c r="BK47" s="45">
        <v>0</v>
      </c>
      <c r="BL47" s="54">
        <v>44927</v>
      </c>
      <c r="BM47" s="47" t="s">
        <v>315</v>
      </c>
      <c r="BN47" s="47"/>
      <c r="BO47" s="42" t="s">
        <v>122</v>
      </c>
      <c r="BP47" s="42" t="s">
        <v>122</v>
      </c>
    </row>
    <row r="48" spans="1:68" ht="409.5" x14ac:dyDescent="0.45">
      <c r="A48" s="310"/>
      <c r="B48" s="322"/>
      <c r="C48" s="322"/>
      <c r="D48" s="322"/>
      <c r="E48" s="322"/>
      <c r="F48" s="322"/>
      <c r="G48" s="331"/>
      <c r="H48" s="322"/>
      <c r="I48" s="331"/>
      <c r="J48" s="322"/>
      <c r="K48" s="298"/>
      <c r="L48" s="298"/>
      <c r="M48" s="329"/>
      <c r="N48" s="329"/>
      <c r="O48" s="316"/>
      <c r="P48" s="317"/>
      <c r="Q48" s="329"/>
      <c r="R48" s="319"/>
      <c r="S48" s="329"/>
      <c r="T48" s="392"/>
      <c r="U48" s="329"/>
      <c r="V48" s="329"/>
      <c r="W48" s="279"/>
      <c r="X48" s="265"/>
      <c r="Y48" s="268"/>
      <c r="Z48" s="393"/>
      <c r="AA48" s="393"/>
      <c r="AB48" s="274"/>
      <c r="AC48" s="274"/>
      <c r="AD48" s="274"/>
      <c r="AE48" s="274"/>
      <c r="AF48" s="298"/>
      <c r="AG48" s="45" t="s">
        <v>508</v>
      </c>
      <c r="AH48" s="45" t="s">
        <v>501</v>
      </c>
      <c r="AI48" s="43">
        <v>1</v>
      </c>
      <c r="AJ48" s="43">
        <v>0</v>
      </c>
      <c r="AK48" s="43">
        <v>0</v>
      </c>
      <c r="AL48" s="217">
        <f t="shared" si="5"/>
        <v>0</v>
      </c>
      <c r="AM48" s="120">
        <f t="shared" si="1"/>
        <v>0</v>
      </c>
      <c r="AN48" s="63">
        <v>0.01</v>
      </c>
      <c r="AO48" s="44" t="s">
        <v>509</v>
      </c>
      <c r="AP48" s="44" t="s">
        <v>108</v>
      </c>
      <c r="AQ48" s="44" t="s">
        <v>510</v>
      </c>
      <c r="AR48" s="44" t="s">
        <v>502</v>
      </c>
      <c r="AT48" s="42">
        <v>0</v>
      </c>
      <c r="AU48" s="62" t="s">
        <v>503</v>
      </c>
      <c r="AV48" s="62" t="s">
        <v>504</v>
      </c>
      <c r="AW48" s="44" t="s">
        <v>511</v>
      </c>
      <c r="AX48" s="72">
        <v>20000000</v>
      </c>
      <c r="AY48" s="42" t="s">
        <v>115</v>
      </c>
      <c r="AZ48" s="38" t="s">
        <v>506</v>
      </c>
      <c r="BA48" s="37" t="s">
        <v>507</v>
      </c>
      <c r="BB48" s="68">
        <v>0</v>
      </c>
      <c r="BC48" s="68">
        <v>0</v>
      </c>
      <c r="BD48" s="293"/>
      <c r="BE48" s="293"/>
      <c r="BF48" s="293"/>
      <c r="BG48" s="294"/>
      <c r="BH48" s="38" t="s">
        <v>381</v>
      </c>
      <c r="BI48" s="45" t="s">
        <v>512</v>
      </c>
      <c r="BJ48" s="45" t="s">
        <v>243</v>
      </c>
      <c r="BK48" s="45">
        <v>0</v>
      </c>
      <c r="BL48" s="54">
        <v>45108</v>
      </c>
      <c r="BM48" s="47"/>
      <c r="BN48" s="47"/>
      <c r="BO48" s="42"/>
      <c r="BP48" s="42"/>
    </row>
    <row r="49" spans="1:68" ht="409.5" x14ac:dyDescent="0.45">
      <c r="A49" s="310"/>
      <c r="B49" s="322"/>
      <c r="C49" s="322"/>
      <c r="D49" s="322"/>
      <c r="E49" s="322"/>
      <c r="F49" s="322"/>
      <c r="G49" s="331"/>
      <c r="H49" s="322"/>
      <c r="I49" s="331"/>
      <c r="J49" s="322"/>
      <c r="K49" s="298"/>
      <c r="L49" s="298"/>
      <c r="M49" s="329"/>
      <c r="N49" s="329"/>
      <c r="O49" s="316"/>
      <c r="P49" s="317"/>
      <c r="Q49" s="329"/>
      <c r="R49" s="319"/>
      <c r="S49" s="329"/>
      <c r="T49" s="392"/>
      <c r="U49" s="329"/>
      <c r="V49" s="329"/>
      <c r="W49" s="279"/>
      <c r="X49" s="265"/>
      <c r="Y49" s="268"/>
      <c r="Z49" s="393"/>
      <c r="AA49" s="393"/>
      <c r="AB49" s="274"/>
      <c r="AC49" s="274"/>
      <c r="AD49" s="274"/>
      <c r="AE49" s="274"/>
      <c r="AF49" s="298"/>
      <c r="AG49" s="45" t="s">
        <v>513</v>
      </c>
      <c r="AH49" s="45" t="s">
        <v>514</v>
      </c>
      <c r="AI49" s="43">
        <v>1</v>
      </c>
      <c r="AJ49" s="43">
        <v>0</v>
      </c>
      <c r="AK49" s="43">
        <v>0</v>
      </c>
      <c r="AL49" s="217">
        <f t="shared" si="5"/>
        <v>0</v>
      </c>
      <c r="AM49" s="120">
        <f t="shared" si="1"/>
        <v>0</v>
      </c>
      <c r="AN49" s="63">
        <v>0.03</v>
      </c>
      <c r="AO49" s="44" t="s">
        <v>144</v>
      </c>
      <c r="AP49" s="44" t="s">
        <v>108</v>
      </c>
      <c r="AQ49" s="44" t="s">
        <v>145</v>
      </c>
      <c r="AR49" s="44" t="s">
        <v>502</v>
      </c>
      <c r="AT49" s="42">
        <v>0</v>
      </c>
      <c r="AU49" s="42" t="s">
        <v>503</v>
      </c>
      <c r="AV49" s="62" t="s">
        <v>504</v>
      </c>
      <c r="AW49" s="44" t="s">
        <v>196</v>
      </c>
      <c r="AX49" s="66">
        <v>74898862</v>
      </c>
      <c r="AY49" s="42" t="s">
        <v>115</v>
      </c>
      <c r="AZ49" s="45" t="s">
        <v>506</v>
      </c>
      <c r="BA49" s="45" t="s">
        <v>507</v>
      </c>
      <c r="BB49" s="68">
        <v>0</v>
      </c>
      <c r="BC49" s="68">
        <v>0</v>
      </c>
      <c r="BD49" s="293"/>
      <c r="BE49" s="293"/>
      <c r="BF49" s="293"/>
      <c r="BG49" s="294"/>
      <c r="BH49" s="45" t="s">
        <v>381</v>
      </c>
      <c r="BI49" s="45" t="s">
        <v>515</v>
      </c>
      <c r="BJ49" s="45" t="s">
        <v>243</v>
      </c>
      <c r="BK49" s="45">
        <v>0</v>
      </c>
      <c r="BL49" s="54">
        <v>44927</v>
      </c>
      <c r="BM49" s="45" t="s">
        <v>516</v>
      </c>
      <c r="BN49" s="45" t="s">
        <v>517</v>
      </c>
      <c r="BO49" s="42" t="s">
        <v>122</v>
      </c>
      <c r="BP49" s="42" t="s">
        <v>122</v>
      </c>
    </row>
    <row r="50" spans="1:68" ht="370.5" x14ac:dyDescent="0.45">
      <c r="A50" s="310"/>
      <c r="B50" s="322"/>
      <c r="C50" s="322"/>
      <c r="D50" s="322"/>
      <c r="E50" s="322"/>
      <c r="F50" s="322"/>
      <c r="G50" s="331"/>
      <c r="H50" s="322"/>
      <c r="I50" s="331"/>
      <c r="J50" s="322"/>
      <c r="K50" s="298"/>
      <c r="L50" s="298"/>
      <c r="M50" s="329"/>
      <c r="N50" s="329"/>
      <c r="O50" s="316"/>
      <c r="P50" s="317"/>
      <c r="Q50" s="329"/>
      <c r="R50" s="319"/>
      <c r="S50" s="329"/>
      <c r="T50" s="392"/>
      <c r="U50" s="329"/>
      <c r="V50" s="329"/>
      <c r="W50" s="279"/>
      <c r="X50" s="265"/>
      <c r="Y50" s="268"/>
      <c r="Z50" s="393"/>
      <c r="AA50" s="393"/>
      <c r="AB50" s="274"/>
      <c r="AC50" s="274"/>
      <c r="AD50" s="274"/>
      <c r="AE50" s="274"/>
      <c r="AF50" s="298"/>
      <c r="AG50" s="45" t="s">
        <v>518</v>
      </c>
      <c r="AH50" s="45" t="s">
        <v>501</v>
      </c>
      <c r="AI50" s="43">
        <v>1</v>
      </c>
      <c r="AJ50" s="43">
        <v>0</v>
      </c>
      <c r="AK50" s="43">
        <v>0</v>
      </c>
      <c r="AL50" s="217">
        <f t="shared" si="5"/>
        <v>0</v>
      </c>
      <c r="AM50" s="120">
        <f t="shared" si="1"/>
        <v>0</v>
      </c>
      <c r="AN50" s="63">
        <v>0.01</v>
      </c>
      <c r="AO50" s="44" t="s">
        <v>144</v>
      </c>
      <c r="AP50" s="44" t="s">
        <v>108</v>
      </c>
      <c r="AQ50" s="44" t="s">
        <v>145</v>
      </c>
      <c r="AR50" s="44" t="s">
        <v>502</v>
      </c>
      <c r="AT50" s="42">
        <v>0</v>
      </c>
      <c r="AU50" s="62" t="s">
        <v>503</v>
      </c>
      <c r="AV50" s="62" t="s">
        <v>504</v>
      </c>
      <c r="AW50" s="44" t="s">
        <v>505</v>
      </c>
      <c r="AX50" s="66">
        <v>49800000</v>
      </c>
      <c r="AY50" s="42" t="s">
        <v>115</v>
      </c>
      <c r="AZ50" s="45" t="s">
        <v>506</v>
      </c>
      <c r="BA50" s="45" t="s">
        <v>507</v>
      </c>
      <c r="BB50" s="68">
        <v>0</v>
      </c>
      <c r="BC50" s="68">
        <v>0</v>
      </c>
      <c r="BD50" s="293"/>
      <c r="BE50" s="293"/>
      <c r="BF50" s="293"/>
      <c r="BG50" s="294"/>
      <c r="BH50" s="45" t="s">
        <v>381</v>
      </c>
      <c r="BI50" s="45" t="s">
        <v>518</v>
      </c>
      <c r="BJ50" s="45" t="s">
        <v>243</v>
      </c>
      <c r="BK50" s="45">
        <v>0</v>
      </c>
      <c r="BL50" s="54">
        <v>44927</v>
      </c>
      <c r="BM50" s="47" t="s">
        <v>315</v>
      </c>
      <c r="BN50" s="47"/>
      <c r="BO50" s="42" t="s">
        <v>122</v>
      </c>
      <c r="BP50" s="42" t="s">
        <v>122</v>
      </c>
    </row>
    <row r="51" spans="1:68" ht="151.5" customHeight="1" x14ac:dyDescent="0.45">
      <c r="A51" s="310"/>
      <c r="B51" s="322"/>
      <c r="C51" s="322"/>
      <c r="D51" s="322"/>
      <c r="E51" s="322"/>
      <c r="F51" s="322"/>
      <c r="G51" s="331"/>
      <c r="H51" s="322"/>
      <c r="I51" s="331"/>
      <c r="J51" s="322"/>
      <c r="K51" s="299"/>
      <c r="L51" s="299"/>
      <c r="M51" s="330"/>
      <c r="N51" s="330"/>
      <c r="O51" s="306"/>
      <c r="P51" s="307"/>
      <c r="Q51" s="330"/>
      <c r="R51" s="282"/>
      <c r="S51" s="330"/>
      <c r="T51" s="301"/>
      <c r="U51" s="330"/>
      <c r="V51" s="330"/>
      <c r="W51" s="271"/>
      <c r="X51" s="266"/>
      <c r="Y51" s="269"/>
      <c r="Z51" s="393"/>
      <c r="AA51" s="393"/>
      <c r="AB51" s="274"/>
      <c r="AC51" s="274"/>
      <c r="AD51" s="274"/>
      <c r="AE51" s="274"/>
      <c r="AF51" s="299"/>
      <c r="AG51" s="45" t="s">
        <v>519</v>
      </c>
      <c r="AH51" s="45" t="s">
        <v>514</v>
      </c>
      <c r="AI51" s="43">
        <v>1</v>
      </c>
      <c r="AJ51" s="43">
        <v>0</v>
      </c>
      <c r="AK51" s="43">
        <v>1</v>
      </c>
      <c r="AL51" s="217">
        <f t="shared" si="5"/>
        <v>1</v>
      </c>
      <c r="AM51" s="120">
        <f t="shared" si="1"/>
        <v>1</v>
      </c>
      <c r="AN51" s="63">
        <v>0.1</v>
      </c>
      <c r="AO51" s="44" t="s">
        <v>144</v>
      </c>
      <c r="AP51" s="44" t="s">
        <v>108</v>
      </c>
      <c r="AQ51" s="44" t="s">
        <v>145</v>
      </c>
      <c r="AR51" s="44" t="s">
        <v>520</v>
      </c>
      <c r="AT51" s="42">
        <v>518</v>
      </c>
      <c r="AU51" s="62" t="s">
        <v>503</v>
      </c>
      <c r="AV51" s="62" t="s">
        <v>504</v>
      </c>
      <c r="AW51" s="44" t="s">
        <v>196</v>
      </c>
      <c r="AX51" s="66">
        <v>205630138</v>
      </c>
      <c r="AY51" s="42" t="s">
        <v>115</v>
      </c>
      <c r="AZ51" s="45" t="s">
        <v>506</v>
      </c>
      <c r="BA51" s="45" t="s">
        <v>507</v>
      </c>
      <c r="BB51" s="68">
        <v>116000000</v>
      </c>
      <c r="BC51" s="68">
        <v>0</v>
      </c>
      <c r="BD51" s="293"/>
      <c r="BE51" s="293"/>
      <c r="BF51" s="293"/>
      <c r="BG51" s="294"/>
      <c r="BH51" s="45" t="s">
        <v>381</v>
      </c>
      <c r="BI51" s="45" t="s">
        <v>519</v>
      </c>
      <c r="BJ51" s="37" t="s">
        <v>348</v>
      </c>
      <c r="BK51" s="45">
        <v>0</v>
      </c>
      <c r="BL51" s="54">
        <v>44927</v>
      </c>
      <c r="BM51" s="45" t="s">
        <v>521</v>
      </c>
      <c r="BN51" s="73" t="s">
        <v>522</v>
      </c>
      <c r="BO51" s="42" t="s">
        <v>122</v>
      </c>
      <c r="BP51" s="42" t="s">
        <v>122</v>
      </c>
    </row>
    <row r="52" spans="1:68" ht="409.5" x14ac:dyDescent="0.45">
      <c r="A52" s="310"/>
      <c r="B52" s="322"/>
      <c r="C52" s="322"/>
      <c r="D52" s="322"/>
      <c r="E52" s="322"/>
      <c r="F52" s="322"/>
      <c r="G52" s="322"/>
      <c r="H52" s="322"/>
      <c r="I52" s="322"/>
      <c r="J52" s="322"/>
      <c r="K52" s="38" t="s">
        <v>523</v>
      </c>
      <c r="L52" s="45" t="s">
        <v>94</v>
      </c>
      <c r="M52" s="38" t="s">
        <v>524</v>
      </c>
      <c r="N52" s="244" t="s">
        <v>525</v>
      </c>
      <c r="O52" s="332">
        <v>1</v>
      </c>
      <c r="P52" s="332"/>
      <c r="Q52" s="45" t="s">
        <v>526</v>
      </c>
      <c r="R52" s="45" t="s">
        <v>527</v>
      </c>
      <c r="S52" s="45" t="s">
        <v>528</v>
      </c>
      <c r="T52" s="45" t="s">
        <v>529</v>
      </c>
      <c r="U52" s="45" t="s">
        <v>529</v>
      </c>
      <c r="V52" s="45" t="s">
        <v>529</v>
      </c>
      <c r="W52" s="241">
        <f>3.125%*2</f>
        <v>6.25E-2</v>
      </c>
      <c r="X52" s="242">
        <f>6.25%/12.5%</f>
        <v>0.5</v>
      </c>
      <c r="Y52" s="243">
        <f>37.5%+6.25%</f>
        <v>0.4375</v>
      </c>
      <c r="Z52" s="393"/>
      <c r="AA52" s="393"/>
      <c r="AB52" s="274"/>
      <c r="AC52" s="274"/>
      <c r="AD52" s="274"/>
      <c r="AE52" s="274"/>
      <c r="AF52" s="45" t="s">
        <v>530</v>
      </c>
      <c r="AG52" s="45" t="s">
        <v>531</v>
      </c>
      <c r="AH52" s="45" t="s">
        <v>345</v>
      </c>
      <c r="AI52" s="43">
        <v>1</v>
      </c>
      <c r="AJ52" s="43">
        <v>0</v>
      </c>
      <c r="AK52" s="43">
        <v>2</v>
      </c>
      <c r="AL52" s="217">
        <f t="shared" si="5"/>
        <v>2</v>
      </c>
      <c r="AM52" s="120">
        <v>1</v>
      </c>
      <c r="AN52" s="63">
        <v>0.31</v>
      </c>
      <c r="AO52" s="44" t="s">
        <v>144</v>
      </c>
      <c r="AP52" s="44" t="s">
        <v>108</v>
      </c>
      <c r="AQ52" s="44" t="s">
        <v>145</v>
      </c>
      <c r="AR52" s="44" t="s">
        <v>520</v>
      </c>
      <c r="AT52" s="42">
        <v>518</v>
      </c>
      <c r="AU52" s="44" t="s">
        <v>503</v>
      </c>
      <c r="AV52" s="44" t="s">
        <v>504</v>
      </c>
      <c r="AW52" s="44" t="s">
        <v>196</v>
      </c>
      <c r="AX52" s="66">
        <v>585671000</v>
      </c>
      <c r="AY52" s="42" t="s">
        <v>115</v>
      </c>
      <c r="AZ52" s="45" t="s">
        <v>506</v>
      </c>
      <c r="BA52" s="45" t="s">
        <v>507</v>
      </c>
      <c r="BB52" s="68">
        <f>226800000+200403891</f>
        <v>427203891</v>
      </c>
      <c r="BC52" s="68">
        <v>0</v>
      </c>
      <c r="BD52" s="293"/>
      <c r="BE52" s="293"/>
      <c r="BF52" s="293"/>
      <c r="BG52" s="294"/>
      <c r="BH52" s="45" t="s">
        <v>381</v>
      </c>
      <c r="BI52" s="45" t="s">
        <v>531</v>
      </c>
      <c r="BJ52" s="45" t="s">
        <v>149</v>
      </c>
      <c r="BK52" s="45">
        <v>0</v>
      </c>
      <c r="BL52" s="54">
        <v>44927</v>
      </c>
      <c r="BM52" s="45" t="s">
        <v>532</v>
      </c>
      <c r="BN52" s="45" t="s">
        <v>533</v>
      </c>
      <c r="BO52" s="42" t="s">
        <v>122</v>
      </c>
      <c r="BP52" s="42" t="s">
        <v>122</v>
      </c>
    </row>
    <row r="53" spans="1:68" ht="409.5" x14ac:dyDescent="0.45">
      <c r="A53" s="310"/>
      <c r="B53" s="322"/>
      <c r="C53" s="322"/>
      <c r="D53" s="322"/>
      <c r="E53" s="322"/>
      <c r="F53" s="322"/>
      <c r="G53" s="322"/>
      <c r="H53" s="322"/>
      <c r="I53" s="322"/>
      <c r="J53" s="322"/>
      <c r="K53" s="45" t="s">
        <v>534</v>
      </c>
      <c r="L53" s="45" t="s">
        <v>94</v>
      </c>
      <c r="M53" s="45" t="s">
        <v>535</v>
      </c>
      <c r="N53" s="245" t="s">
        <v>536</v>
      </c>
      <c r="O53" s="332">
        <v>2</v>
      </c>
      <c r="P53" s="332"/>
      <c r="Q53" s="45" t="s">
        <v>537</v>
      </c>
      <c r="R53" s="49">
        <v>150</v>
      </c>
      <c r="S53" s="49">
        <v>37</v>
      </c>
      <c r="T53" s="49">
        <v>835</v>
      </c>
      <c r="U53" s="49">
        <v>83</v>
      </c>
      <c r="V53" s="49">
        <v>82</v>
      </c>
      <c r="W53" s="147">
        <f t="shared" si="0"/>
        <v>165</v>
      </c>
      <c r="X53" s="223">
        <v>1</v>
      </c>
      <c r="Y53" s="223">
        <v>1</v>
      </c>
      <c r="Z53" s="393"/>
      <c r="AA53" s="393"/>
      <c r="AB53" s="274"/>
      <c r="AC53" s="274"/>
      <c r="AD53" s="274"/>
      <c r="AE53" s="274"/>
      <c r="AF53" s="45" t="s">
        <v>499</v>
      </c>
      <c r="AG53" s="45" t="s">
        <v>538</v>
      </c>
      <c r="AH53" s="45" t="s">
        <v>539</v>
      </c>
      <c r="AI53" s="43">
        <v>15</v>
      </c>
      <c r="AJ53" s="43">
        <v>14</v>
      </c>
      <c r="AK53" s="43">
        <v>0</v>
      </c>
      <c r="AL53" s="217">
        <f t="shared" si="5"/>
        <v>14</v>
      </c>
      <c r="AM53" s="120">
        <f t="shared" si="1"/>
        <v>0.93333333333333335</v>
      </c>
      <c r="AN53" s="63">
        <v>0.17</v>
      </c>
      <c r="AO53" s="44" t="s">
        <v>144</v>
      </c>
      <c r="AP53" s="44" t="s">
        <v>108</v>
      </c>
      <c r="AQ53" s="44" t="s">
        <v>145</v>
      </c>
      <c r="AR53" s="44" t="s">
        <v>540</v>
      </c>
      <c r="AT53" s="44" t="s">
        <v>541</v>
      </c>
      <c r="AU53" s="62" t="s">
        <v>503</v>
      </c>
      <c r="AV53" s="62" t="s">
        <v>504</v>
      </c>
      <c r="AW53" s="44" t="s">
        <v>196</v>
      </c>
      <c r="AX53" s="66">
        <v>350000000</v>
      </c>
      <c r="AY53" s="42" t="s">
        <v>115</v>
      </c>
      <c r="AZ53" s="45" t="s">
        <v>506</v>
      </c>
      <c r="BA53" s="45" t="s">
        <v>507</v>
      </c>
      <c r="BB53" s="66">
        <v>343600000</v>
      </c>
      <c r="BC53" s="66">
        <v>144712500</v>
      </c>
      <c r="BD53" s="293"/>
      <c r="BE53" s="293"/>
      <c r="BF53" s="293"/>
      <c r="BG53" s="294"/>
      <c r="BH53" s="45" t="s">
        <v>381</v>
      </c>
      <c r="BI53" s="45" t="s">
        <v>542</v>
      </c>
      <c r="BJ53" s="42" t="s">
        <v>149</v>
      </c>
      <c r="BK53" s="42">
        <v>0</v>
      </c>
      <c r="BL53" s="54">
        <v>44927</v>
      </c>
      <c r="BM53" s="45" t="s">
        <v>543</v>
      </c>
      <c r="BN53" s="45" t="s">
        <v>544</v>
      </c>
      <c r="BO53" s="42" t="s">
        <v>122</v>
      </c>
      <c r="BP53" s="42" t="s">
        <v>122</v>
      </c>
    </row>
    <row r="54" spans="1:68" ht="409.5" x14ac:dyDescent="0.45">
      <c r="A54" s="310"/>
      <c r="B54" s="322"/>
      <c r="C54" s="322"/>
      <c r="D54" s="322"/>
      <c r="E54" s="322"/>
      <c r="F54" s="322"/>
      <c r="G54" s="322"/>
      <c r="H54" s="322"/>
      <c r="I54" s="322"/>
      <c r="J54" s="322"/>
      <c r="K54" s="57" t="s">
        <v>545</v>
      </c>
      <c r="L54" s="45" t="s">
        <v>94</v>
      </c>
      <c r="M54" s="57" t="s">
        <v>546</v>
      </c>
      <c r="N54" s="57" t="s">
        <v>547</v>
      </c>
      <c r="O54" s="332">
        <v>2</v>
      </c>
      <c r="P54" s="332"/>
      <c r="Q54" s="45" t="s">
        <v>548</v>
      </c>
      <c r="R54" s="49">
        <v>4</v>
      </c>
      <c r="S54" s="49">
        <v>1</v>
      </c>
      <c r="T54" s="49">
        <v>2</v>
      </c>
      <c r="U54" s="49">
        <v>0</v>
      </c>
      <c r="V54" s="49">
        <v>1</v>
      </c>
      <c r="W54" s="147">
        <f t="shared" si="0"/>
        <v>1</v>
      </c>
      <c r="X54" s="223">
        <f>+W54/S54</f>
        <v>1</v>
      </c>
      <c r="Y54" s="223">
        <f>+(T54+W54)/R54</f>
        <v>0.75</v>
      </c>
      <c r="Z54" s="393"/>
      <c r="AA54" s="393"/>
      <c r="AB54" s="274"/>
      <c r="AC54" s="274"/>
      <c r="AD54" s="275"/>
      <c r="AE54" s="275"/>
      <c r="AF54" s="45" t="s">
        <v>549</v>
      </c>
      <c r="AG54" s="45" t="s">
        <v>550</v>
      </c>
      <c r="AH54" s="45" t="s">
        <v>551</v>
      </c>
      <c r="AI54" s="43">
        <v>1</v>
      </c>
      <c r="AJ54" s="43">
        <v>0</v>
      </c>
      <c r="AK54" s="43">
        <v>1</v>
      </c>
      <c r="AL54" s="217">
        <f t="shared" si="5"/>
        <v>1</v>
      </c>
      <c r="AM54" s="120">
        <f t="shared" si="1"/>
        <v>1</v>
      </c>
      <c r="AN54" s="63">
        <v>0.36</v>
      </c>
      <c r="AO54" s="44" t="s">
        <v>144</v>
      </c>
      <c r="AP54" s="44" t="s">
        <v>108</v>
      </c>
      <c r="AQ54" s="44" t="s">
        <v>145</v>
      </c>
      <c r="AR54" s="44" t="s">
        <v>552</v>
      </c>
      <c r="AT54" s="42">
        <v>1000</v>
      </c>
      <c r="AU54" s="62" t="s">
        <v>503</v>
      </c>
      <c r="AV54" s="62" t="s">
        <v>504</v>
      </c>
      <c r="AW54" s="44" t="s">
        <v>196</v>
      </c>
      <c r="AX54" s="66">
        <v>715782890</v>
      </c>
      <c r="AY54" s="42" t="s">
        <v>115</v>
      </c>
      <c r="AZ54" s="45" t="s">
        <v>506</v>
      </c>
      <c r="BA54" s="45" t="s">
        <v>507</v>
      </c>
      <c r="BB54" s="68">
        <v>0</v>
      </c>
      <c r="BC54" s="68">
        <v>0</v>
      </c>
      <c r="BD54" s="293"/>
      <c r="BE54" s="293"/>
      <c r="BF54" s="293"/>
      <c r="BG54" s="294"/>
      <c r="BH54" s="45" t="s">
        <v>381</v>
      </c>
      <c r="BI54" s="45" t="s">
        <v>550</v>
      </c>
      <c r="BJ54" s="45" t="s">
        <v>149</v>
      </c>
      <c r="BK54" s="45">
        <v>0</v>
      </c>
      <c r="BL54" s="54">
        <v>44927</v>
      </c>
      <c r="BM54" s="47" t="s">
        <v>315</v>
      </c>
      <c r="BN54" s="45" t="s">
        <v>553</v>
      </c>
      <c r="BO54" s="42" t="s">
        <v>122</v>
      </c>
      <c r="BP54" s="42" t="s">
        <v>122</v>
      </c>
    </row>
    <row r="55" spans="1:68" ht="103.5" customHeight="1" x14ac:dyDescent="0.45">
      <c r="A55" s="310"/>
      <c r="B55" s="322"/>
      <c r="C55" s="45"/>
      <c r="D55" s="51"/>
      <c r="E55" s="51"/>
      <c r="F55" s="51"/>
      <c r="G55" s="51"/>
      <c r="H55" s="51"/>
      <c r="I55" s="51"/>
      <c r="J55" s="51"/>
      <c r="K55" s="101"/>
      <c r="L55" s="51"/>
      <c r="M55" s="101"/>
      <c r="N55" s="101"/>
      <c r="O55" s="103"/>
      <c r="P55" s="104"/>
      <c r="Q55" s="51"/>
      <c r="R55" s="252" t="s">
        <v>554</v>
      </c>
      <c r="S55" s="253"/>
      <c r="T55" s="253"/>
      <c r="U55" s="253"/>
      <c r="V55" s="253"/>
      <c r="W55" s="254"/>
      <c r="X55" s="224">
        <f>AVERAGE(X47:X54)</f>
        <v>0.83333333333333337</v>
      </c>
      <c r="Y55" s="224">
        <f>AVERAGE(Y47:Y54)</f>
        <v>0.546875</v>
      </c>
      <c r="Z55" s="393"/>
      <c r="AA55" s="393"/>
      <c r="AB55" s="274"/>
      <c r="AC55" s="274"/>
      <c r="AD55" s="100"/>
      <c r="AE55" s="100"/>
      <c r="AF55" s="45"/>
      <c r="AG55" s="252" t="s">
        <v>555</v>
      </c>
      <c r="AH55" s="253"/>
      <c r="AI55" s="253"/>
      <c r="AJ55" s="253"/>
      <c r="AK55" s="253"/>
      <c r="AL55" s="254"/>
      <c r="AM55" s="131">
        <f>AVERAGE(AM47:AM54)</f>
        <v>0.4916666666666667</v>
      </c>
      <c r="AN55" s="63"/>
      <c r="AO55" s="44"/>
      <c r="AP55" s="44"/>
      <c r="AQ55" s="44"/>
      <c r="AR55" s="44"/>
      <c r="AT55" s="42"/>
      <c r="AU55" s="62"/>
      <c r="AV55" s="62"/>
      <c r="AW55" s="44"/>
      <c r="AX55" s="66"/>
      <c r="AY55" s="252" t="s">
        <v>556</v>
      </c>
      <c r="AZ55" s="253"/>
      <c r="BA55" s="253"/>
      <c r="BB55" s="253"/>
      <c r="BC55" s="254"/>
      <c r="BD55" s="134">
        <f>+BD47</f>
        <v>2048473294.5</v>
      </c>
      <c r="BE55" s="134">
        <f t="shared" ref="BE55:BF55" si="15">+BE47</f>
        <v>886803891</v>
      </c>
      <c r="BF55" s="134">
        <f t="shared" si="15"/>
        <v>148212500</v>
      </c>
      <c r="BG55" s="141">
        <f>+BG47</f>
        <v>7.2352664004915107E-2</v>
      </c>
      <c r="BH55" s="45"/>
      <c r="BI55" s="45"/>
      <c r="BJ55" s="45"/>
      <c r="BK55" s="45"/>
      <c r="BL55" s="54"/>
      <c r="BM55" s="47"/>
      <c r="BN55" s="45"/>
      <c r="BO55" s="42"/>
      <c r="BP55" s="42"/>
    </row>
    <row r="56" spans="1:68" ht="342" x14ac:dyDescent="0.45">
      <c r="A56" s="310"/>
      <c r="B56" s="322"/>
      <c r="C56" s="310" t="s">
        <v>557</v>
      </c>
      <c r="D56" s="308" t="s">
        <v>558</v>
      </c>
      <c r="E56" s="308" t="s">
        <v>559</v>
      </c>
      <c r="F56" s="308" t="s">
        <v>560</v>
      </c>
      <c r="G56" s="313">
        <v>1</v>
      </c>
      <c r="H56" s="297" t="s">
        <v>91</v>
      </c>
      <c r="I56" s="313">
        <v>1</v>
      </c>
      <c r="J56" s="328" t="s">
        <v>561</v>
      </c>
      <c r="K56" s="388" t="s">
        <v>562</v>
      </c>
      <c r="L56" s="328" t="s">
        <v>94</v>
      </c>
      <c r="M56" s="388" t="s">
        <v>563</v>
      </c>
      <c r="N56" s="390" t="s">
        <v>564</v>
      </c>
      <c r="O56" s="304">
        <v>1</v>
      </c>
      <c r="P56" s="305"/>
      <c r="Q56" s="297" t="s">
        <v>565</v>
      </c>
      <c r="R56" s="318">
        <v>8</v>
      </c>
      <c r="S56" s="318">
        <v>1</v>
      </c>
      <c r="T56" s="318">
        <v>3</v>
      </c>
      <c r="U56" s="318">
        <v>0</v>
      </c>
      <c r="V56" s="318">
        <v>1</v>
      </c>
      <c r="W56" s="270">
        <f t="shared" si="0"/>
        <v>1</v>
      </c>
      <c r="X56" s="258">
        <f>+W56/S56</f>
        <v>1</v>
      </c>
      <c r="Y56" s="262">
        <f>+(T56+W56)/R56</f>
        <v>0.5</v>
      </c>
      <c r="Z56" s="393"/>
      <c r="AA56" s="393"/>
      <c r="AB56" s="274"/>
      <c r="AC56" s="274"/>
      <c r="AD56" s="273" t="s">
        <v>566</v>
      </c>
      <c r="AE56" s="273" t="s">
        <v>567</v>
      </c>
      <c r="AF56" s="322" t="s">
        <v>568</v>
      </c>
      <c r="AG56" s="74" t="s">
        <v>569</v>
      </c>
      <c r="AH56" s="45" t="s">
        <v>570</v>
      </c>
      <c r="AI56" s="43">
        <v>1</v>
      </c>
      <c r="AJ56" s="43">
        <v>0</v>
      </c>
      <c r="AK56" s="43">
        <v>1</v>
      </c>
      <c r="AL56" s="217">
        <f t="shared" si="5"/>
        <v>1</v>
      </c>
      <c r="AM56" s="120">
        <f t="shared" si="1"/>
        <v>1</v>
      </c>
      <c r="AN56" s="63">
        <v>0.3125</v>
      </c>
      <c r="AO56" s="44" t="s">
        <v>144</v>
      </c>
      <c r="AP56" s="44" t="s">
        <v>108</v>
      </c>
      <c r="AQ56" s="44" t="s">
        <v>145</v>
      </c>
      <c r="AR56" s="44" t="s">
        <v>571</v>
      </c>
      <c r="AT56" s="44" t="s">
        <v>572</v>
      </c>
      <c r="AU56" s="62" t="s">
        <v>10</v>
      </c>
      <c r="AV56" s="62" t="s">
        <v>195</v>
      </c>
      <c r="AW56" s="44" t="s">
        <v>196</v>
      </c>
      <c r="AX56" s="66">
        <v>300000000</v>
      </c>
      <c r="AY56" s="42" t="s">
        <v>115</v>
      </c>
      <c r="AZ56" s="45" t="s">
        <v>573</v>
      </c>
      <c r="BA56" s="45" t="s">
        <v>574</v>
      </c>
      <c r="BB56" s="68">
        <v>300000000</v>
      </c>
      <c r="BC56" s="68">
        <v>47596165</v>
      </c>
      <c r="BD56" s="286">
        <v>960000000</v>
      </c>
      <c r="BE56" s="286">
        <v>624547400</v>
      </c>
      <c r="BF56" s="286">
        <v>160357165</v>
      </c>
      <c r="BG56" s="267">
        <f>+BF56/BD56</f>
        <v>0.16703871354166666</v>
      </c>
      <c r="BH56" s="45" t="s">
        <v>381</v>
      </c>
      <c r="BI56" s="45" t="s">
        <v>575</v>
      </c>
      <c r="BJ56" s="45" t="s">
        <v>348</v>
      </c>
      <c r="BK56" s="45">
        <v>0</v>
      </c>
      <c r="BL56" s="54">
        <v>44927</v>
      </c>
      <c r="BM56" s="45" t="s">
        <v>576</v>
      </c>
      <c r="BN56" s="73" t="s">
        <v>577</v>
      </c>
      <c r="BO56" s="42" t="s">
        <v>122</v>
      </c>
      <c r="BP56" s="42" t="s">
        <v>122</v>
      </c>
    </row>
    <row r="57" spans="1:68" ht="370.5" x14ac:dyDescent="0.45">
      <c r="A57" s="310"/>
      <c r="B57" s="322"/>
      <c r="C57" s="310"/>
      <c r="D57" s="309"/>
      <c r="E57" s="309"/>
      <c r="F57" s="309"/>
      <c r="G57" s="315"/>
      <c r="H57" s="299"/>
      <c r="I57" s="315"/>
      <c r="J57" s="329"/>
      <c r="K57" s="389"/>
      <c r="L57" s="330"/>
      <c r="M57" s="389"/>
      <c r="N57" s="391"/>
      <c r="O57" s="306"/>
      <c r="P57" s="307"/>
      <c r="Q57" s="299"/>
      <c r="R57" s="282"/>
      <c r="S57" s="282"/>
      <c r="T57" s="282"/>
      <c r="U57" s="282"/>
      <c r="V57" s="282"/>
      <c r="W57" s="271"/>
      <c r="X57" s="259"/>
      <c r="Y57" s="263"/>
      <c r="Z57" s="393"/>
      <c r="AA57" s="393"/>
      <c r="AB57" s="274"/>
      <c r="AC57" s="274"/>
      <c r="AD57" s="274"/>
      <c r="AE57" s="274"/>
      <c r="AF57" s="322"/>
      <c r="AG57" s="45" t="s">
        <v>578</v>
      </c>
      <c r="AH57" s="45" t="s">
        <v>579</v>
      </c>
      <c r="AI57" s="43">
        <v>1</v>
      </c>
      <c r="AJ57" s="43">
        <v>1</v>
      </c>
      <c r="AK57" s="43">
        <v>2</v>
      </c>
      <c r="AL57" s="217">
        <f t="shared" si="5"/>
        <v>3</v>
      </c>
      <c r="AM57" s="120">
        <v>1</v>
      </c>
      <c r="AN57" s="63">
        <v>0.11</v>
      </c>
      <c r="AO57" s="44" t="s">
        <v>144</v>
      </c>
      <c r="AP57" s="44" t="s">
        <v>108</v>
      </c>
      <c r="AQ57" s="44" t="s">
        <v>145</v>
      </c>
      <c r="AR57" s="44" t="s">
        <v>571</v>
      </c>
      <c r="AT57" s="44" t="s">
        <v>580</v>
      </c>
      <c r="AU57" s="62" t="s">
        <v>10</v>
      </c>
      <c r="AV57" s="62" t="s">
        <v>195</v>
      </c>
      <c r="AW57" s="44" t="s">
        <v>196</v>
      </c>
      <c r="AX57" s="66">
        <v>100000000</v>
      </c>
      <c r="AY57" s="42" t="s">
        <v>115</v>
      </c>
      <c r="AZ57" s="45" t="s">
        <v>573</v>
      </c>
      <c r="BA57" s="45" t="s">
        <v>574</v>
      </c>
      <c r="BB57" s="68">
        <f>46243400+15544000</f>
        <v>61787400</v>
      </c>
      <c r="BC57" s="68">
        <v>52461000</v>
      </c>
      <c r="BD57" s="288"/>
      <c r="BE57" s="288"/>
      <c r="BF57" s="288"/>
      <c r="BG57" s="268"/>
      <c r="BH57" s="45" t="s">
        <v>381</v>
      </c>
      <c r="BI57" s="45" t="s">
        <v>263</v>
      </c>
      <c r="BJ57" s="42" t="s">
        <v>98</v>
      </c>
      <c r="BK57" s="42" t="s">
        <v>98</v>
      </c>
      <c r="BL57" s="61" t="s">
        <v>98</v>
      </c>
      <c r="BM57" s="45" t="s">
        <v>581</v>
      </c>
      <c r="BN57" s="45" t="s">
        <v>582</v>
      </c>
      <c r="BO57" s="42" t="s">
        <v>122</v>
      </c>
      <c r="BP57" s="42" t="s">
        <v>122</v>
      </c>
    </row>
    <row r="58" spans="1:68" ht="342" x14ac:dyDescent="0.45">
      <c r="A58" s="310"/>
      <c r="B58" s="322"/>
      <c r="C58" s="310"/>
      <c r="D58" s="57" t="s">
        <v>583</v>
      </c>
      <c r="E58" s="57" t="s">
        <v>584</v>
      </c>
      <c r="F58" s="57" t="s">
        <v>585</v>
      </c>
      <c r="G58" s="65">
        <v>1</v>
      </c>
      <c r="H58" s="45" t="s">
        <v>91</v>
      </c>
      <c r="I58" s="65">
        <v>1</v>
      </c>
      <c r="J58" s="329"/>
      <c r="K58" s="246" t="s">
        <v>586</v>
      </c>
      <c r="L58" s="245" t="s">
        <v>94</v>
      </c>
      <c r="M58" s="246" t="s">
        <v>587</v>
      </c>
      <c r="N58" s="246" t="s">
        <v>588</v>
      </c>
      <c r="O58" s="332">
        <v>2</v>
      </c>
      <c r="P58" s="332"/>
      <c r="Q58" s="45" t="s">
        <v>589</v>
      </c>
      <c r="R58" s="49">
        <v>8</v>
      </c>
      <c r="S58" s="49">
        <v>2</v>
      </c>
      <c r="T58" s="49">
        <v>6</v>
      </c>
      <c r="U58" s="49">
        <v>0</v>
      </c>
      <c r="V58" s="49">
        <v>0</v>
      </c>
      <c r="W58" s="147">
        <f t="shared" si="0"/>
        <v>0</v>
      </c>
      <c r="X58" s="223">
        <f>+W58/S58</f>
        <v>0</v>
      </c>
      <c r="Y58" s="223">
        <f>+(T58+W58)/R58</f>
        <v>0.75</v>
      </c>
      <c r="Z58" s="393"/>
      <c r="AA58" s="393"/>
      <c r="AB58" s="274"/>
      <c r="AC58" s="274"/>
      <c r="AD58" s="274"/>
      <c r="AE58" s="274"/>
      <c r="AF58" s="297" t="s">
        <v>590</v>
      </c>
      <c r="AG58" s="45" t="s">
        <v>591</v>
      </c>
      <c r="AH58" s="45" t="s">
        <v>448</v>
      </c>
      <c r="AI58" s="43">
        <v>2</v>
      </c>
      <c r="AJ58" s="43">
        <v>0</v>
      </c>
      <c r="AK58" s="43">
        <v>0</v>
      </c>
      <c r="AL58" s="217">
        <f t="shared" si="5"/>
        <v>0</v>
      </c>
      <c r="AM58" s="120">
        <f t="shared" si="1"/>
        <v>0</v>
      </c>
      <c r="AN58" s="63">
        <v>0.14000000000000001</v>
      </c>
      <c r="AO58" s="44" t="s">
        <v>144</v>
      </c>
      <c r="AP58" s="44" t="s">
        <v>108</v>
      </c>
      <c r="AQ58" s="44" t="s">
        <v>145</v>
      </c>
      <c r="AR58" s="44">
        <v>100</v>
      </c>
      <c r="AT58" s="44">
        <v>0</v>
      </c>
      <c r="AU58" s="62" t="s">
        <v>10</v>
      </c>
      <c r="AV58" s="62" t="s">
        <v>195</v>
      </c>
      <c r="AW58" s="44" t="s">
        <v>196</v>
      </c>
      <c r="AX58" s="66">
        <v>136000000</v>
      </c>
      <c r="AY58" s="42" t="s">
        <v>115</v>
      </c>
      <c r="AZ58" s="45" t="s">
        <v>573</v>
      </c>
      <c r="BA58" s="45" t="s">
        <v>574</v>
      </c>
      <c r="BB58" s="68">
        <v>0</v>
      </c>
      <c r="BC58" s="68">
        <v>0</v>
      </c>
      <c r="BD58" s="288"/>
      <c r="BE58" s="288"/>
      <c r="BF58" s="288"/>
      <c r="BG58" s="268"/>
      <c r="BH58" s="45" t="s">
        <v>381</v>
      </c>
      <c r="BI58" s="45" t="s">
        <v>592</v>
      </c>
      <c r="BJ58" s="45" t="s">
        <v>243</v>
      </c>
      <c r="BK58" s="45">
        <v>0</v>
      </c>
      <c r="BL58" s="54">
        <v>44927</v>
      </c>
      <c r="BM58" s="215" t="s">
        <v>315</v>
      </c>
      <c r="BN58" s="47"/>
      <c r="BO58" s="42" t="s">
        <v>122</v>
      </c>
      <c r="BP58" s="42" t="s">
        <v>122</v>
      </c>
    </row>
    <row r="59" spans="1:68" ht="370.5" x14ac:dyDescent="0.45">
      <c r="A59" s="310"/>
      <c r="B59" s="322"/>
      <c r="C59" s="310"/>
      <c r="D59" s="45" t="s">
        <v>593</v>
      </c>
      <c r="E59" s="45" t="s">
        <v>594</v>
      </c>
      <c r="F59" s="45" t="s">
        <v>595</v>
      </c>
      <c r="G59" s="65">
        <v>1</v>
      </c>
      <c r="H59" s="45" t="s">
        <v>91</v>
      </c>
      <c r="I59" s="65">
        <v>1</v>
      </c>
      <c r="J59" s="329"/>
      <c r="K59" s="246" t="s">
        <v>596</v>
      </c>
      <c r="L59" s="245" t="s">
        <v>94</v>
      </c>
      <c r="M59" s="246" t="s">
        <v>597</v>
      </c>
      <c r="N59" s="246" t="s">
        <v>598</v>
      </c>
      <c r="O59" s="332">
        <v>2</v>
      </c>
      <c r="P59" s="332"/>
      <c r="Q59" s="45" t="s">
        <v>599</v>
      </c>
      <c r="R59" s="49">
        <v>24</v>
      </c>
      <c r="S59" s="49">
        <v>24</v>
      </c>
      <c r="T59" s="49">
        <v>24</v>
      </c>
      <c r="U59" s="49">
        <v>0</v>
      </c>
      <c r="V59" s="49">
        <v>24</v>
      </c>
      <c r="W59" s="147">
        <f t="shared" si="0"/>
        <v>24</v>
      </c>
      <c r="X59" s="223">
        <f t="shared" ref="X59" si="16">+W59/S59</f>
        <v>1</v>
      </c>
      <c r="Y59" s="223">
        <v>1</v>
      </c>
      <c r="Z59" s="393"/>
      <c r="AA59" s="393"/>
      <c r="AB59" s="274"/>
      <c r="AC59" s="274"/>
      <c r="AD59" s="274"/>
      <c r="AE59" s="274"/>
      <c r="AF59" s="298"/>
      <c r="AG59" s="45" t="s">
        <v>600</v>
      </c>
      <c r="AH59" s="45" t="s">
        <v>601</v>
      </c>
      <c r="AI59" s="43">
        <v>2</v>
      </c>
      <c r="AJ59" s="43">
        <v>0</v>
      </c>
      <c r="AK59" s="43">
        <v>1</v>
      </c>
      <c r="AL59" s="217">
        <f t="shared" si="5"/>
        <v>1</v>
      </c>
      <c r="AM59" s="120">
        <f t="shared" si="1"/>
        <v>0.5</v>
      </c>
      <c r="AN59" s="63">
        <v>0.2185</v>
      </c>
      <c r="AO59" s="44" t="s">
        <v>144</v>
      </c>
      <c r="AP59" s="44" t="s">
        <v>108</v>
      </c>
      <c r="AQ59" s="44" t="s">
        <v>145</v>
      </c>
      <c r="AR59" s="44">
        <v>24</v>
      </c>
      <c r="AT59" s="44">
        <v>24</v>
      </c>
      <c r="AU59" s="62" t="s">
        <v>10</v>
      </c>
      <c r="AV59" s="62" t="s">
        <v>195</v>
      </c>
      <c r="AW59" s="44" t="s">
        <v>196</v>
      </c>
      <c r="AX59" s="66">
        <v>209800000</v>
      </c>
      <c r="AY59" s="42" t="s">
        <v>115</v>
      </c>
      <c r="AZ59" s="45" t="s">
        <v>573</v>
      </c>
      <c r="BA59" s="45" t="s">
        <v>574</v>
      </c>
      <c r="BB59" s="68">
        <v>87560000</v>
      </c>
      <c r="BC59" s="68">
        <v>0</v>
      </c>
      <c r="BD59" s="288"/>
      <c r="BE59" s="288"/>
      <c r="BF59" s="288"/>
      <c r="BG59" s="268"/>
      <c r="BH59" s="45" t="s">
        <v>381</v>
      </c>
      <c r="BI59" s="37" t="s">
        <v>600</v>
      </c>
      <c r="BJ59" s="37" t="s">
        <v>348</v>
      </c>
      <c r="BK59" s="37">
        <v>0</v>
      </c>
      <c r="BL59" s="54">
        <v>44927</v>
      </c>
      <c r="BM59" s="215" t="s">
        <v>315</v>
      </c>
      <c r="BN59" s="73" t="s">
        <v>602</v>
      </c>
      <c r="BO59" s="42" t="s">
        <v>122</v>
      </c>
      <c r="BP59" s="42" t="s">
        <v>122</v>
      </c>
    </row>
    <row r="60" spans="1:68" ht="409.5" x14ac:dyDescent="0.45">
      <c r="A60" s="310"/>
      <c r="B60" s="322"/>
      <c r="C60" s="310"/>
      <c r="D60" s="322" t="s">
        <v>603</v>
      </c>
      <c r="E60" s="322" t="s">
        <v>604</v>
      </c>
      <c r="F60" s="322" t="s">
        <v>605</v>
      </c>
      <c r="G60" s="331">
        <v>0.12</v>
      </c>
      <c r="H60" s="322" t="s">
        <v>91</v>
      </c>
      <c r="I60" s="331">
        <v>0.12</v>
      </c>
      <c r="J60" s="329"/>
      <c r="K60" s="246" t="s">
        <v>606</v>
      </c>
      <c r="L60" s="245" t="s">
        <v>94</v>
      </c>
      <c r="M60" s="246" t="s">
        <v>607</v>
      </c>
      <c r="N60" s="246" t="s">
        <v>608</v>
      </c>
      <c r="O60" s="332">
        <v>2</v>
      </c>
      <c r="P60" s="332"/>
      <c r="Q60" s="45" t="s">
        <v>609</v>
      </c>
      <c r="R60" s="49">
        <v>1</v>
      </c>
      <c r="S60" s="62" t="s">
        <v>324</v>
      </c>
      <c r="T60" s="45" t="s">
        <v>610</v>
      </c>
      <c r="U60" s="62" t="s">
        <v>324</v>
      </c>
      <c r="V60" s="62" t="s">
        <v>324</v>
      </c>
      <c r="W60" s="147" t="s">
        <v>133</v>
      </c>
      <c r="X60" s="223" t="s">
        <v>133</v>
      </c>
      <c r="Y60" s="223">
        <v>1</v>
      </c>
      <c r="Z60" s="393"/>
      <c r="AA60" s="393"/>
      <c r="AB60" s="274"/>
      <c r="AC60" s="274"/>
      <c r="AD60" s="274"/>
      <c r="AE60" s="274"/>
      <c r="AF60" s="45" t="s">
        <v>568</v>
      </c>
      <c r="AG60" s="45" t="s">
        <v>611</v>
      </c>
      <c r="AH60" s="45" t="s">
        <v>579</v>
      </c>
      <c r="AI60" s="43">
        <v>1</v>
      </c>
      <c r="AJ60" s="45">
        <v>0</v>
      </c>
      <c r="AK60" s="45">
        <v>0</v>
      </c>
      <c r="AL60" s="217">
        <f t="shared" si="5"/>
        <v>0</v>
      </c>
      <c r="AM60" s="120">
        <f t="shared" si="1"/>
        <v>0</v>
      </c>
      <c r="AN60" s="63">
        <v>3.7499999999999999E-2</v>
      </c>
      <c r="AO60" s="44" t="s">
        <v>144</v>
      </c>
      <c r="AP60" s="44" t="s">
        <v>108</v>
      </c>
      <c r="AQ60" s="44" t="s">
        <v>145</v>
      </c>
      <c r="AR60" s="44" t="s">
        <v>571</v>
      </c>
      <c r="AT60" s="44">
        <v>0</v>
      </c>
      <c r="AU60" s="62" t="s">
        <v>10</v>
      </c>
      <c r="AV60" s="62" t="s">
        <v>195</v>
      </c>
      <c r="AW60" s="44" t="s">
        <v>196</v>
      </c>
      <c r="AX60" s="66">
        <v>36000000</v>
      </c>
      <c r="AY60" s="42" t="s">
        <v>115</v>
      </c>
      <c r="AZ60" s="45" t="s">
        <v>573</v>
      </c>
      <c r="BA60" s="45" t="s">
        <v>574</v>
      </c>
      <c r="BB60" s="68">
        <v>0</v>
      </c>
      <c r="BC60" s="68">
        <v>0</v>
      </c>
      <c r="BD60" s="288"/>
      <c r="BE60" s="288"/>
      <c r="BF60" s="288"/>
      <c r="BG60" s="268"/>
      <c r="BH60" s="45" t="s">
        <v>381</v>
      </c>
      <c r="BI60" s="45" t="s">
        <v>263</v>
      </c>
      <c r="BJ60" s="42" t="s">
        <v>98</v>
      </c>
      <c r="BK60" s="42" t="s">
        <v>98</v>
      </c>
      <c r="BL60" s="61" t="s">
        <v>98</v>
      </c>
      <c r="BM60" s="47" t="s">
        <v>315</v>
      </c>
      <c r="BN60" s="47"/>
      <c r="BO60" s="42" t="s">
        <v>122</v>
      </c>
      <c r="BP60" s="42" t="s">
        <v>122</v>
      </c>
    </row>
    <row r="61" spans="1:68" ht="409.5" x14ac:dyDescent="0.45">
      <c r="A61" s="310"/>
      <c r="B61" s="322"/>
      <c r="C61" s="310"/>
      <c r="D61" s="322"/>
      <c r="E61" s="322"/>
      <c r="F61" s="322"/>
      <c r="G61" s="322"/>
      <c r="H61" s="322"/>
      <c r="I61" s="322"/>
      <c r="J61" s="330"/>
      <c r="K61" s="246" t="s">
        <v>612</v>
      </c>
      <c r="L61" s="245" t="s">
        <v>94</v>
      </c>
      <c r="M61" s="246" t="s">
        <v>613</v>
      </c>
      <c r="N61" s="246" t="s">
        <v>614</v>
      </c>
      <c r="O61" s="332">
        <v>2</v>
      </c>
      <c r="P61" s="332"/>
      <c r="Q61" s="45" t="s">
        <v>615</v>
      </c>
      <c r="R61" s="49">
        <v>3665</v>
      </c>
      <c r="S61" s="49">
        <v>1182</v>
      </c>
      <c r="T61" s="49">
        <v>580</v>
      </c>
      <c r="U61" s="49">
        <v>21</v>
      </c>
      <c r="V61" s="49">
        <v>55</v>
      </c>
      <c r="W61" s="147">
        <f t="shared" si="0"/>
        <v>76</v>
      </c>
      <c r="X61" s="223">
        <f>+W61/S61</f>
        <v>6.4297800338409469E-2</v>
      </c>
      <c r="Y61" s="223">
        <f t="shared" ref="Y61" si="17">+(T61+W61)/R61</f>
        <v>0.17899045020463847</v>
      </c>
      <c r="Z61" s="393"/>
      <c r="AA61" s="393"/>
      <c r="AB61" s="274"/>
      <c r="AC61" s="274"/>
      <c r="AD61" s="275"/>
      <c r="AE61" s="275"/>
      <c r="AF61" s="45" t="s">
        <v>616</v>
      </c>
      <c r="AG61" s="45" t="s">
        <v>617</v>
      </c>
      <c r="AH61" s="45" t="s">
        <v>143</v>
      </c>
      <c r="AI61" s="43">
        <v>5</v>
      </c>
      <c r="AJ61" s="43">
        <v>6</v>
      </c>
      <c r="AK61" s="43">
        <v>1</v>
      </c>
      <c r="AL61" s="217">
        <f t="shared" si="5"/>
        <v>7</v>
      </c>
      <c r="AM61" s="120">
        <v>1</v>
      </c>
      <c r="AN61" s="63">
        <v>0.18559999999999999</v>
      </c>
      <c r="AO61" s="44" t="s">
        <v>144</v>
      </c>
      <c r="AP61" s="44" t="s">
        <v>108</v>
      </c>
      <c r="AQ61" s="44" t="s">
        <v>145</v>
      </c>
      <c r="AR61" s="44" t="s">
        <v>618</v>
      </c>
      <c r="AT61" s="44" t="s">
        <v>619</v>
      </c>
      <c r="AU61" s="62" t="s">
        <v>10</v>
      </c>
      <c r="AV61" s="62" t="s">
        <v>195</v>
      </c>
      <c r="AW61" s="44" t="s">
        <v>196</v>
      </c>
      <c r="AX61" s="66">
        <v>178200000</v>
      </c>
      <c r="AY61" s="42" t="s">
        <v>115</v>
      </c>
      <c r="AZ61" s="45" t="s">
        <v>573</v>
      </c>
      <c r="BA61" s="45" t="s">
        <v>574</v>
      </c>
      <c r="BB61" s="66">
        <v>175200000</v>
      </c>
      <c r="BC61" s="66">
        <v>60300000</v>
      </c>
      <c r="BD61" s="287"/>
      <c r="BE61" s="287"/>
      <c r="BF61" s="287"/>
      <c r="BG61" s="269"/>
      <c r="BH61" s="45" t="s">
        <v>381</v>
      </c>
      <c r="BI61" s="45" t="s">
        <v>620</v>
      </c>
      <c r="BJ61" s="42" t="s">
        <v>149</v>
      </c>
      <c r="BK61" s="42">
        <v>0</v>
      </c>
      <c r="BL61" s="54">
        <v>44927</v>
      </c>
      <c r="BM61" s="45" t="s">
        <v>621</v>
      </c>
      <c r="BN61" s="45" t="s">
        <v>622</v>
      </c>
      <c r="BO61" s="42" t="s">
        <v>122</v>
      </c>
      <c r="BP61" s="42" t="s">
        <v>122</v>
      </c>
    </row>
    <row r="62" spans="1:68" ht="103.5" customHeight="1" x14ac:dyDescent="0.45">
      <c r="A62" s="310"/>
      <c r="B62" s="322"/>
      <c r="C62" s="310"/>
      <c r="D62" s="45"/>
      <c r="E62" s="45"/>
      <c r="F62" s="45"/>
      <c r="G62" s="45"/>
      <c r="H62" s="45"/>
      <c r="I62" s="45"/>
      <c r="J62" s="37"/>
      <c r="K62" s="57"/>
      <c r="L62" s="45"/>
      <c r="M62" s="57"/>
      <c r="N62" s="57"/>
      <c r="O62" s="49"/>
      <c r="P62" s="49"/>
      <c r="Q62" s="45"/>
      <c r="R62" s="252" t="s">
        <v>623</v>
      </c>
      <c r="S62" s="253"/>
      <c r="T62" s="253"/>
      <c r="U62" s="253"/>
      <c r="V62" s="253"/>
      <c r="W62" s="254"/>
      <c r="X62" s="224">
        <f>AVERAGE(X56:X61)</f>
        <v>0.5160744500846024</v>
      </c>
      <c r="Y62" s="224">
        <f>AVERAGE(Y56:Y61)</f>
        <v>0.68579809004092773</v>
      </c>
      <c r="Z62" s="393"/>
      <c r="AA62" s="393"/>
      <c r="AB62" s="274"/>
      <c r="AC62" s="274"/>
      <c r="AD62" s="100"/>
      <c r="AE62" s="100"/>
      <c r="AF62" s="51"/>
      <c r="AG62" s="252" t="s">
        <v>624</v>
      </c>
      <c r="AH62" s="253"/>
      <c r="AI62" s="253"/>
      <c r="AJ62" s="253"/>
      <c r="AK62" s="253"/>
      <c r="AL62" s="254"/>
      <c r="AM62" s="131">
        <f>AVERAGE(AM56:AM61)</f>
        <v>0.58333333333333337</v>
      </c>
      <c r="AN62" s="63"/>
      <c r="AO62" s="44"/>
      <c r="AP62" s="44"/>
      <c r="AQ62" s="44"/>
      <c r="AR62" s="44"/>
      <c r="AT62" s="44"/>
      <c r="AU62" s="62"/>
      <c r="AV62" s="62"/>
      <c r="AW62" s="44"/>
      <c r="AX62" s="66"/>
      <c r="AY62" s="252" t="s">
        <v>625</v>
      </c>
      <c r="AZ62" s="253"/>
      <c r="BA62" s="253"/>
      <c r="BB62" s="253"/>
      <c r="BC62" s="254"/>
      <c r="BD62" s="125">
        <f>+BD56</f>
        <v>960000000</v>
      </c>
      <c r="BE62" s="125">
        <f t="shared" ref="BE62:BF62" si="18">+BE56</f>
        <v>624547400</v>
      </c>
      <c r="BF62" s="125">
        <f t="shared" si="18"/>
        <v>160357165</v>
      </c>
      <c r="BG62" s="128">
        <f>+BG56</f>
        <v>0.16703871354166666</v>
      </c>
      <c r="BH62" s="45"/>
      <c r="BI62" s="45"/>
      <c r="BJ62" s="42"/>
      <c r="BK62" s="42"/>
      <c r="BL62" s="54"/>
      <c r="BM62" s="45"/>
      <c r="BN62" s="45"/>
      <c r="BO62" s="42"/>
      <c r="BP62" s="42"/>
    </row>
    <row r="63" spans="1:68" ht="409.5" x14ac:dyDescent="0.45">
      <c r="A63" s="310"/>
      <c r="B63" s="322"/>
      <c r="C63" s="310"/>
      <c r="D63" s="322" t="s">
        <v>626</v>
      </c>
      <c r="E63" s="322" t="s">
        <v>626</v>
      </c>
      <c r="F63" s="322" t="s">
        <v>626</v>
      </c>
      <c r="G63" s="322" t="s">
        <v>98</v>
      </c>
      <c r="H63" s="322" t="s">
        <v>98</v>
      </c>
      <c r="I63" s="322" t="s">
        <v>98</v>
      </c>
      <c r="J63" s="297" t="s">
        <v>627</v>
      </c>
      <c r="K63" s="57" t="s">
        <v>628</v>
      </c>
      <c r="L63" s="45" t="s">
        <v>94</v>
      </c>
      <c r="M63" s="57" t="s">
        <v>183</v>
      </c>
      <c r="N63" s="240" t="s">
        <v>629</v>
      </c>
      <c r="O63" s="332">
        <v>2</v>
      </c>
      <c r="P63" s="332"/>
      <c r="Q63" s="45" t="s">
        <v>630</v>
      </c>
      <c r="R63" s="49">
        <v>12</v>
      </c>
      <c r="S63" s="49">
        <v>4</v>
      </c>
      <c r="T63" s="49">
        <v>8</v>
      </c>
      <c r="U63" s="49">
        <v>1</v>
      </c>
      <c r="V63" s="49">
        <v>0</v>
      </c>
      <c r="W63" s="147">
        <f t="shared" si="0"/>
        <v>1</v>
      </c>
      <c r="X63" s="250">
        <f>+W63/S63</f>
        <v>0.25</v>
      </c>
      <c r="Y63" s="247">
        <f>+(T63+W63)/R63</f>
        <v>0.75</v>
      </c>
      <c r="Z63" s="393"/>
      <c r="AA63" s="393"/>
      <c r="AB63" s="274"/>
      <c r="AC63" s="274"/>
      <c r="AD63" s="273" t="s">
        <v>631</v>
      </c>
      <c r="AE63" s="273" t="s">
        <v>632</v>
      </c>
      <c r="AF63" s="273" t="s">
        <v>633</v>
      </c>
      <c r="AG63" s="45" t="s">
        <v>634</v>
      </c>
      <c r="AH63" s="45" t="s">
        <v>448</v>
      </c>
      <c r="AI63" s="45">
        <v>4</v>
      </c>
      <c r="AJ63" s="45">
        <v>1</v>
      </c>
      <c r="AK63" s="45">
        <v>0</v>
      </c>
      <c r="AL63" s="217">
        <f t="shared" si="5"/>
        <v>1</v>
      </c>
      <c r="AM63" s="120">
        <f t="shared" si="1"/>
        <v>0.25</v>
      </c>
      <c r="AN63" s="65">
        <v>0.44</v>
      </c>
      <c r="AO63" s="44" t="s">
        <v>144</v>
      </c>
      <c r="AP63" s="44" t="s">
        <v>108</v>
      </c>
      <c r="AQ63" s="44" t="s">
        <v>145</v>
      </c>
      <c r="AR63" s="45">
        <v>200</v>
      </c>
      <c r="AT63" s="45" t="s">
        <v>635</v>
      </c>
      <c r="AU63" s="62" t="s">
        <v>10</v>
      </c>
      <c r="AV63" s="62" t="s">
        <v>195</v>
      </c>
      <c r="AW63" s="44" t="s">
        <v>397</v>
      </c>
      <c r="AX63" s="72">
        <v>90984666.670000002</v>
      </c>
      <c r="AY63" s="42" t="s">
        <v>115</v>
      </c>
      <c r="AZ63" s="45" t="s">
        <v>636</v>
      </c>
      <c r="BA63" s="45" t="s">
        <v>637</v>
      </c>
      <c r="BB63" s="68">
        <v>0</v>
      </c>
      <c r="BC63" s="68">
        <v>0</v>
      </c>
      <c r="BD63" s="286">
        <v>206184666.66999999</v>
      </c>
      <c r="BE63" s="286">
        <v>114800000</v>
      </c>
      <c r="BF63" s="286">
        <v>25000000</v>
      </c>
      <c r="BG63" s="267">
        <f>+BF63/BD63</f>
        <v>0.1212505294586851</v>
      </c>
      <c r="BH63" s="45" t="s">
        <v>381</v>
      </c>
      <c r="BI63" s="45" t="s">
        <v>638</v>
      </c>
      <c r="BJ63" s="45" t="s">
        <v>243</v>
      </c>
      <c r="BK63" s="45">
        <v>0</v>
      </c>
      <c r="BL63" s="54">
        <v>44927</v>
      </c>
      <c r="BM63" s="45" t="s">
        <v>416</v>
      </c>
      <c r="BN63" s="45"/>
      <c r="BO63" s="42" t="s">
        <v>122</v>
      </c>
      <c r="BP63" s="42" t="s">
        <v>122</v>
      </c>
    </row>
    <row r="64" spans="1:68" ht="199.5" x14ac:dyDescent="0.45">
      <c r="A64" s="310"/>
      <c r="B64" s="322"/>
      <c r="C64" s="310"/>
      <c r="D64" s="322"/>
      <c r="E64" s="322"/>
      <c r="F64" s="322"/>
      <c r="G64" s="322"/>
      <c r="H64" s="322"/>
      <c r="I64" s="322"/>
      <c r="J64" s="298"/>
      <c r="K64" s="57" t="s">
        <v>639</v>
      </c>
      <c r="L64" s="45" t="s">
        <v>94</v>
      </c>
      <c r="M64" s="57" t="s">
        <v>183</v>
      </c>
      <c r="N64" s="57" t="s">
        <v>640</v>
      </c>
      <c r="O64" s="332">
        <v>2</v>
      </c>
      <c r="P64" s="332"/>
      <c r="Q64" s="45" t="s">
        <v>641</v>
      </c>
      <c r="R64" s="49">
        <v>1</v>
      </c>
      <c r="S64" s="45" t="s">
        <v>642</v>
      </c>
      <c r="T64" s="62" t="s">
        <v>643</v>
      </c>
      <c r="U64" s="49">
        <v>0</v>
      </c>
      <c r="V64" s="49">
        <v>0</v>
      </c>
      <c r="W64" s="147">
        <f t="shared" si="0"/>
        <v>0</v>
      </c>
      <c r="X64" s="223">
        <f>+W64/1</f>
        <v>0</v>
      </c>
      <c r="Y64" s="223">
        <v>1</v>
      </c>
      <c r="Z64" s="393"/>
      <c r="AA64" s="393"/>
      <c r="AB64" s="274"/>
      <c r="AC64" s="274"/>
      <c r="AD64" s="274"/>
      <c r="AE64" s="274"/>
      <c r="AF64" s="274"/>
      <c r="AG64" s="322" t="s">
        <v>644</v>
      </c>
      <c r="AH64" s="322" t="s">
        <v>143</v>
      </c>
      <c r="AI64" s="322">
        <v>6</v>
      </c>
      <c r="AJ64" s="322">
        <v>6</v>
      </c>
      <c r="AK64" s="322">
        <v>1</v>
      </c>
      <c r="AL64" s="324">
        <f t="shared" si="5"/>
        <v>7</v>
      </c>
      <c r="AM64" s="267">
        <v>1</v>
      </c>
      <c r="AN64" s="331">
        <v>0.56000000000000005</v>
      </c>
      <c r="AO64" s="322" t="s">
        <v>144</v>
      </c>
      <c r="AP64" s="322" t="s">
        <v>108</v>
      </c>
      <c r="AQ64" s="322" t="s">
        <v>145</v>
      </c>
      <c r="AR64" s="322" t="s">
        <v>645</v>
      </c>
      <c r="AT64" s="322" t="s">
        <v>646</v>
      </c>
      <c r="AU64" s="302" t="s">
        <v>10</v>
      </c>
      <c r="AV64" s="302" t="s">
        <v>195</v>
      </c>
      <c r="AW64" s="302" t="s">
        <v>196</v>
      </c>
      <c r="AX64" s="398">
        <v>115200000</v>
      </c>
      <c r="AY64" s="322" t="s">
        <v>115</v>
      </c>
      <c r="AZ64" s="322" t="s">
        <v>636</v>
      </c>
      <c r="BA64" s="322" t="s">
        <v>637</v>
      </c>
      <c r="BB64" s="398">
        <v>114800000</v>
      </c>
      <c r="BC64" s="398">
        <v>25000000</v>
      </c>
      <c r="BD64" s="288"/>
      <c r="BE64" s="288"/>
      <c r="BF64" s="288"/>
      <c r="BG64" s="268"/>
      <c r="BH64" s="322" t="s">
        <v>381</v>
      </c>
      <c r="BI64" s="322" t="s">
        <v>647</v>
      </c>
      <c r="BJ64" s="322" t="s">
        <v>149</v>
      </c>
      <c r="BK64" s="322">
        <v>0</v>
      </c>
      <c r="BL64" s="394">
        <v>44927</v>
      </c>
      <c r="BM64" s="335" t="s">
        <v>621</v>
      </c>
      <c r="BN64" s="335" t="s">
        <v>648</v>
      </c>
      <c r="BO64" s="42" t="s">
        <v>122</v>
      </c>
      <c r="BP64" s="42" t="s">
        <v>122</v>
      </c>
    </row>
    <row r="65" spans="1:68" ht="206.25" customHeight="1" x14ac:dyDescent="0.45">
      <c r="A65" s="310"/>
      <c r="B65" s="322"/>
      <c r="C65" s="310"/>
      <c r="D65" s="322"/>
      <c r="E65" s="322"/>
      <c r="F65" s="322"/>
      <c r="G65" s="322"/>
      <c r="H65" s="322"/>
      <c r="I65" s="322"/>
      <c r="J65" s="299"/>
      <c r="K65" s="57" t="s">
        <v>649</v>
      </c>
      <c r="L65" s="45" t="s">
        <v>94</v>
      </c>
      <c r="M65" s="57" t="s">
        <v>183</v>
      </c>
      <c r="N65" s="57" t="s">
        <v>650</v>
      </c>
      <c r="O65" s="332">
        <v>2</v>
      </c>
      <c r="P65" s="332"/>
      <c r="Q65" s="45" t="s">
        <v>630</v>
      </c>
      <c r="R65" s="49">
        <v>30</v>
      </c>
      <c r="S65" s="62" t="s">
        <v>324</v>
      </c>
      <c r="T65" s="62">
        <v>31</v>
      </c>
      <c r="U65" s="62" t="s">
        <v>324</v>
      </c>
      <c r="V65" s="62" t="s">
        <v>324</v>
      </c>
      <c r="W65" s="147" t="s">
        <v>133</v>
      </c>
      <c r="X65" s="223" t="s">
        <v>133</v>
      </c>
      <c r="Y65" s="223">
        <v>1</v>
      </c>
      <c r="Z65" s="393"/>
      <c r="AA65" s="393"/>
      <c r="AB65" s="275"/>
      <c r="AC65" s="275"/>
      <c r="AD65" s="275"/>
      <c r="AE65" s="275"/>
      <c r="AF65" s="275"/>
      <c r="AG65" s="322"/>
      <c r="AH65" s="322"/>
      <c r="AI65" s="322"/>
      <c r="AJ65" s="322"/>
      <c r="AK65" s="322"/>
      <c r="AL65" s="325"/>
      <c r="AM65" s="269"/>
      <c r="AN65" s="322"/>
      <c r="AO65" s="322" t="s">
        <v>144</v>
      </c>
      <c r="AP65" s="322"/>
      <c r="AQ65" s="322" t="s">
        <v>145</v>
      </c>
      <c r="AR65" s="322"/>
      <c r="AT65" s="322"/>
      <c r="AU65" s="303"/>
      <c r="AV65" s="303"/>
      <c r="AW65" s="303"/>
      <c r="AX65" s="322"/>
      <c r="AY65" s="322"/>
      <c r="AZ65" s="322"/>
      <c r="BA65" s="322"/>
      <c r="BB65" s="322"/>
      <c r="BC65" s="322"/>
      <c r="BD65" s="287"/>
      <c r="BE65" s="287"/>
      <c r="BF65" s="287"/>
      <c r="BG65" s="269"/>
      <c r="BH65" s="322"/>
      <c r="BI65" s="322"/>
      <c r="BJ65" s="322"/>
      <c r="BK65" s="322"/>
      <c r="BL65" s="395">
        <v>44927</v>
      </c>
      <c r="BM65" s="322"/>
      <c r="BN65" s="322"/>
      <c r="BO65" s="42" t="s">
        <v>122</v>
      </c>
      <c r="BP65" s="42" t="s">
        <v>122</v>
      </c>
    </row>
    <row r="66" spans="1:68" ht="129.6" customHeight="1" x14ac:dyDescent="0.45">
      <c r="A66" s="310"/>
      <c r="B66" s="322"/>
      <c r="C66" s="42"/>
      <c r="D66" s="45"/>
      <c r="E66" s="45"/>
      <c r="F66" s="45"/>
      <c r="G66" s="45"/>
      <c r="H66" s="45"/>
      <c r="I66" s="45"/>
      <c r="J66" s="37"/>
      <c r="K66" s="57"/>
      <c r="L66" s="45"/>
      <c r="M66" s="57"/>
      <c r="N66" s="57"/>
      <c r="O66" s="49"/>
      <c r="P66" s="49"/>
      <c r="Q66" s="45"/>
      <c r="R66" s="252" t="s">
        <v>651</v>
      </c>
      <c r="S66" s="253"/>
      <c r="T66" s="253"/>
      <c r="U66" s="253"/>
      <c r="V66" s="253"/>
      <c r="W66" s="254"/>
      <c r="X66" s="224">
        <f>AVERAGE(X63:X65)</f>
        <v>0.125</v>
      </c>
      <c r="Y66" s="224">
        <f>AVERAGE(Y63:Y65)</f>
        <v>0.91666666666666663</v>
      </c>
      <c r="Z66" s="393"/>
      <c r="AA66" s="393"/>
      <c r="AB66" s="100"/>
      <c r="AC66" s="100"/>
      <c r="AD66" s="100"/>
      <c r="AE66" s="100"/>
      <c r="AF66" s="100"/>
      <c r="AG66" s="252" t="s">
        <v>652</v>
      </c>
      <c r="AH66" s="253"/>
      <c r="AI66" s="253"/>
      <c r="AJ66" s="253"/>
      <c r="AK66" s="253"/>
      <c r="AL66" s="254"/>
      <c r="AM66" s="131">
        <f>AVERAGE(AM63:AM65)</f>
        <v>0.625</v>
      </c>
      <c r="AN66" s="45"/>
      <c r="AO66" s="45"/>
      <c r="AP66" s="45"/>
      <c r="AQ66" s="45"/>
      <c r="AR66" s="45"/>
      <c r="AT66" s="45"/>
      <c r="AU66" s="97"/>
      <c r="AV66" s="97"/>
      <c r="AW66" s="97"/>
      <c r="AX66" s="45"/>
      <c r="AY66" s="252" t="s">
        <v>653</v>
      </c>
      <c r="AZ66" s="253"/>
      <c r="BA66" s="253"/>
      <c r="BB66" s="253"/>
      <c r="BC66" s="254"/>
      <c r="BD66" s="125">
        <f>+BD63</f>
        <v>206184666.66999999</v>
      </c>
      <c r="BE66" s="125">
        <f t="shared" ref="BE66:BF66" si="19">+BE63</f>
        <v>114800000</v>
      </c>
      <c r="BF66" s="125">
        <f t="shared" si="19"/>
        <v>25000000</v>
      </c>
      <c r="BG66" s="128">
        <f>+BG63</f>
        <v>0.1212505294586851</v>
      </c>
      <c r="BH66" s="45"/>
      <c r="BI66" s="45"/>
      <c r="BJ66" s="45"/>
      <c r="BK66" s="45"/>
      <c r="BL66" s="71"/>
      <c r="BM66" s="45"/>
      <c r="BN66" s="45"/>
      <c r="BO66" s="42"/>
      <c r="BP66" s="42"/>
    </row>
    <row r="67" spans="1:68" ht="285" x14ac:dyDescent="0.45">
      <c r="A67" s="310"/>
      <c r="B67" s="322"/>
      <c r="C67" s="322" t="s">
        <v>654</v>
      </c>
      <c r="D67" s="322" t="s">
        <v>655</v>
      </c>
      <c r="E67" s="322" t="s">
        <v>183</v>
      </c>
      <c r="F67" s="322" t="s">
        <v>656</v>
      </c>
      <c r="G67" s="331">
        <v>1</v>
      </c>
      <c r="H67" s="322" t="s">
        <v>91</v>
      </c>
      <c r="I67" s="331">
        <v>1</v>
      </c>
      <c r="J67" s="297" t="s">
        <v>657</v>
      </c>
      <c r="K67" s="57" t="s">
        <v>658</v>
      </c>
      <c r="L67" s="45" t="s">
        <v>94</v>
      </c>
      <c r="M67" s="57" t="s">
        <v>659</v>
      </c>
      <c r="N67" s="240" t="s">
        <v>660</v>
      </c>
      <c r="O67" s="332">
        <v>2</v>
      </c>
      <c r="P67" s="332"/>
      <c r="Q67" s="45" t="s">
        <v>661</v>
      </c>
      <c r="R67" s="49">
        <v>1</v>
      </c>
      <c r="S67" s="249">
        <v>1</v>
      </c>
      <c r="T67" s="49">
        <v>0</v>
      </c>
      <c r="U67" s="49">
        <v>0</v>
      </c>
      <c r="V67" s="45" t="s">
        <v>662</v>
      </c>
      <c r="W67" s="147" t="s">
        <v>133</v>
      </c>
      <c r="X67" s="248" t="s">
        <v>133</v>
      </c>
      <c r="Y67" s="222">
        <v>0</v>
      </c>
      <c r="Z67" s="393"/>
      <c r="AA67" s="393"/>
      <c r="AB67" s="273" t="s">
        <v>663</v>
      </c>
      <c r="AC67" s="273" t="s">
        <v>663</v>
      </c>
      <c r="AD67" s="273" t="s">
        <v>664</v>
      </c>
      <c r="AE67" s="273" t="s">
        <v>664</v>
      </c>
      <c r="AF67" s="273" t="s">
        <v>664</v>
      </c>
      <c r="AG67" s="45" t="s">
        <v>660</v>
      </c>
      <c r="AH67" s="45" t="s">
        <v>665</v>
      </c>
      <c r="AI67" s="45" t="s">
        <v>662</v>
      </c>
      <c r="AJ67" s="45" t="s">
        <v>662</v>
      </c>
      <c r="AK67" s="45" t="s">
        <v>662</v>
      </c>
      <c r="AL67" s="217" t="s">
        <v>133</v>
      </c>
      <c r="AM67" s="217" t="s">
        <v>133</v>
      </c>
      <c r="AN67" s="45" t="s">
        <v>662</v>
      </c>
      <c r="AO67" s="45" t="s">
        <v>662</v>
      </c>
      <c r="AP67" s="45" t="s">
        <v>662</v>
      </c>
      <c r="AQ67" s="45" t="s">
        <v>662</v>
      </c>
      <c r="AR67" s="45" t="s">
        <v>662</v>
      </c>
      <c r="AT67" s="67" t="s">
        <v>98</v>
      </c>
      <c r="AU67" s="93" t="s">
        <v>662</v>
      </c>
      <c r="AV67" s="93" t="s">
        <v>662</v>
      </c>
      <c r="AW67" s="93" t="s">
        <v>662</v>
      </c>
      <c r="AX67" s="93" t="s">
        <v>662</v>
      </c>
      <c r="AY67" s="93" t="s">
        <v>662</v>
      </c>
      <c r="AZ67" s="93" t="s">
        <v>662</v>
      </c>
      <c r="BA67" s="93" t="s">
        <v>662</v>
      </c>
      <c r="BB67" s="68" t="s">
        <v>98</v>
      </c>
      <c r="BC67" s="68" t="s">
        <v>98</v>
      </c>
      <c r="BD67" s="286">
        <v>0</v>
      </c>
      <c r="BE67" s="286">
        <v>0</v>
      </c>
      <c r="BF67" s="286">
        <v>0</v>
      </c>
      <c r="BG67" s="267">
        <v>0</v>
      </c>
      <c r="BH67" s="45" t="s">
        <v>662</v>
      </c>
      <c r="BI67" s="45" t="s">
        <v>98</v>
      </c>
      <c r="BJ67" s="45" t="s">
        <v>98</v>
      </c>
      <c r="BK67" s="45" t="s">
        <v>98</v>
      </c>
      <c r="BL67" s="71" t="s">
        <v>98</v>
      </c>
      <c r="BM67" s="322" t="s">
        <v>666</v>
      </c>
      <c r="BN67" s="322"/>
      <c r="BO67" s="42" t="s">
        <v>122</v>
      </c>
      <c r="BP67" s="42" t="s">
        <v>122</v>
      </c>
    </row>
    <row r="68" spans="1:68" ht="285" x14ac:dyDescent="0.45">
      <c r="A68" s="310"/>
      <c r="B68" s="322"/>
      <c r="C68" s="322"/>
      <c r="D68" s="322"/>
      <c r="E68" s="322"/>
      <c r="F68" s="322"/>
      <c r="G68" s="322"/>
      <c r="H68" s="322"/>
      <c r="I68" s="322"/>
      <c r="J68" s="299"/>
      <c r="K68" s="57" t="s">
        <v>667</v>
      </c>
      <c r="L68" s="45" t="s">
        <v>94</v>
      </c>
      <c r="M68" s="57" t="s">
        <v>183</v>
      </c>
      <c r="N68" s="240" t="s">
        <v>668</v>
      </c>
      <c r="O68" s="332">
        <v>1</v>
      </c>
      <c r="P68" s="332"/>
      <c r="Q68" s="45" t="s">
        <v>669</v>
      </c>
      <c r="R68" s="49">
        <v>30</v>
      </c>
      <c r="S68" s="249">
        <v>30</v>
      </c>
      <c r="T68" s="49">
        <v>0</v>
      </c>
      <c r="U68" s="49">
        <v>0</v>
      </c>
      <c r="V68" s="45" t="s">
        <v>662</v>
      </c>
      <c r="W68" s="147" t="s">
        <v>133</v>
      </c>
      <c r="X68" s="248" t="s">
        <v>133</v>
      </c>
      <c r="Y68" s="222">
        <v>0</v>
      </c>
      <c r="Z68" s="393"/>
      <c r="AA68" s="393"/>
      <c r="AB68" s="275"/>
      <c r="AC68" s="275"/>
      <c r="AD68" s="275"/>
      <c r="AE68" s="275"/>
      <c r="AF68" s="275"/>
      <c r="AG68" s="45" t="s">
        <v>668</v>
      </c>
      <c r="AH68" s="45" t="s">
        <v>670</v>
      </c>
      <c r="AI68" s="45" t="s">
        <v>662</v>
      </c>
      <c r="AJ68" s="45" t="s">
        <v>662</v>
      </c>
      <c r="AK68" s="45" t="s">
        <v>662</v>
      </c>
      <c r="AL68" s="217" t="s">
        <v>133</v>
      </c>
      <c r="AM68" s="217" t="s">
        <v>133</v>
      </c>
      <c r="AN68" s="45" t="s">
        <v>662</v>
      </c>
      <c r="AO68" s="45" t="s">
        <v>662</v>
      </c>
      <c r="AP68" s="45" t="s">
        <v>662</v>
      </c>
      <c r="AQ68" s="45" t="s">
        <v>662</v>
      </c>
      <c r="AR68" s="45" t="s">
        <v>662</v>
      </c>
      <c r="AT68" s="67" t="s">
        <v>98</v>
      </c>
      <c r="AU68" s="93" t="s">
        <v>662</v>
      </c>
      <c r="AV68" s="93" t="s">
        <v>662</v>
      </c>
      <c r="AW68" s="93" t="s">
        <v>662</v>
      </c>
      <c r="AX68" s="93" t="s">
        <v>662</v>
      </c>
      <c r="AY68" s="93" t="s">
        <v>662</v>
      </c>
      <c r="AZ68" s="93" t="s">
        <v>662</v>
      </c>
      <c r="BA68" s="93" t="s">
        <v>662</v>
      </c>
      <c r="BB68" s="68" t="s">
        <v>98</v>
      </c>
      <c r="BC68" s="68" t="s">
        <v>98</v>
      </c>
      <c r="BD68" s="287"/>
      <c r="BE68" s="287"/>
      <c r="BF68" s="287"/>
      <c r="BG68" s="269"/>
      <c r="BH68" s="45" t="s">
        <v>662</v>
      </c>
      <c r="BI68" s="45" t="s">
        <v>98</v>
      </c>
      <c r="BJ68" s="45" t="s">
        <v>663</v>
      </c>
      <c r="BK68" s="45" t="s">
        <v>663</v>
      </c>
      <c r="BL68" s="71" t="s">
        <v>663</v>
      </c>
      <c r="BM68" s="322"/>
      <c r="BN68" s="322"/>
      <c r="BO68" s="42" t="s">
        <v>122</v>
      </c>
      <c r="BP68" s="42" t="s">
        <v>122</v>
      </c>
    </row>
    <row r="69" spans="1:68" ht="105.75" customHeight="1" x14ac:dyDescent="0.45">
      <c r="A69" s="310"/>
      <c r="B69" s="45"/>
      <c r="C69" s="45"/>
      <c r="D69" s="51"/>
      <c r="E69" s="51"/>
      <c r="F69" s="51"/>
      <c r="G69" s="51"/>
      <c r="H69" s="51"/>
      <c r="I69" s="51"/>
      <c r="J69" s="37"/>
      <c r="K69" s="101"/>
      <c r="L69" s="51"/>
      <c r="M69" s="101"/>
      <c r="N69" s="101"/>
      <c r="O69" s="103"/>
      <c r="P69" s="104"/>
      <c r="Q69" s="51"/>
      <c r="R69" s="252" t="s">
        <v>671</v>
      </c>
      <c r="S69" s="253"/>
      <c r="T69" s="253"/>
      <c r="U69" s="253"/>
      <c r="V69" s="253"/>
      <c r="W69" s="254"/>
      <c r="X69" s="224" t="str">
        <f>+X68</f>
        <v>NA</v>
      </c>
      <c r="Y69" s="224">
        <v>0</v>
      </c>
      <c r="Z69" s="393"/>
      <c r="AA69" s="393"/>
      <c r="AB69" s="100"/>
      <c r="AC69" s="100"/>
      <c r="AD69" s="100"/>
      <c r="AE69" s="100"/>
      <c r="AF69" s="100"/>
      <c r="AG69" s="252" t="s">
        <v>672</v>
      </c>
      <c r="AH69" s="253"/>
      <c r="AI69" s="253"/>
      <c r="AJ69" s="253"/>
      <c r="AK69" s="254"/>
      <c r="AL69" s="232" t="s">
        <v>133</v>
      </c>
      <c r="AM69" s="232" t="s">
        <v>133</v>
      </c>
      <c r="AN69" s="45"/>
      <c r="AO69" s="45"/>
      <c r="AP69" s="45"/>
      <c r="AQ69" s="45"/>
      <c r="AR69" s="45"/>
      <c r="AT69" s="67"/>
      <c r="AU69" s="93"/>
      <c r="AV69" s="93"/>
      <c r="AW69" s="93"/>
      <c r="AX69" s="93"/>
      <c r="AY69" s="93"/>
      <c r="AZ69" s="93"/>
      <c r="BA69" s="93"/>
      <c r="BB69" s="133"/>
      <c r="BC69" s="133"/>
      <c r="BD69" s="116"/>
      <c r="BE69" s="116"/>
      <c r="BF69" s="116"/>
      <c r="BG69" s="117"/>
      <c r="BH69" s="45"/>
      <c r="BI69" s="45"/>
      <c r="BJ69" s="45"/>
      <c r="BK69" s="45"/>
      <c r="BL69" s="71"/>
      <c r="BM69" s="45"/>
      <c r="BN69" s="45"/>
      <c r="BO69" s="42"/>
      <c r="BP69" s="42"/>
    </row>
    <row r="70" spans="1:68" ht="409.5" x14ac:dyDescent="0.45">
      <c r="A70" s="310"/>
      <c r="B70" s="387" t="s">
        <v>673</v>
      </c>
      <c r="C70" s="322" t="s">
        <v>674</v>
      </c>
      <c r="D70" s="297" t="s">
        <v>675</v>
      </c>
      <c r="E70" s="297" t="s">
        <v>183</v>
      </c>
      <c r="F70" s="297" t="s">
        <v>676</v>
      </c>
      <c r="G70" s="313">
        <v>1</v>
      </c>
      <c r="H70" s="297" t="s">
        <v>91</v>
      </c>
      <c r="I70" s="313">
        <v>1</v>
      </c>
      <c r="J70" s="297" t="s">
        <v>677</v>
      </c>
      <c r="K70" s="308" t="s">
        <v>678</v>
      </c>
      <c r="L70" s="297" t="s">
        <v>94</v>
      </c>
      <c r="M70" s="308" t="s">
        <v>679</v>
      </c>
      <c r="N70" s="308" t="s">
        <v>680</v>
      </c>
      <c r="O70" s="304">
        <v>2</v>
      </c>
      <c r="P70" s="305"/>
      <c r="Q70" s="297" t="s">
        <v>681</v>
      </c>
      <c r="R70" s="318">
        <v>26</v>
      </c>
      <c r="S70" s="318">
        <v>18</v>
      </c>
      <c r="T70" s="318">
        <v>8</v>
      </c>
      <c r="U70" s="318">
        <v>4</v>
      </c>
      <c r="V70" s="318">
        <v>3</v>
      </c>
      <c r="W70" s="270">
        <f t="shared" si="0"/>
        <v>7</v>
      </c>
      <c r="X70" s="260">
        <f>+W70/S70</f>
        <v>0.3888888888888889</v>
      </c>
      <c r="Y70" s="260">
        <f>+(T70+W70)/R70</f>
        <v>0.57692307692307687</v>
      </c>
      <c r="Z70" s="393"/>
      <c r="AA70" s="393"/>
      <c r="AB70" s="273" t="s">
        <v>682</v>
      </c>
      <c r="AC70" s="273" t="s">
        <v>683</v>
      </c>
      <c r="AD70" s="273" t="s">
        <v>684</v>
      </c>
      <c r="AE70" s="273" t="s">
        <v>685</v>
      </c>
      <c r="AF70" s="273" t="s">
        <v>686</v>
      </c>
      <c r="AG70" s="45" t="s">
        <v>687</v>
      </c>
      <c r="AH70" s="75" t="s">
        <v>688</v>
      </c>
      <c r="AI70" s="45" t="s">
        <v>689</v>
      </c>
      <c r="AJ70" s="45" t="s">
        <v>690</v>
      </c>
      <c r="AK70" s="45" t="s">
        <v>691</v>
      </c>
      <c r="AL70" s="217">
        <f>4+3</f>
        <v>7</v>
      </c>
      <c r="AM70" s="120">
        <f>7/18</f>
        <v>0.3888888888888889</v>
      </c>
      <c r="AN70" s="63">
        <v>0.55640000000000001</v>
      </c>
      <c r="AO70" s="44" t="s">
        <v>144</v>
      </c>
      <c r="AP70" s="44" t="s">
        <v>108</v>
      </c>
      <c r="AQ70" s="44" t="s">
        <v>145</v>
      </c>
      <c r="AR70" s="45" t="s">
        <v>689</v>
      </c>
      <c r="AT70" s="45" t="s">
        <v>692</v>
      </c>
      <c r="AU70" s="62" t="s">
        <v>10</v>
      </c>
      <c r="AV70" s="62" t="s">
        <v>195</v>
      </c>
      <c r="AW70" s="44" t="s">
        <v>196</v>
      </c>
      <c r="AX70" s="66">
        <v>250400000</v>
      </c>
      <c r="AY70" s="42" t="s">
        <v>115</v>
      </c>
      <c r="AZ70" s="45" t="s">
        <v>693</v>
      </c>
      <c r="BA70" s="45" t="s">
        <v>694</v>
      </c>
      <c r="BB70" s="66">
        <v>248800000</v>
      </c>
      <c r="BC70" s="66">
        <v>86400000</v>
      </c>
      <c r="BD70" s="286">
        <v>450000001</v>
      </c>
      <c r="BE70" s="286">
        <v>313700000</v>
      </c>
      <c r="BF70" s="286">
        <v>86400000</v>
      </c>
      <c r="BG70" s="267">
        <f>+BF70/BD70</f>
        <v>0.19199999957333333</v>
      </c>
      <c r="BH70" s="66" t="s">
        <v>381</v>
      </c>
      <c r="BI70" s="45" t="s">
        <v>695</v>
      </c>
      <c r="BJ70" s="42" t="s">
        <v>149</v>
      </c>
      <c r="BK70" s="42">
        <v>0</v>
      </c>
      <c r="BL70" s="54">
        <v>44927</v>
      </c>
      <c r="BM70" s="45" t="s">
        <v>696</v>
      </c>
      <c r="BN70" s="45" t="s">
        <v>697</v>
      </c>
      <c r="BO70" s="42" t="s">
        <v>122</v>
      </c>
      <c r="BP70" s="42" t="s">
        <v>122</v>
      </c>
    </row>
    <row r="71" spans="1:68" ht="409.5" x14ac:dyDescent="0.45">
      <c r="A71" s="310"/>
      <c r="B71" s="387"/>
      <c r="C71" s="322"/>
      <c r="D71" s="298"/>
      <c r="E71" s="298"/>
      <c r="F71" s="298"/>
      <c r="G71" s="314"/>
      <c r="H71" s="298"/>
      <c r="I71" s="314"/>
      <c r="J71" s="298"/>
      <c r="K71" s="309"/>
      <c r="L71" s="299"/>
      <c r="M71" s="309"/>
      <c r="N71" s="309"/>
      <c r="O71" s="306"/>
      <c r="P71" s="307"/>
      <c r="Q71" s="299"/>
      <c r="R71" s="282"/>
      <c r="S71" s="282"/>
      <c r="T71" s="282"/>
      <c r="U71" s="282"/>
      <c r="V71" s="282"/>
      <c r="W71" s="271"/>
      <c r="X71" s="261"/>
      <c r="Y71" s="261"/>
      <c r="Z71" s="393"/>
      <c r="AA71" s="393"/>
      <c r="AB71" s="274"/>
      <c r="AC71" s="274"/>
      <c r="AD71" s="274"/>
      <c r="AE71" s="274"/>
      <c r="AF71" s="274"/>
      <c r="AG71" s="45" t="s">
        <v>698</v>
      </c>
      <c r="AH71" s="45" t="s">
        <v>448</v>
      </c>
      <c r="AI71" s="71">
        <v>1</v>
      </c>
      <c r="AJ71" s="71">
        <v>0</v>
      </c>
      <c r="AK71" s="71">
        <v>1</v>
      </c>
      <c r="AL71" s="217">
        <f t="shared" si="5"/>
        <v>1</v>
      </c>
      <c r="AM71" s="120">
        <f t="shared" si="1"/>
        <v>1</v>
      </c>
      <c r="AN71" s="63">
        <v>0.14419999999999999</v>
      </c>
      <c r="AO71" s="44" t="s">
        <v>144</v>
      </c>
      <c r="AP71" s="44" t="s">
        <v>108</v>
      </c>
      <c r="AQ71" s="44" t="s">
        <v>145</v>
      </c>
      <c r="AR71" s="45" t="s">
        <v>699</v>
      </c>
      <c r="AT71" s="67" t="s">
        <v>700</v>
      </c>
      <c r="AU71" s="62" t="s">
        <v>10</v>
      </c>
      <c r="AV71" s="62" t="s">
        <v>195</v>
      </c>
      <c r="AW71" s="44" t="s">
        <v>196</v>
      </c>
      <c r="AX71" s="66">
        <v>64900000</v>
      </c>
      <c r="AY71" s="42" t="s">
        <v>115</v>
      </c>
      <c r="AZ71" s="45" t="s">
        <v>693</v>
      </c>
      <c r="BA71" s="45" t="s">
        <v>694</v>
      </c>
      <c r="BB71" s="68">
        <v>46800000</v>
      </c>
      <c r="BC71" s="68">
        <v>0</v>
      </c>
      <c r="BD71" s="288"/>
      <c r="BE71" s="288"/>
      <c r="BF71" s="288"/>
      <c r="BG71" s="268"/>
      <c r="BH71" s="66" t="s">
        <v>381</v>
      </c>
      <c r="BI71" s="45" t="s">
        <v>701</v>
      </c>
      <c r="BJ71" s="42" t="s">
        <v>348</v>
      </c>
      <c r="BK71" s="42">
        <v>0</v>
      </c>
      <c r="BL71" s="54">
        <v>44927</v>
      </c>
      <c r="BM71" s="45" t="s">
        <v>416</v>
      </c>
      <c r="BN71" s="73" t="s">
        <v>702</v>
      </c>
      <c r="BO71" s="42" t="s">
        <v>122</v>
      </c>
      <c r="BP71" s="42" t="s">
        <v>122</v>
      </c>
    </row>
    <row r="72" spans="1:68" ht="409.5" x14ac:dyDescent="0.45">
      <c r="A72" s="310"/>
      <c r="B72" s="387"/>
      <c r="C72" s="322"/>
      <c r="D72" s="298"/>
      <c r="E72" s="298"/>
      <c r="F72" s="298"/>
      <c r="G72" s="314"/>
      <c r="H72" s="298"/>
      <c r="I72" s="314"/>
      <c r="J72" s="299"/>
      <c r="K72" s="57" t="s">
        <v>703</v>
      </c>
      <c r="L72" s="45" t="s">
        <v>94</v>
      </c>
      <c r="M72" s="57">
        <v>0</v>
      </c>
      <c r="N72" s="57" t="s">
        <v>704</v>
      </c>
      <c r="O72" s="332">
        <v>2</v>
      </c>
      <c r="P72" s="332"/>
      <c r="Q72" s="45" t="s">
        <v>445</v>
      </c>
      <c r="R72" s="49">
        <v>100</v>
      </c>
      <c r="S72" s="62" t="s">
        <v>324</v>
      </c>
      <c r="T72" s="136">
        <v>117</v>
      </c>
      <c r="U72" s="62" t="s">
        <v>324</v>
      </c>
      <c r="V72" s="62" t="s">
        <v>324</v>
      </c>
      <c r="W72" s="147" t="s">
        <v>133</v>
      </c>
      <c r="X72" s="222" t="s">
        <v>133</v>
      </c>
      <c r="Y72" s="222">
        <v>1</v>
      </c>
      <c r="Z72" s="393"/>
      <c r="AA72" s="393"/>
      <c r="AB72" s="274"/>
      <c r="AC72" s="274"/>
      <c r="AD72" s="275"/>
      <c r="AE72" s="275"/>
      <c r="AF72" s="275"/>
      <c r="AG72" s="45" t="s">
        <v>705</v>
      </c>
      <c r="AH72" s="45" t="s">
        <v>706</v>
      </c>
      <c r="AI72" s="71">
        <v>1</v>
      </c>
      <c r="AJ72" s="71">
        <v>0</v>
      </c>
      <c r="AK72" s="71">
        <v>0</v>
      </c>
      <c r="AL72" s="217">
        <f t="shared" si="5"/>
        <v>0</v>
      </c>
      <c r="AM72" s="120">
        <f t="shared" si="1"/>
        <v>0</v>
      </c>
      <c r="AN72" s="63">
        <v>0.29930000000000001</v>
      </c>
      <c r="AO72" s="44" t="s">
        <v>144</v>
      </c>
      <c r="AP72" s="44" t="s">
        <v>108</v>
      </c>
      <c r="AQ72" s="44" t="s">
        <v>145</v>
      </c>
      <c r="AR72" s="45" t="s">
        <v>707</v>
      </c>
      <c r="AT72" s="67">
        <v>0</v>
      </c>
      <c r="AU72" s="76" t="s">
        <v>10</v>
      </c>
      <c r="AV72" s="62" t="s">
        <v>195</v>
      </c>
      <c r="AW72" s="44" t="s">
        <v>196</v>
      </c>
      <c r="AX72" s="66">
        <v>134700001</v>
      </c>
      <c r="AY72" s="42" t="s">
        <v>115</v>
      </c>
      <c r="AZ72" s="45" t="s">
        <v>693</v>
      </c>
      <c r="BA72" s="45" t="s">
        <v>694</v>
      </c>
      <c r="BB72" s="68">
        <v>0</v>
      </c>
      <c r="BC72" s="68">
        <v>0</v>
      </c>
      <c r="BD72" s="287"/>
      <c r="BE72" s="287"/>
      <c r="BF72" s="287"/>
      <c r="BG72" s="269"/>
      <c r="BH72" s="66" t="s">
        <v>381</v>
      </c>
      <c r="BI72" s="45" t="s">
        <v>705</v>
      </c>
      <c r="BJ72" s="37" t="s">
        <v>243</v>
      </c>
      <c r="BK72" s="42">
        <v>0</v>
      </c>
      <c r="BL72" s="54">
        <v>44927</v>
      </c>
      <c r="BM72" s="45" t="s">
        <v>416</v>
      </c>
      <c r="BN72" s="45" t="s">
        <v>708</v>
      </c>
      <c r="BO72" s="42" t="s">
        <v>122</v>
      </c>
      <c r="BP72" s="42" t="s">
        <v>122</v>
      </c>
    </row>
    <row r="73" spans="1:68" ht="120.75" customHeight="1" x14ac:dyDescent="0.45">
      <c r="A73" s="310"/>
      <c r="B73" s="387"/>
      <c r="C73" s="322"/>
      <c r="D73" s="298"/>
      <c r="E73" s="298"/>
      <c r="F73" s="298"/>
      <c r="G73" s="314"/>
      <c r="H73" s="298"/>
      <c r="I73" s="314"/>
      <c r="J73" s="37"/>
      <c r="K73" s="101"/>
      <c r="L73" s="51"/>
      <c r="M73" s="101"/>
      <c r="N73" s="101"/>
      <c r="O73" s="49"/>
      <c r="P73" s="49"/>
      <c r="Q73" s="45"/>
      <c r="R73" s="252" t="s">
        <v>709</v>
      </c>
      <c r="S73" s="253"/>
      <c r="T73" s="253"/>
      <c r="U73" s="253"/>
      <c r="V73" s="253"/>
      <c r="W73" s="254"/>
      <c r="X73" s="224">
        <f>AVERAGE(X70:X72)</f>
        <v>0.3888888888888889</v>
      </c>
      <c r="Y73" s="224">
        <f>AVERAGE(Y70:Y72)</f>
        <v>0.78846153846153844</v>
      </c>
      <c r="Z73" s="393"/>
      <c r="AA73" s="393"/>
      <c r="AB73" s="274"/>
      <c r="AC73" s="274"/>
      <c r="AD73" s="100"/>
      <c r="AE73" s="100"/>
      <c r="AF73" s="99"/>
      <c r="AG73" s="252" t="s">
        <v>710</v>
      </c>
      <c r="AH73" s="253"/>
      <c r="AI73" s="253"/>
      <c r="AJ73" s="253"/>
      <c r="AK73" s="253"/>
      <c r="AL73" s="254"/>
      <c r="AM73" s="131">
        <f>AVERAGE(AM70:AM72)</f>
        <v>0.46296296296296297</v>
      </c>
      <c r="AN73" s="63"/>
      <c r="AO73" s="44"/>
      <c r="AP73" s="44"/>
      <c r="AQ73" s="44"/>
      <c r="AR73" s="45"/>
      <c r="AT73" s="67"/>
      <c r="AU73" s="76"/>
      <c r="AV73" s="62"/>
      <c r="AW73" s="44"/>
      <c r="AX73" s="66"/>
      <c r="AY73" s="252" t="s">
        <v>711</v>
      </c>
      <c r="AZ73" s="253"/>
      <c r="BA73" s="253"/>
      <c r="BB73" s="253"/>
      <c r="BC73" s="254"/>
      <c r="BD73" s="125">
        <f>+BD70</f>
        <v>450000001</v>
      </c>
      <c r="BE73" s="125">
        <f t="shared" ref="BE73:BF73" si="20">+BE70</f>
        <v>313700000</v>
      </c>
      <c r="BF73" s="125">
        <f t="shared" si="20"/>
        <v>86400000</v>
      </c>
      <c r="BG73" s="128">
        <f>+BG70</f>
        <v>0.19199999957333333</v>
      </c>
      <c r="BH73" s="66"/>
      <c r="BI73" s="45"/>
      <c r="BJ73" s="37"/>
      <c r="BK73" s="42"/>
      <c r="BL73" s="54"/>
      <c r="BM73" s="45"/>
      <c r="BN73" s="45"/>
      <c r="BO73" s="42"/>
      <c r="BP73" s="42"/>
    </row>
    <row r="74" spans="1:68" ht="409.5" x14ac:dyDescent="0.45">
      <c r="A74" s="310"/>
      <c r="B74" s="387"/>
      <c r="C74" s="322"/>
      <c r="D74" s="298"/>
      <c r="E74" s="298"/>
      <c r="F74" s="298"/>
      <c r="G74" s="314"/>
      <c r="H74" s="298"/>
      <c r="I74" s="314"/>
      <c r="J74" s="297" t="s">
        <v>712</v>
      </c>
      <c r="K74" s="51" t="s">
        <v>713</v>
      </c>
      <c r="L74" s="51" t="s">
        <v>94</v>
      </c>
      <c r="M74" s="77">
        <v>1</v>
      </c>
      <c r="N74" s="51" t="s">
        <v>714</v>
      </c>
      <c r="O74" s="332">
        <v>2</v>
      </c>
      <c r="P74" s="332"/>
      <c r="Q74" s="45" t="s">
        <v>681</v>
      </c>
      <c r="R74" s="49">
        <v>5</v>
      </c>
      <c r="S74" s="49">
        <v>5</v>
      </c>
      <c r="T74" s="50">
        <v>0</v>
      </c>
      <c r="U74" s="50">
        <v>0</v>
      </c>
      <c r="V74" s="50">
        <v>0</v>
      </c>
      <c r="W74" s="147">
        <f t="shared" ref="W74:W77" si="21">+(U74+V74)</f>
        <v>0</v>
      </c>
      <c r="X74" s="223">
        <f>+W74/S74</f>
        <v>0</v>
      </c>
      <c r="Y74" s="223">
        <f>+(T74+W74)/R74</f>
        <v>0</v>
      </c>
      <c r="Z74" s="393"/>
      <c r="AA74" s="393"/>
      <c r="AB74" s="274"/>
      <c r="AC74" s="274"/>
      <c r="AD74" s="273" t="s">
        <v>715</v>
      </c>
      <c r="AE74" s="273" t="s">
        <v>716</v>
      </c>
      <c r="AF74" s="45" t="s">
        <v>717</v>
      </c>
      <c r="AG74" s="45" t="s">
        <v>718</v>
      </c>
      <c r="AH74" s="78" t="s">
        <v>719</v>
      </c>
      <c r="AI74" s="45">
        <v>5</v>
      </c>
      <c r="AJ74" s="45">
        <v>3</v>
      </c>
      <c r="AK74" s="45">
        <v>0</v>
      </c>
      <c r="AL74" s="217">
        <f t="shared" si="5"/>
        <v>3</v>
      </c>
      <c r="AM74" s="120">
        <f t="shared" si="1"/>
        <v>0.6</v>
      </c>
      <c r="AN74" s="79">
        <v>0.10730000000000001</v>
      </c>
      <c r="AO74" s="44" t="s">
        <v>144</v>
      </c>
      <c r="AP74" s="44" t="s">
        <v>108</v>
      </c>
      <c r="AQ74" s="44" t="s">
        <v>145</v>
      </c>
      <c r="AR74" s="45" t="s">
        <v>720</v>
      </c>
      <c r="AT74" s="67">
        <v>0</v>
      </c>
      <c r="AU74" s="62" t="s">
        <v>10</v>
      </c>
      <c r="AV74" s="62" t="s">
        <v>195</v>
      </c>
      <c r="AW74" s="44" t="s">
        <v>196</v>
      </c>
      <c r="AX74" s="66">
        <v>139500000</v>
      </c>
      <c r="AY74" s="42" t="s">
        <v>115</v>
      </c>
      <c r="AZ74" s="45" t="s">
        <v>721</v>
      </c>
      <c r="BA74" s="45" t="s">
        <v>722</v>
      </c>
      <c r="BB74" s="66">
        <v>89500000</v>
      </c>
      <c r="BC74" s="66">
        <v>26781500</v>
      </c>
      <c r="BD74" s="286">
        <v>1300000000</v>
      </c>
      <c r="BE74" s="286">
        <v>94194016</v>
      </c>
      <c r="BF74" s="286">
        <v>29281500</v>
      </c>
      <c r="BG74" s="267">
        <f>+BF74/BD74</f>
        <v>2.2524230769230769E-2</v>
      </c>
      <c r="BH74" s="66" t="s">
        <v>381</v>
      </c>
      <c r="BI74" s="45" t="s">
        <v>723</v>
      </c>
      <c r="BJ74" s="42" t="s">
        <v>149</v>
      </c>
      <c r="BK74" s="42">
        <v>0</v>
      </c>
      <c r="BL74" s="54">
        <v>44927</v>
      </c>
      <c r="BM74" s="45" t="s">
        <v>724</v>
      </c>
      <c r="BN74" s="45" t="s">
        <v>416</v>
      </c>
      <c r="BO74" s="42" t="s">
        <v>122</v>
      </c>
      <c r="BP74" s="42" t="s">
        <v>122</v>
      </c>
    </row>
    <row r="75" spans="1:68" ht="409.5" x14ac:dyDescent="0.45">
      <c r="A75" s="310"/>
      <c r="B75" s="387"/>
      <c r="C75" s="322"/>
      <c r="D75" s="298"/>
      <c r="E75" s="298"/>
      <c r="F75" s="298"/>
      <c r="G75" s="314"/>
      <c r="H75" s="298"/>
      <c r="I75" s="314"/>
      <c r="J75" s="298"/>
      <c r="K75" s="308" t="s">
        <v>725</v>
      </c>
      <c r="L75" s="297" t="s">
        <v>94</v>
      </c>
      <c r="M75" s="297">
        <v>0</v>
      </c>
      <c r="N75" s="308" t="s">
        <v>726</v>
      </c>
      <c r="O75" s="304">
        <v>2</v>
      </c>
      <c r="P75" s="305"/>
      <c r="Q75" s="297" t="s">
        <v>727</v>
      </c>
      <c r="R75" s="318">
        <v>4</v>
      </c>
      <c r="S75" s="318">
        <v>3</v>
      </c>
      <c r="T75" s="300">
        <v>1</v>
      </c>
      <c r="U75" s="300">
        <v>0</v>
      </c>
      <c r="V75" s="300">
        <v>0</v>
      </c>
      <c r="W75" s="270">
        <f t="shared" si="21"/>
        <v>0</v>
      </c>
      <c r="X75" s="258">
        <f t="shared" ref="X75" si="22">+W75/S75</f>
        <v>0</v>
      </c>
      <c r="Y75" s="258">
        <f t="shared" ref="Y75" si="23">+(T75+W75)/R75</f>
        <v>0.25</v>
      </c>
      <c r="Z75" s="393"/>
      <c r="AA75" s="393"/>
      <c r="AB75" s="274"/>
      <c r="AC75" s="274"/>
      <c r="AD75" s="274"/>
      <c r="AE75" s="274"/>
      <c r="AF75" s="297" t="s">
        <v>728</v>
      </c>
      <c r="AG75" s="45" t="s">
        <v>729</v>
      </c>
      <c r="AH75" s="45" t="s">
        <v>448</v>
      </c>
      <c r="AI75" s="45">
        <v>3</v>
      </c>
      <c r="AJ75" s="45">
        <v>0</v>
      </c>
      <c r="AK75" s="45">
        <v>0</v>
      </c>
      <c r="AL75" s="217">
        <f t="shared" si="5"/>
        <v>0</v>
      </c>
      <c r="AM75" s="120">
        <f t="shared" si="1"/>
        <v>0</v>
      </c>
      <c r="AN75" s="65">
        <v>0.04</v>
      </c>
      <c r="AO75" s="44" t="s">
        <v>144</v>
      </c>
      <c r="AP75" s="44" t="s">
        <v>108</v>
      </c>
      <c r="AQ75" s="44" t="s">
        <v>145</v>
      </c>
      <c r="AR75" s="45">
        <v>150</v>
      </c>
      <c r="AT75" s="67">
        <v>0</v>
      </c>
      <c r="AU75" s="62" t="s">
        <v>10</v>
      </c>
      <c r="AV75" s="62" t="s">
        <v>195</v>
      </c>
      <c r="AW75" s="44" t="s">
        <v>196</v>
      </c>
      <c r="AX75" s="66">
        <v>55805984</v>
      </c>
      <c r="AY75" s="42" t="s">
        <v>115</v>
      </c>
      <c r="AZ75" s="45" t="s">
        <v>721</v>
      </c>
      <c r="BA75" s="45" t="s">
        <v>722</v>
      </c>
      <c r="BB75" s="68">
        <v>0</v>
      </c>
      <c r="BC75" s="68">
        <v>0</v>
      </c>
      <c r="BD75" s="288"/>
      <c r="BE75" s="288"/>
      <c r="BF75" s="288"/>
      <c r="BG75" s="268"/>
      <c r="BH75" s="66" t="s">
        <v>381</v>
      </c>
      <c r="BI75" s="45" t="s">
        <v>730</v>
      </c>
      <c r="BJ75" s="42" t="s">
        <v>243</v>
      </c>
      <c r="BK75" s="42">
        <v>0</v>
      </c>
      <c r="BL75" s="54">
        <v>44927</v>
      </c>
      <c r="BM75" s="45" t="s">
        <v>416</v>
      </c>
      <c r="BN75" s="45" t="s">
        <v>315</v>
      </c>
      <c r="BO75" s="42" t="s">
        <v>122</v>
      </c>
      <c r="BP75" s="42" t="s">
        <v>122</v>
      </c>
    </row>
    <row r="76" spans="1:68" ht="120" customHeight="1" x14ac:dyDescent="0.45">
      <c r="A76" s="310"/>
      <c r="B76" s="387"/>
      <c r="C76" s="322"/>
      <c r="D76" s="298"/>
      <c r="E76" s="298"/>
      <c r="F76" s="298"/>
      <c r="G76" s="314"/>
      <c r="H76" s="298"/>
      <c r="I76" s="314"/>
      <c r="J76" s="298"/>
      <c r="K76" s="309"/>
      <c r="L76" s="299"/>
      <c r="M76" s="299"/>
      <c r="N76" s="309"/>
      <c r="O76" s="306"/>
      <c r="P76" s="307"/>
      <c r="Q76" s="299"/>
      <c r="R76" s="282"/>
      <c r="S76" s="282"/>
      <c r="T76" s="301"/>
      <c r="U76" s="301"/>
      <c r="V76" s="301"/>
      <c r="W76" s="271"/>
      <c r="X76" s="259"/>
      <c r="Y76" s="259"/>
      <c r="Z76" s="393"/>
      <c r="AA76" s="393"/>
      <c r="AB76" s="274"/>
      <c r="AC76" s="274"/>
      <c r="AD76" s="274"/>
      <c r="AE76" s="274"/>
      <c r="AF76" s="298"/>
      <c r="AG76" s="45" t="s">
        <v>731</v>
      </c>
      <c r="AH76" s="45" t="s">
        <v>732</v>
      </c>
      <c r="AI76" s="45">
        <v>1</v>
      </c>
      <c r="AJ76" s="45">
        <v>1</v>
      </c>
      <c r="AK76" s="45">
        <v>0</v>
      </c>
      <c r="AL76" s="217">
        <f t="shared" si="5"/>
        <v>1</v>
      </c>
      <c r="AM76" s="120">
        <f t="shared" ref="AM76:AM77" si="24">+AL76/AI76</f>
        <v>1</v>
      </c>
      <c r="AN76" s="65">
        <v>2.7000000000000001E-3</v>
      </c>
      <c r="AO76" s="44" t="s">
        <v>733</v>
      </c>
      <c r="AP76" s="44" t="s">
        <v>734</v>
      </c>
      <c r="AQ76" s="44" t="s">
        <v>735</v>
      </c>
      <c r="AR76" s="45" t="s">
        <v>736</v>
      </c>
      <c r="AT76" s="45" t="s">
        <v>737</v>
      </c>
      <c r="AU76" s="62" t="s">
        <v>10</v>
      </c>
      <c r="AV76" s="62" t="s">
        <v>195</v>
      </c>
      <c r="AW76" s="44" t="s">
        <v>196</v>
      </c>
      <c r="AX76" s="66">
        <v>4694016</v>
      </c>
      <c r="AY76" s="42" t="s">
        <v>115</v>
      </c>
      <c r="AZ76" s="45" t="s">
        <v>721</v>
      </c>
      <c r="BA76" s="45" t="s">
        <v>722</v>
      </c>
      <c r="BB76" s="66">
        <f>2563000+2131016</f>
        <v>4694016</v>
      </c>
      <c r="BC76" s="68">
        <v>2500000</v>
      </c>
      <c r="BD76" s="288"/>
      <c r="BE76" s="288"/>
      <c r="BF76" s="288"/>
      <c r="BG76" s="268"/>
      <c r="BH76" s="66" t="s">
        <v>381</v>
      </c>
      <c r="BI76" s="45" t="s">
        <v>731</v>
      </c>
      <c r="BJ76" s="42" t="s">
        <v>738</v>
      </c>
      <c r="BK76" s="42">
        <v>0</v>
      </c>
      <c r="BL76" s="54">
        <v>44958</v>
      </c>
      <c r="BM76" s="45" t="s">
        <v>739</v>
      </c>
      <c r="BN76" s="45"/>
      <c r="BO76" s="42" t="s">
        <v>122</v>
      </c>
      <c r="BP76" s="42" t="s">
        <v>122</v>
      </c>
    </row>
    <row r="77" spans="1:68" ht="409.5" x14ac:dyDescent="0.45">
      <c r="A77" s="310"/>
      <c r="B77" s="387"/>
      <c r="C77" s="322"/>
      <c r="D77" s="298"/>
      <c r="E77" s="298"/>
      <c r="F77" s="298"/>
      <c r="G77" s="314"/>
      <c r="H77" s="298"/>
      <c r="I77" s="314"/>
      <c r="J77" s="299"/>
      <c r="K77" s="57" t="s">
        <v>740</v>
      </c>
      <c r="L77" s="45" t="s">
        <v>94</v>
      </c>
      <c r="M77" s="45">
        <v>0</v>
      </c>
      <c r="N77" s="57" t="s">
        <v>741</v>
      </c>
      <c r="O77" s="332">
        <v>2</v>
      </c>
      <c r="P77" s="332"/>
      <c r="Q77" s="45" t="s">
        <v>430</v>
      </c>
      <c r="R77" s="49">
        <v>1</v>
      </c>
      <c r="S77" s="45" t="s">
        <v>742</v>
      </c>
      <c r="T77" s="136" t="s">
        <v>743</v>
      </c>
      <c r="U77" s="50">
        <v>0</v>
      </c>
      <c r="V77" s="50">
        <v>0</v>
      </c>
      <c r="W77" s="147">
        <f t="shared" si="21"/>
        <v>0</v>
      </c>
      <c r="X77" s="223">
        <v>0</v>
      </c>
      <c r="Y77" s="223">
        <v>0.5</v>
      </c>
      <c r="Z77" s="393"/>
      <c r="AA77" s="393"/>
      <c r="AB77" s="274"/>
      <c r="AC77" s="274"/>
      <c r="AD77" s="275"/>
      <c r="AE77" s="275"/>
      <c r="AF77" s="299"/>
      <c r="AG77" s="45" t="s">
        <v>744</v>
      </c>
      <c r="AH77" s="45" t="s">
        <v>706</v>
      </c>
      <c r="AI77" s="45">
        <v>1</v>
      </c>
      <c r="AJ77" s="45" t="s">
        <v>106</v>
      </c>
      <c r="AK77" s="45">
        <v>0</v>
      </c>
      <c r="AL77" s="217">
        <v>0</v>
      </c>
      <c r="AM77" s="120">
        <f t="shared" si="24"/>
        <v>0</v>
      </c>
      <c r="AN77" s="65">
        <v>0.85</v>
      </c>
      <c r="AO77" s="44" t="s">
        <v>745</v>
      </c>
      <c r="AP77" s="44" t="s">
        <v>108</v>
      </c>
      <c r="AQ77" s="44" t="s">
        <v>746</v>
      </c>
      <c r="AR77" s="45" t="s">
        <v>747</v>
      </c>
      <c r="AT77" s="45" t="s">
        <v>106</v>
      </c>
      <c r="AU77" s="62" t="s">
        <v>10</v>
      </c>
      <c r="AV77" s="62" t="s">
        <v>195</v>
      </c>
      <c r="AW77" s="44" t="s">
        <v>505</v>
      </c>
      <c r="AX77" s="66">
        <v>1100000000</v>
      </c>
      <c r="AY77" s="42" t="s">
        <v>115</v>
      </c>
      <c r="AZ77" s="45" t="s">
        <v>721</v>
      </c>
      <c r="BA77" s="45" t="s">
        <v>722</v>
      </c>
      <c r="BB77" s="68">
        <v>0</v>
      </c>
      <c r="BC77" s="68">
        <v>0</v>
      </c>
      <c r="BD77" s="287"/>
      <c r="BE77" s="287"/>
      <c r="BF77" s="287"/>
      <c r="BG77" s="269"/>
      <c r="BH77" s="66" t="s">
        <v>381</v>
      </c>
      <c r="BI77" s="45" t="s">
        <v>748</v>
      </c>
      <c r="BJ77" s="42" t="s">
        <v>749</v>
      </c>
      <c r="BK77" s="42">
        <v>0</v>
      </c>
      <c r="BL77" s="54" t="s">
        <v>750</v>
      </c>
      <c r="BM77" s="45"/>
      <c r="BN77" s="45" t="s">
        <v>751</v>
      </c>
      <c r="BO77" s="42" t="s">
        <v>122</v>
      </c>
      <c r="BP77" s="42" t="s">
        <v>122</v>
      </c>
    </row>
    <row r="78" spans="1:68" ht="103.5" customHeight="1" x14ac:dyDescent="0.45">
      <c r="A78" s="310"/>
      <c r="B78" s="387"/>
      <c r="C78" s="322"/>
      <c r="D78" s="298"/>
      <c r="E78" s="298"/>
      <c r="F78" s="298"/>
      <c r="G78" s="314"/>
      <c r="H78" s="298"/>
      <c r="I78" s="314"/>
      <c r="J78" s="38"/>
      <c r="K78" s="57"/>
      <c r="L78" s="45"/>
      <c r="M78" s="45"/>
      <c r="N78" s="57"/>
      <c r="O78" s="49"/>
      <c r="P78" s="49"/>
      <c r="Q78" s="45"/>
      <c r="R78" s="252" t="s">
        <v>752</v>
      </c>
      <c r="S78" s="253"/>
      <c r="T78" s="253"/>
      <c r="U78" s="253"/>
      <c r="V78" s="253"/>
      <c r="W78" s="254"/>
      <c r="X78" s="224">
        <f>AVERAGE(X74:X77)</f>
        <v>0</v>
      </c>
      <c r="Y78" s="224">
        <f>AVERAGE(Y74:Y77)</f>
        <v>0.25</v>
      </c>
      <c r="Z78" s="393"/>
      <c r="AA78" s="393"/>
      <c r="AB78" s="274"/>
      <c r="AC78" s="274"/>
      <c r="AD78" s="99"/>
      <c r="AE78" s="99"/>
      <c r="AF78" s="38"/>
      <c r="AG78" s="252" t="s">
        <v>753</v>
      </c>
      <c r="AH78" s="253"/>
      <c r="AI78" s="253"/>
      <c r="AJ78" s="253"/>
      <c r="AK78" s="253"/>
      <c r="AL78" s="254"/>
      <c r="AM78" s="120">
        <f>AVERAGE(AM74:AM77)</f>
        <v>0.4</v>
      </c>
      <c r="AN78" s="65"/>
      <c r="AO78" s="44"/>
      <c r="AP78" s="44"/>
      <c r="AQ78" s="44"/>
      <c r="AR78" s="45"/>
      <c r="AT78" s="45"/>
      <c r="AU78" s="62"/>
      <c r="AV78" s="62"/>
      <c r="AW78" s="44"/>
      <c r="AX78" s="66"/>
      <c r="AY78" s="252" t="s">
        <v>754</v>
      </c>
      <c r="AZ78" s="253"/>
      <c r="BA78" s="253"/>
      <c r="BB78" s="253"/>
      <c r="BC78" s="254"/>
      <c r="BD78" s="138">
        <f>+BD74</f>
        <v>1300000000</v>
      </c>
      <c r="BE78" s="138">
        <f t="shared" ref="BE78:BF78" si="25">+BE74</f>
        <v>94194016</v>
      </c>
      <c r="BF78" s="138">
        <f t="shared" si="25"/>
        <v>29281500</v>
      </c>
      <c r="BG78" s="139">
        <f>+BG74</f>
        <v>2.2524230769230769E-2</v>
      </c>
      <c r="BH78" s="66"/>
      <c r="BI78" s="45"/>
      <c r="BJ78" s="42"/>
      <c r="BK78" s="42"/>
      <c r="BL78" s="54"/>
      <c r="BM78" s="45"/>
      <c r="BN78" s="45"/>
      <c r="BO78" s="42"/>
      <c r="BP78" s="42"/>
    </row>
    <row r="79" spans="1:68" ht="409.5" x14ac:dyDescent="0.45">
      <c r="A79" s="310"/>
      <c r="B79" s="387"/>
      <c r="C79" s="322"/>
      <c r="D79" s="299"/>
      <c r="E79" s="299"/>
      <c r="F79" s="299"/>
      <c r="G79" s="315"/>
      <c r="H79" s="299"/>
      <c r="I79" s="315"/>
      <c r="J79" s="45" t="s">
        <v>755</v>
      </c>
      <c r="K79" s="57" t="s">
        <v>756</v>
      </c>
      <c r="L79" s="45" t="s">
        <v>94</v>
      </c>
      <c r="M79" s="80">
        <v>0</v>
      </c>
      <c r="N79" s="57" t="s">
        <v>756</v>
      </c>
      <c r="O79" s="332">
        <v>2</v>
      </c>
      <c r="P79" s="332"/>
      <c r="Q79" s="45" t="s">
        <v>477</v>
      </c>
      <c r="R79" s="49">
        <v>1</v>
      </c>
      <c r="S79" s="45" t="s">
        <v>757</v>
      </c>
      <c r="T79" s="50">
        <v>0</v>
      </c>
      <c r="U79" s="45" t="s">
        <v>98</v>
      </c>
      <c r="V79" s="45" t="s">
        <v>98</v>
      </c>
      <c r="W79" s="147" t="s">
        <v>133</v>
      </c>
      <c r="X79" s="222" t="str">
        <f>+W79</f>
        <v>NA</v>
      </c>
      <c r="Y79" s="222">
        <f>+T79/R79</f>
        <v>0</v>
      </c>
      <c r="Z79" s="393"/>
      <c r="AA79" s="393"/>
      <c r="AB79" s="275"/>
      <c r="AC79" s="275"/>
      <c r="AD79" s="57" t="s">
        <v>758</v>
      </c>
      <c r="AE79" s="81" t="s">
        <v>759</v>
      </c>
      <c r="AF79" s="45" t="s">
        <v>757</v>
      </c>
      <c r="AG79" s="45" t="s">
        <v>757</v>
      </c>
      <c r="AH79" s="45" t="s">
        <v>757</v>
      </c>
      <c r="AI79" s="45" t="s">
        <v>757</v>
      </c>
      <c r="AJ79" s="45" t="s">
        <v>98</v>
      </c>
      <c r="AK79" s="45" t="s">
        <v>98</v>
      </c>
      <c r="AL79" s="217" t="s">
        <v>133</v>
      </c>
      <c r="AM79" s="120" t="s">
        <v>133</v>
      </c>
      <c r="AN79" s="45" t="s">
        <v>757</v>
      </c>
      <c r="AO79" s="45" t="s">
        <v>757</v>
      </c>
      <c r="AP79" s="45" t="s">
        <v>757</v>
      </c>
      <c r="AQ79" s="45" t="s">
        <v>757</v>
      </c>
      <c r="AR79" s="45" t="s">
        <v>757</v>
      </c>
      <c r="AS79" s="47"/>
      <c r="AT79" s="45" t="s">
        <v>98</v>
      </c>
      <c r="AU79" s="45" t="s">
        <v>757</v>
      </c>
      <c r="AV79" s="45" t="s">
        <v>757</v>
      </c>
      <c r="AW79" s="45" t="s">
        <v>757</v>
      </c>
      <c r="AX79" s="45" t="s">
        <v>757</v>
      </c>
      <c r="AY79" s="45" t="s">
        <v>757</v>
      </c>
      <c r="AZ79" s="45" t="s">
        <v>757</v>
      </c>
      <c r="BA79" s="45" t="s">
        <v>757</v>
      </c>
      <c r="BB79" s="45" t="s">
        <v>98</v>
      </c>
      <c r="BC79" s="45" t="s">
        <v>98</v>
      </c>
      <c r="BD79" s="121" t="s">
        <v>133</v>
      </c>
      <c r="BE79" s="121" t="s">
        <v>133</v>
      </c>
      <c r="BF79" s="121" t="s">
        <v>133</v>
      </c>
      <c r="BG79" s="121" t="s">
        <v>133</v>
      </c>
      <c r="BH79" s="45" t="s">
        <v>757</v>
      </c>
      <c r="BI79" s="45" t="s">
        <v>98</v>
      </c>
      <c r="BJ79" s="45" t="s">
        <v>98</v>
      </c>
      <c r="BK79" s="45" t="s">
        <v>98</v>
      </c>
      <c r="BL79" s="71" t="s">
        <v>98</v>
      </c>
      <c r="BM79" s="45" t="s">
        <v>98</v>
      </c>
      <c r="BN79" s="45" t="s">
        <v>98</v>
      </c>
      <c r="BO79" s="42" t="s">
        <v>122</v>
      </c>
      <c r="BP79" s="42" t="s">
        <v>122</v>
      </c>
    </row>
    <row r="80" spans="1:68" ht="103.5" customHeight="1" x14ac:dyDescent="0.45">
      <c r="R80" s="252" t="s">
        <v>760</v>
      </c>
      <c r="S80" s="253"/>
      <c r="T80" s="253"/>
      <c r="U80" s="253"/>
      <c r="V80" s="253"/>
      <c r="W80" s="254"/>
      <c r="X80" s="225" t="str">
        <f>+X79</f>
        <v>NA</v>
      </c>
      <c r="Y80" s="225">
        <f>+Y79</f>
        <v>0</v>
      </c>
    </row>
    <row r="82" spans="18:58" ht="29.25" thickBot="1" x14ac:dyDescent="0.5"/>
    <row r="83" spans="18:58" ht="159" customHeight="1" thickBot="1" x14ac:dyDescent="0.5">
      <c r="R83" s="255" t="s">
        <v>761</v>
      </c>
      <c r="S83" s="256"/>
      <c r="T83" s="256"/>
      <c r="U83" s="256"/>
      <c r="V83" s="256"/>
      <c r="W83" s="257"/>
      <c r="X83" s="233">
        <f>AVERAGE(X16,X20,X25,X27,X32,X36,X38,X46,X55,X62,X66,X69,X73,X78,X80,PISCC!W37)</f>
        <v>0.50325452421239214</v>
      </c>
      <c r="Y83" s="233">
        <f>AVERAGE(Y16,Y20,Y25,Y27,Y32,Y36,Y38,Y46,Y55,Y62,Y66,Y69,Y73,Y78,Y80,PISCC!X37)</f>
        <v>0.6049986123688359</v>
      </c>
      <c r="AG83" s="255" t="s">
        <v>761</v>
      </c>
      <c r="AH83" s="256"/>
      <c r="AI83" s="256"/>
      <c r="AJ83" s="256"/>
      <c r="AK83" s="256"/>
      <c r="AL83" s="257"/>
      <c r="AM83" s="233">
        <f>AVERAGE(AM16,AM20,AM25,AM27,AM32,AM36,AM38,AM46,AM55,AM62,AM66,AM69,AM73,AM78,PISCC!AL37)</f>
        <v>0.48054588545572613</v>
      </c>
      <c r="AY83" s="289" t="s">
        <v>762</v>
      </c>
      <c r="AZ83" s="289"/>
      <c r="BA83" s="289"/>
      <c r="BB83" s="289"/>
      <c r="BC83" s="289"/>
      <c r="BD83" s="251">
        <f>+PISCC!BB37+BD78+BD73+BD66+BD62+BD55+BD46+BD38+BD36+BD32+BD27+BD25+BD20+BD16</f>
        <v>37607738393.970001</v>
      </c>
      <c r="BE83" s="251">
        <f>+PISCC!BC37+BE78+BE73+BE66+BE62+BE55+BE46+BE38+BE36+BE32+BE27+BE25+BE20+BE16</f>
        <v>10430981852</v>
      </c>
      <c r="BF83" s="251">
        <f>+PISCC!BD37+BF78+BF73+BF66+BF62+BF55+BF46+BF38+BF36+BF32+BF27+BF25+BF20+BF16</f>
        <v>2170427568.0599999</v>
      </c>
    </row>
    <row r="85" spans="18:58" ht="29.25" thickBot="1" x14ac:dyDescent="0.5"/>
    <row r="86" spans="18:58" ht="192" customHeight="1" thickBot="1" x14ac:dyDescent="0.5">
      <c r="AY86" s="290" t="s">
        <v>763</v>
      </c>
      <c r="AZ86" s="291"/>
      <c r="BA86" s="291"/>
      <c r="BB86" s="291"/>
      <c r="BC86" s="292"/>
      <c r="BD86" s="115">
        <f>+BE83/BD83</f>
        <v>0.27736264655766951</v>
      </c>
    </row>
    <row r="87" spans="18:58" ht="196.5" customHeight="1" thickBot="1" x14ac:dyDescent="0.5">
      <c r="AY87" s="283" t="s">
        <v>764</v>
      </c>
      <c r="AZ87" s="284"/>
      <c r="BA87" s="284"/>
      <c r="BB87" s="284"/>
      <c r="BC87" s="285"/>
      <c r="BD87" s="234">
        <f>+BF83/BD83</f>
        <v>5.7712259783428102E-2</v>
      </c>
    </row>
  </sheetData>
  <mergeCells count="604">
    <mergeCell ref="R16:W16"/>
    <mergeCell ref="R20:W20"/>
    <mergeCell ref="W18:W19"/>
    <mergeCell ref="X23:X24"/>
    <mergeCell ref="AY66:BC66"/>
    <mergeCell ref="AY27:BC27"/>
    <mergeCell ref="AY32:BC32"/>
    <mergeCell ref="AY36:BC36"/>
    <mergeCell ref="AY16:BC16"/>
    <mergeCell ref="AY20:BC20"/>
    <mergeCell ref="AY38:BC38"/>
    <mergeCell ref="AY46:BC46"/>
    <mergeCell ref="AY55:BC55"/>
    <mergeCell ref="AY62:BC62"/>
    <mergeCell ref="AR64:AR65"/>
    <mergeCell ref="AV64:AV65"/>
    <mergeCell ref="V47:V51"/>
    <mergeCell ref="V56:V57"/>
    <mergeCell ref="AV42:AV45"/>
    <mergeCell ref="AW42:AW45"/>
    <mergeCell ref="AT64:AT65"/>
    <mergeCell ref="AU64:AU65"/>
    <mergeCell ref="AN64:AN65"/>
    <mergeCell ref="AO64:AO65"/>
    <mergeCell ref="BN7:BN8"/>
    <mergeCell ref="BN9:BN10"/>
    <mergeCell ref="BN17:BN18"/>
    <mergeCell ref="BN33:BN34"/>
    <mergeCell ref="BN42:BN45"/>
    <mergeCell ref="BN64:BN65"/>
    <mergeCell ref="BN67:BN68"/>
    <mergeCell ref="AX42:AX45"/>
    <mergeCell ref="AY42:AY45"/>
    <mergeCell ref="AY64:AY65"/>
    <mergeCell ref="AZ64:AZ65"/>
    <mergeCell ref="AY17:AY18"/>
    <mergeCell ref="AZ17:AZ18"/>
    <mergeCell ref="BB64:BB65"/>
    <mergeCell ref="BC64:BC65"/>
    <mergeCell ref="AZ42:AZ45"/>
    <mergeCell ref="BA42:BA45"/>
    <mergeCell ref="AX7:AX8"/>
    <mergeCell ref="AY7:AY8"/>
    <mergeCell ref="BM67:BM68"/>
    <mergeCell ref="BG21:BG23"/>
    <mergeCell ref="BD7:BD8"/>
    <mergeCell ref="BF7:BF8"/>
    <mergeCell ref="BM9:BM10"/>
    <mergeCell ref="AY25:BC25"/>
    <mergeCell ref="BP42:BP45"/>
    <mergeCell ref="V7:V8"/>
    <mergeCell ref="A6:V6"/>
    <mergeCell ref="V11:V15"/>
    <mergeCell ref="V18:V19"/>
    <mergeCell ref="V23:V24"/>
    <mergeCell ref="BB42:BB45"/>
    <mergeCell ref="BC42:BC45"/>
    <mergeCell ref="BH42:BH45"/>
    <mergeCell ref="BI42:BI45"/>
    <mergeCell ref="BJ42:BJ45"/>
    <mergeCell ref="BK42:BK45"/>
    <mergeCell ref="BL42:BL45"/>
    <mergeCell ref="BM42:BM45"/>
    <mergeCell ref="BO42:BO45"/>
    <mergeCell ref="AP42:AP45"/>
    <mergeCell ref="AQ42:AQ45"/>
    <mergeCell ref="AR42:AR45"/>
    <mergeCell ref="AT42:AT45"/>
    <mergeCell ref="AU42:AU45"/>
    <mergeCell ref="W7:W8"/>
    <mergeCell ref="X7:X8"/>
    <mergeCell ref="Y7:Y8"/>
    <mergeCell ref="AW6:BC6"/>
    <mergeCell ref="BB7:BB8"/>
    <mergeCell ref="BC7:BC8"/>
    <mergeCell ref="BB17:BB18"/>
    <mergeCell ref="BC17:BC18"/>
    <mergeCell ref="AT17:AT18"/>
    <mergeCell ref="AT33:AT34"/>
    <mergeCell ref="AU33:AU34"/>
    <mergeCell ref="BB33:BB34"/>
    <mergeCell ref="BC33:BC34"/>
    <mergeCell ref="BA33:BA34"/>
    <mergeCell ref="AV7:AV8"/>
    <mergeCell ref="AW7:AW8"/>
    <mergeCell ref="AZ7:AZ8"/>
    <mergeCell ref="AT7:AT8"/>
    <mergeCell ref="AW9:AW10"/>
    <mergeCell ref="AX9:AX10"/>
    <mergeCell ref="AY9:AY10"/>
    <mergeCell ref="AW33:AW34"/>
    <mergeCell ref="AX33:AX34"/>
    <mergeCell ref="AY33:AY34"/>
    <mergeCell ref="AZ33:AZ34"/>
    <mergeCell ref="AW17:AW18"/>
    <mergeCell ref="AX17:AX18"/>
    <mergeCell ref="A9:A79"/>
    <mergeCell ref="Z9:Z79"/>
    <mergeCell ref="AA9:AA79"/>
    <mergeCell ref="BH64:BH65"/>
    <mergeCell ref="BI64:BI65"/>
    <mergeCell ref="BJ64:BJ65"/>
    <mergeCell ref="BK64:BK65"/>
    <mergeCell ref="BL64:BL65"/>
    <mergeCell ref="BI17:BI18"/>
    <mergeCell ref="BJ17:BJ18"/>
    <mergeCell ref="BK17:BK18"/>
    <mergeCell ref="BL17:BL18"/>
    <mergeCell ref="BH33:BH34"/>
    <mergeCell ref="BI33:BI34"/>
    <mergeCell ref="BJ33:BJ34"/>
    <mergeCell ref="BK33:BK34"/>
    <mergeCell ref="BL33:BL34"/>
    <mergeCell ref="BA17:BA18"/>
    <mergeCell ref="T75:T76"/>
    <mergeCell ref="S75:S76"/>
    <mergeCell ref="BA64:BA65"/>
    <mergeCell ref="BH17:BH18"/>
    <mergeCell ref="AW64:AW65"/>
    <mergeCell ref="AX64:AX65"/>
    <mergeCell ref="AC70:AC79"/>
    <mergeCell ref="AB70:AB79"/>
    <mergeCell ref="U75:U76"/>
    <mergeCell ref="AD70:AD72"/>
    <mergeCell ref="AE70:AE72"/>
    <mergeCell ref="AF70:AF72"/>
    <mergeCell ref="AD74:AD77"/>
    <mergeCell ref="AE74:AE77"/>
    <mergeCell ref="AF75:AF77"/>
    <mergeCell ref="V75:V76"/>
    <mergeCell ref="V70:V71"/>
    <mergeCell ref="R78:W78"/>
    <mergeCell ref="AP64:AP65"/>
    <mergeCell ref="AQ64:AQ65"/>
    <mergeCell ref="AD63:AD65"/>
    <mergeCell ref="AE63:AE65"/>
    <mergeCell ref="AF63:AF65"/>
    <mergeCell ref="AG64:AG65"/>
    <mergeCell ref="AH64:AH65"/>
    <mergeCell ref="AJ64:AJ65"/>
    <mergeCell ref="AG69:AK69"/>
    <mergeCell ref="AD67:AD68"/>
    <mergeCell ref="AE67:AE68"/>
    <mergeCell ref="AF67:AF68"/>
    <mergeCell ref="AI64:AI65"/>
    <mergeCell ref="O77:P77"/>
    <mergeCell ref="R73:W73"/>
    <mergeCell ref="W75:W76"/>
    <mergeCell ref="U70:U71"/>
    <mergeCell ref="N70:N71"/>
    <mergeCell ref="O72:P72"/>
    <mergeCell ref="O75:P76"/>
    <mergeCell ref="O70:P71"/>
    <mergeCell ref="Q70:Q71"/>
    <mergeCell ref="R70:R71"/>
    <mergeCell ref="I70:I79"/>
    <mergeCell ref="I67:I68"/>
    <mergeCell ref="E56:E57"/>
    <mergeCell ref="F56:F57"/>
    <mergeCell ref="G56:G57"/>
    <mergeCell ref="J70:J72"/>
    <mergeCell ref="K70:K71"/>
    <mergeCell ref="L70:L71"/>
    <mergeCell ref="M70:M71"/>
    <mergeCell ref="E63:E65"/>
    <mergeCell ref="F63:F65"/>
    <mergeCell ref="G63:G65"/>
    <mergeCell ref="H63:H65"/>
    <mergeCell ref="J63:J65"/>
    <mergeCell ref="K56:K57"/>
    <mergeCell ref="J56:J61"/>
    <mergeCell ref="K75:K76"/>
    <mergeCell ref="J74:J77"/>
    <mergeCell ref="F60:F61"/>
    <mergeCell ref="G60:G61"/>
    <mergeCell ref="H60:H61"/>
    <mergeCell ref="I60:I61"/>
    <mergeCell ref="J67:J68"/>
    <mergeCell ref="U56:U57"/>
    <mergeCell ref="S70:S71"/>
    <mergeCell ref="N75:N76"/>
    <mergeCell ref="M75:M76"/>
    <mergeCell ref="L75:L76"/>
    <mergeCell ref="R75:R76"/>
    <mergeCell ref="O28:P28"/>
    <mergeCell ref="O54:P54"/>
    <mergeCell ref="L56:L57"/>
    <mergeCell ref="M56:M57"/>
    <mergeCell ref="N56:N57"/>
    <mergeCell ref="Q56:Q57"/>
    <mergeCell ref="R56:R57"/>
    <mergeCell ref="L47:L51"/>
    <mergeCell ref="M47:M51"/>
    <mergeCell ref="N47:N51"/>
    <mergeCell ref="T70:T71"/>
    <mergeCell ref="T47:T51"/>
    <mergeCell ref="R69:W69"/>
    <mergeCell ref="W70:W71"/>
    <mergeCell ref="S56:S57"/>
    <mergeCell ref="T56:T57"/>
    <mergeCell ref="Q75:Q76"/>
    <mergeCell ref="O74:P74"/>
    <mergeCell ref="O79:P79"/>
    <mergeCell ref="O56:P57"/>
    <mergeCell ref="O29:P29"/>
    <mergeCell ref="O30:P30"/>
    <mergeCell ref="O31:P31"/>
    <mergeCell ref="O40:P40"/>
    <mergeCell ref="O41:P41"/>
    <mergeCell ref="O42:P42"/>
    <mergeCell ref="O43:P43"/>
    <mergeCell ref="O47:P51"/>
    <mergeCell ref="O39:P39"/>
    <mergeCell ref="O52:P52"/>
    <mergeCell ref="O37:P37"/>
    <mergeCell ref="O44:P44"/>
    <mergeCell ref="O45:P45"/>
    <mergeCell ref="O67:P67"/>
    <mergeCell ref="O68:P68"/>
    <mergeCell ref="O63:P63"/>
    <mergeCell ref="O64:P64"/>
    <mergeCell ref="O65:P65"/>
    <mergeCell ref="O58:P58"/>
    <mergeCell ref="O59:P59"/>
    <mergeCell ref="O60:P60"/>
    <mergeCell ref="O61:P61"/>
    <mergeCell ref="J33:J35"/>
    <mergeCell ref="O33:P33"/>
    <mergeCell ref="O34:P34"/>
    <mergeCell ref="O35:P35"/>
    <mergeCell ref="O53:P53"/>
    <mergeCell ref="J47:J54"/>
    <mergeCell ref="K47:K51"/>
    <mergeCell ref="B70:B79"/>
    <mergeCell ref="C70:C79"/>
    <mergeCell ref="D70:D79"/>
    <mergeCell ref="E70:E79"/>
    <mergeCell ref="F70:F79"/>
    <mergeCell ref="E67:E68"/>
    <mergeCell ref="F67:F68"/>
    <mergeCell ref="G67:G68"/>
    <mergeCell ref="H67:H68"/>
    <mergeCell ref="G70:G79"/>
    <mergeCell ref="H70:H79"/>
    <mergeCell ref="D60:D61"/>
    <mergeCell ref="D63:D65"/>
    <mergeCell ref="C67:C68"/>
    <mergeCell ref="D67:D68"/>
    <mergeCell ref="I63:I65"/>
    <mergeCell ref="E60:E61"/>
    <mergeCell ref="AB17:AB26"/>
    <mergeCell ref="AC28:AC31"/>
    <mergeCell ref="AB28:AB31"/>
    <mergeCell ref="AK42:AK45"/>
    <mergeCell ref="AK64:AK65"/>
    <mergeCell ref="AG42:AG45"/>
    <mergeCell ref="AH42:AH45"/>
    <mergeCell ref="AL64:AL65"/>
    <mergeCell ref="AI42:AI45"/>
    <mergeCell ref="AF56:AF57"/>
    <mergeCell ref="AF58:AF59"/>
    <mergeCell ref="AL17:AL18"/>
    <mergeCell ref="AH33:AH34"/>
    <mergeCell ref="AD21:AD24"/>
    <mergeCell ref="AE21:AE24"/>
    <mergeCell ref="AF17:AF18"/>
    <mergeCell ref="AQ9:AQ10"/>
    <mergeCell ref="AJ17:AJ18"/>
    <mergeCell ref="AF9:AF10"/>
    <mergeCell ref="AP33:AP34"/>
    <mergeCell ref="AQ33:AQ34"/>
    <mergeCell ref="AD33:AD35"/>
    <mergeCell ref="AE33:AE35"/>
    <mergeCell ref="AF33:AF35"/>
    <mergeCell ref="AQ17:AQ18"/>
    <mergeCell ref="AG25:AL25"/>
    <mergeCell ref="AG27:AL27"/>
    <mergeCell ref="AI33:AI34"/>
    <mergeCell ref="AG33:AG34"/>
    <mergeCell ref="AO17:AO18"/>
    <mergeCell ref="AP17:AP18"/>
    <mergeCell ref="AD17:AD19"/>
    <mergeCell ref="AE17:AE19"/>
    <mergeCell ref="B9:B15"/>
    <mergeCell ref="C9:C15"/>
    <mergeCell ref="D11:D15"/>
    <mergeCell ref="H56:H57"/>
    <mergeCell ref="I56:I57"/>
    <mergeCell ref="E47:E54"/>
    <mergeCell ref="F47:F54"/>
    <mergeCell ref="G47:G54"/>
    <mergeCell ref="H47:H54"/>
    <mergeCell ref="I47:I54"/>
    <mergeCell ref="B17:B68"/>
    <mergeCell ref="C17:C37"/>
    <mergeCell ref="D21:D24"/>
    <mergeCell ref="D33:D37"/>
    <mergeCell ref="C39:C54"/>
    <mergeCell ref="D42:D45"/>
    <mergeCell ref="D47:D54"/>
    <mergeCell ref="C56:C65"/>
    <mergeCell ref="D56:D57"/>
    <mergeCell ref="F11:F15"/>
    <mergeCell ref="F18:F19"/>
    <mergeCell ref="E18:E19"/>
    <mergeCell ref="D18:D19"/>
    <mergeCell ref="T7:T8"/>
    <mergeCell ref="G7:G8"/>
    <mergeCell ref="E11:E15"/>
    <mergeCell ref="BO7:BO8"/>
    <mergeCell ref="B5:C5"/>
    <mergeCell ref="D5:BI5"/>
    <mergeCell ref="D1:BH1"/>
    <mergeCell ref="D2:BH2"/>
    <mergeCell ref="D3:BH3"/>
    <mergeCell ref="D4:BH4"/>
    <mergeCell ref="B1:C4"/>
    <mergeCell ref="B7:B8"/>
    <mergeCell ref="C7:C8"/>
    <mergeCell ref="D7:D8"/>
    <mergeCell ref="E7:E8"/>
    <mergeCell ref="F7:F8"/>
    <mergeCell ref="BA7:BA8"/>
    <mergeCell ref="BH7:BH8"/>
    <mergeCell ref="AP7:AP8"/>
    <mergeCell ref="AQ7:AQ8"/>
    <mergeCell ref="AR7:AR8"/>
    <mergeCell ref="AS7:AS8"/>
    <mergeCell ref="AU7:AU8"/>
    <mergeCell ref="AD6:AV6"/>
    <mergeCell ref="K7:K8"/>
    <mergeCell ref="L7:L8"/>
    <mergeCell ref="M7:M8"/>
    <mergeCell ref="BP7:BP8"/>
    <mergeCell ref="BO6:BP6"/>
    <mergeCell ref="A7:A8"/>
    <mergeCell ref="Z7:Z8"/>
    <mergeCell ref="AA7:AA8"/>
    <mergeCell ref="Z6:AC6"/>
    <mergeCell ref="BI7:BI8"/>
    <mergeCell ref="BJ7:BJ8"/>
    <mergeCell ref="BK7:BK8"/>
    <mergeCell ref="BL7:BL8"/>
    <mergeCell ref="BM7:BM8"/>
    <mergeCell ref="AF7:AF8"/>
    <mergeCell ref="AG7:AG8"/>
    <mergeCell ref="AH7:AH8"/>
    <mergeCell ref="AI7:AI8"/>
    <mergeCell ref="AN7:AN8"/>
    <mergeCell ref="AO7:AO8"/>
    <mergeCell ref="Q7:Q8"/>
    <mergeCell ref="R7:R8"/>
    <mergeCell ref="AE7:AE8"/>
    <mergeCell ref="S7:S8"/>
    <mergeCell ref="BH6:BL6"/>
    <mergeCell ref="I7:I8"/>
    <mergeCell ref="J7:J8"/>
    <mergeCell ref="AJ42:AJ45"/>
    <mergeCell ref="AN42:AN45"/>
    <mergeCell ref="AG32:AL32"/>
    <mergeCell ref="AV33:AV34"/>
    <mergeCell ref="AD39:AD45"/>
    <mergeCell ref="AE39:AE45"/>
    <mergeCell ref="AF40:AF45"/>
    <mergeCell ref="AN33:AN34"/>
    <mergeCell ref="AO33:AO34"/>
    <mergeCell ref="AJ33:AJ34"/>
    <mergeCell ref="AO42:AO45"/>
    <mergeCell ref="AK33:AK34"/>
    <mergeCell ref="AL33:AL34"/>
    <mergeCell ref="AL42:AL45"/>
    <mergeCell ref="AM33:AM34"/>
    <mergeCell ref="AG36:AL36"/>
    <mergeCell ref="AG38:AL38"/>
    <mergeCell ref="AM42:AM45"/>
    <mergeCell ref="N7:N8"/>
    <mergeCell ref="O7:P7"/>
    <mergeCell ref="AB7:AB8"/>
    <mergeCell ref="BM17:BM18"/>
    <mergeCell ref="BM33:BM34"/>
    <mergeCell ref="BM64:BM65"/>
    <mergeCell ref="AF21:AF22"/>
    <mergeCell ref="AF23:AF24"/>
    <mergeCell ref="AD28:AD31"/>
    <mergeCell ref="AE28:AE31"/>
    <mergeCell ref="AF28:AF31"/>
    <mergeCell ref="AD47:AD54"/>
    <mergeCell ref="AG17:AG18"/>
    <mergeCell ref="AH17:AH18"/>
    <mergeCell ref="AI17:AI18"/>
    <mergeCell ref="AN17:AN18"/>
    <mergeCell ref="BD21:BD23"/>
    <mergeCell ref="BE21:BE23"/>
    <mergeCell ref="BF21:BF23"/>
    <mergeCell ref="AU17:AU19"/>
    <mergeCell ref="AV17:AV19"/>
    <mergeCell ref="BD17:BD18"/>
    <mergeCell ref="BE17:BE18"/>
    <mergeCell ref="BF17:BF18"/>
    <mergeCell ref="AK17:AK18"/>
    <mergeCell ref="AR17:AR18"/>
    <mergeCell ref="AE47:AE54"/>
    <mergeCell ref="I18:I19"/>
    <mergeCell ref="H18:H19"/>
    <mergeCell ref="G18:G19"/>
    <mergeCell ref="J21:J24"/>
    <mergeCell ref="O21:P21"/>
    <mergeCell ref="O22:P22"/>
    <mergeCell ref="K23:K24"/>
    <mergeCell ref="L23:L24"/>
    <mergeCell ref="M23:M24"/>
    <mergeCell ref="N23:N24"/>
    <mergeCell ref="O23:P24"/>
    <mergeCell ref="E21:E24"/>
    <mergeCell ref="F21:F24"/>
    <mergeCell ref="G21:G24"/>
    <mergeCell ref="H21:H24"/>
    <mergeCell ref="I21:I24"/>
    <mergeCell ref="U23:U24"/>
    <mergeCell ref="U47:U51"/>
    <mergeCell ref="E42:E45"/>
    <mergeCell ref="F42:F45"/>
    <mergeCell ref="G42:G45"/>
    <mergeCell ref="H42:H45"/>
    <mergeCell ref="I42:I45"/>
    <mergeCell ref="E33:E37"/>
    <mergeCell ref="F33:F37"/>
    <mergeCell ref="G33:G37"/>
    <mergeCell ref="H33:H37"/>
    <mergeCell ref="I33:I37"/>
    <mergeCell ref="Q23:Q24"/>
    <mergeCell ref="O26:P26"/>
    <mergeCell ref="J28:J31"/>
    <mergeCell ref="J39:J45"/>
    <mergeCell ref="Q47:Q51"/>
    <mergeCell ref="R47:R51"/>
    <mergeCell ref="S47:S51"/>
    <mergeCell ref="AU9:AU15"/>
    <mergeCell ref="AV9:AV15"/>
    <mergeCell ref="AR9:AR10"/>
    <mergeCell ref="X11:X15"/>
    <mergeCell ref="Y11:Y15"/>
    <mergeCell ref="AL9:AL10"/>
    <mergeCell ref="AM9:AM10"/>
    <mergeCell ref="H7:H8"/>
    <mergeCell ref="U7:U8"/>
    <mergeCell ref="O9:P9"/>
    <mergeCell ref="O10:P10"/>
    <mergeCell ref="AJ7:AJ8"/>
    <mergeCell ref="AB9:AB15"/>
    <mergeCell ref="AC9:AC15"/>
    <mergeCell ref="AT9:AT10"/>
    <mergeCell ref="AF11:AF15"/>
    <mergeCell ref="AG9:AG10"/>
    <mergeCell ref="AH9:AH10"/>
    <mergeCell ref="AI9:AI10"/>
    <mergeCell ref="AJ9:AJ10"/>
    <mergeCell ref="AN9:AN10"/>
    <mergeCell ref="AO9:AO10"/>
    <mergeCell ref="AP9:AP10"/>
    <mergeCell ref="AC7:AC8"/>
    <mergeCell ref="G11:G15"/>
    <mergeCell ref="H11:H15"/>
    <mergeCell ref="I11:I15"/>
    <mergeCell ref="J9:J15"/>
    <mergeCell ref="K11:K15"/>
    <mergeCell ref="L11:L15"/>
    <mergeCell ref="M11:M15"/>
    <mergeCell ref="AD9:AD15"/>
    <mergeCell ref="N11:N15"/>
    <mergeCell ref="O11:P15"/>
    <mergeCell ref="Q11:Q15"/>
    <mergeCell ref="R11:R15"/>
    <mergeCell ref="S11:S15"/>
    <mergeCell ref="T11:T15"/>
    <mergeCell ref="U11:U15"/>
    <mergeCell ref="W11:W15"/>
    <mergeCell ref="BP9:BP10"/>
    <mergeCell ref="AZ9:AZ10"/>
    <mergeCell ref="BA9:BA10"/>
    <mergeCell ref="BB9:BB10"/>
    <mergeCell ref="BC9:BC10"/>
    <mergeCell ref="BH9:BH10"/>
    <mergeCell ref="BI9:BI10"/>
    <mergeCell ref="BJ9:BJ10"/>
    <mergeCell ref="BK9:BK10"/>
    <mergeCell ref="BL9:BL10"/>
    <mergeCell ref="BO9:BO10"/>
    <mergeCell ref="J17:J19"/>
    <mergeCell ref="U18:U19"/>
    <mergeCell ref="T18:T19"/>
    <mergeCell ref="S18:S19"/>
    <mergeCell ref="R18:R19"/>
    <mergeCell ref="Q18:Q19"/>
    <mergeCell ref="O18:P19"/>
    <mergeCell ref="N18:N19"/>
    <mergeCell ref="M18:M19"/>
    <mergeCell ref="L18:L19"/>
    <mergeCell ref="K18:K19"/>
    <mergeCell ref="O17:P17"/>
    <mergeCell ref="BG7:BG8"/>
    <mergeCell ref="BD9:BD15"/>
    <mergeCell ref="BF9:BF15"/>
    <mergeCell ref="BG9:BG15"/>
    <mergeCell ref="BE9:BE15"/>
    <mergeCell ref="BE7:BE8"/>
    <mergeCell ref="BG17:BG18"/>
    <mergeCell ref="BD28:BD31"/>
    <mergeCell ref="BE28:BE31"/>
    <mergeCell ref="BF28:BF31"/>
    <mergeCell ref="BG28:BG31"/>
    <mergeCell ref="BD33:BD35"/>
    <mergeCell ref="BE33:BE35"/>
    <mergeCell ref="BF33:BF35"/>
    <mergeCell ref="BG33:BG35"/>
    <mergeCell ref="BD39:BD45"/>
    <mergeCell ref="BE39:BE45"/>
    <mergeCell ref="BF39:BF45"/>
    <mergeCell ref="BG39:BG45"/>
    <mergeCell ref="BD47:BD54"/>
    <mergeCell ref="BE47:BE54"/>
    <mergeCell ref="BF47:BF54"/>
    <mergeCell ref="BG47:BG54"/>
    <mergeCell ref="BD56:BD61"/>
    <mergeCell ref="BE56:BE61"/>
    <mergeCell ref="BF56:BF61"/>
    <mergeCell ref="BG56:BG61"/>
    <mergeCell ref="BD63:BD65"/>
    <mergeCell ref="BE63:BE65"/>
    <mergeCell ref="BF63:BF65"/>
    <mergeCell ref="BG63:BG65"/>
    <mergeCell ref="AY86:BC86"/>
    <mergeCell ref="BD67:BD68"/>
    <mergeCell ref="BE67:BE68"/>
    <mergeCell ref="BF67:BF68"/>
    <mergeCell ref="BG67:BG68"/>
    <mergeCell ref="BD70:BD72"/>
    <mergeCell ref="BE70:BE72"/>
    <mergeCell ref="BF70:BF72"/>
    <mergeCell ref="BG70:BG72"/>
    <mergeCell ref="BD74:BD77"/>
    <mergeCell ref="BE74:BE77"/>
    <mergeCell ref="BF74:BF77"/>
    <mergeCell ref="BG74:BG77"/>
    <mergeCell ref="R32:W32"/>
    <mergeCell ref="R36:W36"/>
    <mergeCell ref="R38:W38"/>
    <mergeCell ref="R46:W46"/>
    <mergeCell ref="W47:W51"/>
    <mergeCell ref="T23:T24"/>
    <mergeCell ref="R23:R24"/>
    <mergeCell ref="S23:S24"/>
    <mergeCell ref="AY87:BC87"/>
    <mergeCell ref="AY83:BC83"/>
    <mergeCell ref="AY73:BC73"/>
    <mergeCell ref="AY78:BC78"/>
    <mergeCell ref="AC67:AC68"/>
    <mergeCell ref="AB67:AB68"/>
    <mergeCell ref="AF47:AF51"/>
    <mergeCell ref="AG46:AL46"/>
    <mergeCell ref="AD56:AD61"/>
    <mergeCell ref="AE56:AE61"/>
    <mergeCell ref="AR33:AR34"/>
    <mergeCell ref="AC33:AC37"/>
    <mergeCell ref="AB33:AB37"/>
    <mergeCell ref="AC39:AC65"/>
    <mergeCell ref="AB39:AB65"/>
    <mergeCell ref="AC17:AC26"/>
    <mergeCell ref="AG16:AL16"/>
    <mergeCell ref="AM17:AM18"/>
    <mergeCell ref="AD7:AD8"/>
    <mergeCell ref="AE9:AE15"/>
    <mergeCell ref="AK7:AK8"/>
    <mergeCell ref="AG55:AL55"/>
    <mergeCell ref="AG62:AL62"/>
    <mergeCell ref="AM64:AM65"/>
    <mergeCell ref="AG66:AL66"/>
    <mergeCell ref="AL7:AL8"/>
    <mergeCell ref="AM7:AM8"/>
    <mergeCell ref="AK9:AK10"/>
    <mergeCell ref="AG73:AL73"/>
    <mergeCell ref="AG78:AL78"/>
    <mergeCell ref="R83:W83"/>
    <mergeCell ref="AG83:AL83"/>
    <mergeCell ref="X18:X19"/>
    <mergeCell ref="Y18:Y19"/>
    <mergeCell ref="AG20:AL20"/>
    <mergeCell ref="R80:W80"/>
    <mergeCell ref="X75:X76"/>
    <mergeCell ref="Y75:Y76"/>
    <mergeCell ref="X70:X71"/>
    <mergeCell ref="Y70:Y71"/>
    <mergeCell ref="X56:X57"/>
    <mergeCell ref="Y56:Y57"/>
    <mergeCell ref="X47:X51"/>
    <mergeCell ref="Y47:Y51"/>
    <mergeCell ref="W56:W57"/>
    <mergeCell ref="R55:W55"/>
    <mergeCell ref="R62:W62"/>
    <mergeCell ref="R66:W66"/>
    <mergeCell ref="Y23:Y24"/>
    <mergeCell ref="W23:W24"/>
    <mergeCell ref="R25:W25"/>
    <mergeCell ref="R27:W27"/>
  </mergeCells>
  <hyperlinks>
    <hyperlink ref="BN51" r:id="rId1" xr:uid="{00000000-0004-0000-0000-000000000000}"/>
    <hyperlink ref="BN56" r:id="rId2" xr:uid="{00000000-0004-0000-0000-000001000000}"/>
    <hyperlink ref="BN59" r:id="rId3" xr:uid="{00000000-0004-0000-0000-000002000000}"/>
    <hyperlink ref="BN71" r:id="rId4" xr:uid="{00000000-0004-0000-0000-000003000000}"/>
  </hyperlinks>
  <pageMargins left="0.7" right="0.7" top="0.75" bottom="0.75" header="0.3" footer="0.3"/>
  <pageSetup paperSize="9" orientation="portrait" r:id="rId5"/>
  <ignoredErrors>
    <ignoredError sqref="X55:Y55 X38:Y38 AM25 AM27 AM32 AM36 AM38 AM55 AM73 AM78 X36" formula="1"/>
  </ignoredError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41"/>
  <sheetViews>
    <sheetView topLeftCell="AY34" zoomScale="50" zoomScaleNormal="50" workbookViewId="0">
      <selection activeCell="BD78" activeCellId="12" sqref="BD12:BD16 BD18:BD21 BD25 BD26:BD29 BD31:BD32 BD36 BD38 BD46 BD55 BD62 BD66 BD73 BD78"/>
    </sheetView>
  </sheetViews>
  <sheetFormatPr baseColWidth="10" defaultColWidth="11.42578125" defaultRowHeight="20.25" x14ac:dyDescent="0.2"/>
  <cols>
    <col min="1" max="1" width="20.5703125" style="152" customWidth="1"/>
    <col min="2" max="2" width="33.140625" style="152" customWidth="1"/>
    <col min="3" max="4" width="11.42578125" style="152"/>
    <col min="5" max="5" width="13.7109375" style="152" customWidth="1"/>
    <col min="6" max="6" width="13.85546875" style="152" customWidth="1"/>
    <col min="7" max="7" width="15.85546875" style="152" customWidth="1"/>
    <col min="8" max="8" width="14.7109375" style="152" customWidth="1"/>
    <col min="9" max="9" width="19.7109375" style="152" customWidth="1"/>
    <col min="10" max="10" width="14.42578125" style="152" customWidth="1"/>
    <col min="11" max="11" width="16" style="152" customWidth="1"/>
    <col min="12" max="12" width="16.7109375" style="152" customWidth="1"/>
    <col min="13" max="13" width="20" style="152" customWidth="1"/>
    <col min="14" max="14" width="19.28515625" style="152" customWidth="1"/>
    <col min="15" max="16" width="11.42578125" style="152"/>
    <col min="17" max="17" width="19.7109375" style="152" customWidth="1"/>
    <col min="18" max="18" width="14.28515625" style="152" customWidth="1"/>
    <col min="19" max="19" width="15.5703125" style="152" customWidth="1"/>
    <col min="20" max="20" width="15.42578125" style="152" customWidth="1"/>
    <col min="21" max="24" width="21.5703125" style="152" customWidth="1"/>
    <col min="25" max="27" width="15.42578125" style="152" customWidth="1"/>
    <col min="28" max="28" width="24" style="152" customWidth="1"/>
    <col min="29" max="29" width="28.7109375" style="152" customWidth="1"/>
    <col min="30" max="30" width="16.28515625" style="152" customWidth="1"/>
    <col min="31" max="31" width="17" style="152" customWidth="1"/>
    <col min="32" max="32" width="24.28515625" style="152" customWidth="1"/>
    <col min="33" max="33" width="20.28515625" style="152" customWidth="1"/>
    <col min="34" max="36" width="19.85546875" style="152" customWidth="1"/>
    <col min="37" max="37" width="23" style="230" customWidth="1"/>
    <col min="38" max="38" width="19.85546875" style="202" customWidth="1"/>
    <col min="39" max="39" width="17.28515625" style="152" customWidth="1"/>
    <col min="40" max="40" width="22.7109375" style="152" customWidth="1"/>
    <col min="41" max="41" width="21.85546875" style="152" customWidth="1"/>
    <col min="42" max="42" width="18.85546875" style="152" customWidth="1"/>
    <col min="43" max="44" width="17.85546875" style="152" customWidth="1"/>
    <col min="45" max="45" width="19.7109375" style="152" customWidth="1"/>
    <col min="46" max="46" width="19" style="152" customWidth="1"/>
    <col min="47" max="47" width="20" style="152" customWidth="1"/>
    <col min="48" max="48" width="29.85546875" style="152" customWidth="1"/>
    <col min="49" max="49" width="21.28515625" style="152" customWidth="1"/>
    <col min="50" max="50" width="17.85546875" style="152" customWidth="1"/>
    <col min="51" max="53" width="22.140625" style="152" customWidth="1"/>
    <col min="54" max="54" width="33.5703125" style="152" customWidth="1"/>
    <col min="55" max="55" width="33.140625" style="152" customWidth="1"/>
    <col min="56" max="56" width="26.7109375" style="152" customWidth="1"/>
    <col min="57" max="57" width="26.85546875" style="152" customWidth="1"/>
    <col min="58" max="58" width="18.5703125" style="152" customWidth="1"/>
    <col min="59" max="59" width="36.7109375" style="152" customWidth="1"/>
    <col min="60" max="60" width="19.5703125" style="152" customWidth="1"/>
    <col min="61" max="61" width="15.5703125" style="152" customWidth="1"/>
    <col min="62" max="62" width="19.42578125" style="152" customWidth="1"/>
    <col min="63" max="64" width="32.42578125" style="152" customWidth="1"/>
    <col min="65" max="65" width="21.85546875" style="154" customWidth="1"/>
    <col min="66" max="66" width="19.7109375" style="154" customWidth="1"/>
    <col min="67" max="16384" width="11.42578125" style="152"/>
  </cols>
  <sheetData>
    <row r="1" spans="1:66" ht="29.25" customHeight="1" x14ac:dyDescent="0.2">
      <c r="B1" s="514" t="s">
        <v>0</v>
      </c>
      <c r="C1" s="514"/>
      <c r="D1" s="515" t="s">
        <v>1</v>
      </c>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7"/>
      <c r="BL1" s="153"/>
      <c r="BM1" s="1" t="s">
        <v>2</v>
      </c>
    </row>
    <row r="2" spans="1:66" ht="30" customHeight="1" x14ac:dyDescent="0.2">
      <c r="B2" s="514"/>
      <c r="C2" s="514"/>
      <c r="D2" s="515" t="s">
        <v>3</v>
      </c>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7"/>
      <c r="BL2" s="153"/>
      <c r="BM2" s="1" t="s">
        <v>4</v>
      </c>
    </row>
    <row r="3" spans="1:66" ht="30.75" customHeight="1" x14ac:dyDescent="0.2">
      <c r="B3" s="514"/>
      <c r="C3" s="514"/>
      <c r="D3" s="515" t="s">
        <v>5</v>
      </c>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7"/>
      <c r="BL3" s="153"/>
      <c r="BM3" s="1" t="s">
        <v>6</v>
      </c>
    </row>
    <row r="4" spans="1:66" ht="24.75" customHeight="1" x14ac:dyDescent="0.2">
      <c r="B4" s="514"/>
      <c r="C4" s="514"/>
      <c r="D4" s="515" t="s">
        <v>7</v>
      </c>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7"/>
      <c r="BL4" s="153"/>
      <c r="BM4" s="1" t="s">
        <v>8</v>
      </c>
    </row>
    <row r="5" spans="1:66" ht="27" customHeight="1" x14ac:dyDescent="0.2">
      <c r="B5" s="518" t="s">
        <v>9</v>
      </c>
      <c r="C5" s="518"/>
      <c r="D5" s="519" t="s">
        <v>10</v>
      </c>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519"/>
      <c r="BE5" s="519"/>
      <c r="BF5" s="519"/>
      <c r="BG5" s="519"/>
      <c r="BH5" s="519"/>
      <c r="BI5" s="519"/>
      <c r="BJ5" s="519"/>
      <c r="BK5" s="519"/>
      <c r="BL5" s="520"/>
      <c r="BM5" s="520"/>
    </row>
    <row r="6" spans="1:66" ht="30.75" customHeight="1" thickBot="1" x14ac:dyDescent="0.25">
      <c r="A6" s="524" t="s">
        <v>11</v>
      </c>
      <c r="B6" s="525"/>
      <c r="C6" s="525"/>
      <c r="D6" s="525"/>
      <c r="E6" s="525"/>
      <c r="F6" s="525"/>
      <c r="G6" s="525"/>
      <c r="H6" s="525"/>
      <c r="I6" s="525"/>
      <c r="J6" s="525"/>
      <c r="K6" s="525"/>
      <c r="L6" s="525"/>
      <c r="M6" s="525"/>
      <c r="N6" s="525"/>
      <c r="O6" s="525"/>
      <c r="P6" s="525"/>
      <c r="Q6" s="525"/>
      <c r="R6" s="525"/>
      <c r="S6" s="525"/>
      <c r="T6" s="525"/>
      <c r="U6" s="525"/>
      <c r="V6" s="526"/>
      <c r="W6" s="155"/>
      <c r="X6" s="155"/>
      <c r="Y6" s="521" t="s">
        <v>12</v>
      </c>
      <c r="Z6" s="522"/>
      <c r="AA6" s="522"/>
      <c r="AB6" s="523"/>
      <c r="AC6" s="488" t="s">
        <v>13</v>
      </c>
      <c r="AD6" s="489"/>
      <c r="AE6" s="489"/>
      <c r="AF6" s="489"/>
      <c r="AG6" s="489"/>
      <c r="AH6" s="489"/>
      <c r="AI6" s="489"/>
      <c r="AJ6" s="489"/>
      <c r="AK6" s="489"/>
      <c r="AL6" s="489"/>
      <c r="AM6" s="489"/>
      <c r="AN6" s="489"/>
      <c r="AO6" s="489"/>
      <c r="AP6" s="489"/>
      <c r="AQ6" s="489"/>
      <c r="AR6" s="489"/>
      <c r="AS6" s="489"/>
      <c r="AT6" s="489"/>
      <c r="AU6" s="490"/>
      <c r="AV6" s="484" t="s">
        <v>14</v>
      </c>
      <c r="AW6" s="484"/>
      <c r="AX6" s="484"/>
      <c r="AY6" s="484"/>
      <c r="AZ6" s="156"/>
      <c r="BA6" s="156"/>
      <c r="BB6" s="156"/>
      <c r="BC6" s="156"/>
      <c r="BD6" s="156"/>
      <c r="BE6" s="156"/>
      <c r="BF6" s="483" t="s">
        <v>15</v>
      </c>
      <c r="BG6" s="483"/>
      <c r="BH6" s="483"/>
      <c r="BI6" s="483"/>
      <c r="BJ6" s="483"/>
      <c r="BK6" s="29"/>
      <c r="BL6" s="30"/>
      <c r="BM6" s="473" t="s">
        <v>16</v>
      </c>
      <c r="BN6" s="474"/>
    </row>
    <row r="7" spans="1:66" ht="43.9" customHeight="1" x14ac:dyDescent="0.2">
      <c r="A7" s="506" t="s">
        <v>17</v>
      </c>
      <c r="B7" s="502" t="s">
        <v>18</v>
      </c>
      <c r="C7" s="502" t="s">
        <v>19</v>
      </c>
      <c r="D7" s="502" t="s">
        <v>20</v>
      </c>
      <c r="E7" s="502" t="s">
        <v>21</v>
      </c>
      <c r="F7" s="502" t="s">
        <v>22</v>
      </c>
      <c r="G7" s="502" t="s">
        <v>23</v>
      </c>
      <c r="H7" s="502" t="s">
        <v>24</v>
      </c>
      <c r="I7" s="502" t="s">
        <v>25</v>
      </c>
      <c r="J7" s="502" t="s">
        <v>26</v>
      </c>
      <c r="K7" s="502" t="s">
        <v>27</v>
      </c>
      <c r="L7" s="502" t="s">
        <v>28</v>
      </c>
      <c r="M7" s="502" t="s">
        <v>29</v>
      </c>
      <c r="N7" s="502" t="s">
        <v>30</v>
      </c>
      <c r="O7" s="482" t="s">
        <v>765</v>
      </c>
      <c r="P7" s="482"/>
      <c r="Q7" s="502" t="s">
        <v>32</v>
      </c>
      <c r="R7" s="502" t="s">
        <v>33</v>
      </c>
      <c r="S7" s="502" t="s">
        <v>34</v>
      </c>
      <c r="T7" s="502" t="s">
        <v>35</v>
      </c>
      <c r="U7" s="504" t="s">
        <v>36</v>
      </c>
      <c r="V7" s="504" t="s">
        <v>766</v>
      </c>
      <c r="W7" s="508" t="s">
        <v>767</v>
      </c>
      <c r="X7" s="508" t="s">
        <v>768</v>
      </c>
      <c r="Y7" s="472" t="s">
        <v>41</v>
      </c>
      <c r="Z7" s="472" t="s">
        <v>42</v>
      </c>
      <c r="AA7" s="472" t="s">
        <v>43</v>
      </c>
      <c r="AB7" s="472" t="s">
        <v>44</v>
      </c>
      <c r="AC7" s="502" t="s">
        <v>45</v>
      </c>
      <c r="AD7" s="502" t="s">
        <v>46</v>
      </c>
      <c r="AE7" s="502" t="s">
        <v>47</v>
      </c>
      <c r="AF7" s="503" t="s">
        <v>48</v>
      </c>
      <c r="AG7" s="503" t="s">
        <v>49</v>
      </c>
      <c r="AH7" s="503" t="s">
        <v>50</v>
      </c>
      <c r="AI7" s="499" t="s">
        <v>51</v>
      </c>
      <c r="AJ7" s="499" t="s">
        <v>52</v>
      </c>
      <c r="AK7" s="512" t="s">
        <v>53</v>
      </c>
      <c r="AL7" s="510" t="s">
        <v>52</v>
      </c>
      <c r="AM7" s="503" t="s">
        <v>54</v>
      </c>
      <c r="AN7" s="503" t="s">
        <v>55</v>
      </c>
      <c r="AO7" s="503" t="s">
        <v>56</v>
      </c>
      <c r="AP7" s="485" t="s">
        <v>57</v>
      </c>
      <c r="AQ7" s="485" t="s">
        <v>58</v>
      </c>
      <c r="AR7" s="501" t="s">
        <v>769</v>
      </c>
      <c r="AS7" s="485" t="s">
        <v>61</v>
      </c>
      <c r="AT7" s="485" t="s">
        <v>62</v>
      </c>
      <c r="AU7" s="485" t="s">
        <v>63</v>
      </c>
      <c r="AV7" s="485" t="s">
        <v>64</v>
      </c>
      <c r="AW7" s="485" t="s">
        <v>65</v>
      </c>
      <c r="AX7" s="485" t="s">
        <v>66</v>
      </c>
      <c r="AY7" s="475" t="s">
        <v>67</v>
      </c>
      <c r="AZ7" s="486" t="s">
        <v>770</v>
      </c>
      <c r="BA7" s="486" t="s">
        <v>771</v>
      </c>
      <c r="BB7" s="112"/>
      <c r="BC7" s="112"/>
      <c r="BD7" s="112"/>
      <c r="BE7" s="112"/>
      <c r="BF7" s="476" t="s">
        <v>74</v>
      </c>
      <c r="BG7" s="478" t="s">
        <v>75</v>
      </c>
      <c r="BH7" s="480" t="s">
        <v>76</v>
      </c>
      <c r="BI7" s="476" t="s">
        <v>77</v>
      </c>
      <c r="BJ7" s="482" t="s">
        <v>78</v>
      </c>
      <c r="BK7" s="472" t="s">
        <v>79</v>
      </c>
      <c r="BL7" s="487" t="s">
        <v>772</v>
      </c>
      <c r="BM7" s="472" t="s">
        <v>81</v>
      </c>
      <c r="BN7" s="472" t="s">
        <v>82</v>
      </c>
    </row>
    <row r="8" spans="1:66" ht="123.75" customHeight="1" thickBot="1" x14ac:dyDescent="0.25">
      <c r="A8" s="507"/>
      <c r="B8" s="482"/>
      <c r="C8" s="482"/>
      <c r="D8" s="482"/>
      <c r="E8" s="482"/>
      <c r="F8" s="482"/>
      <c r="G8" s="482"/>
      <c r="H8" s="482"/>
      <c r="I8" s="482"/>
      <c r="J8" s="482"/>
      <c r="K8" s="482"/>
      <c r="L8" s="482"/>
      <c r="M8" s="482"/>
      <c r="N8" s="482"/>
      <c r="O8" s="28" t="s">
        <v>83</v>
      </c>
      <c r="P8" s="28" t="s">
        <v>84</v>
      </c>
      <c r="Q8" s="482"/>
      <c r="R8" s="482"/>
      <c r="S8" s="482"/>
      <c r="T8" s="482"/>
      <c r="U8" s="505"/>
      <c r="V8" s="505"/>
      <c r="W8" s="509"/>
      <c r="X8" s="509"/>
      <c r="Y8" s="472"/>
      <c r="Z8" s="472"/>
      <c r="AA8" s="472"/>
      <c r="AB8" s="472"/>
      <c r="AC8" s="502"/>
      <c r="AD8" s="502"/>
      <c r="AE8" s="502"/>
      <c r="AF8" s="503"/>
      <c r="AG8" s="503"/>
      <c r="AH8" s="503"/>
      <c r="AI8" s="500"/>
      <c r="AJ8" s="500"/>
      <c r="AK8" s="513"/>
      <c r="AL8" s="511"/>
      <c r="AM8" s="503"/>
      <c r="AN8" s="503"/>
      <c r="AO8" s="503"/>
      <c r="AP8" s="485"/>
      <c r="AQ8" s="485"/>
      <c r="AR8" s="501"/>
      <c r="AS8" s="485"/>
      <c r="AT8" s="485"/>
      <c r="AU8" s="485"/>
      <c r="AV8" s="485"/>
      <c r="AW8" s="485"/>
      <c r="AX8" s="485"/>
      <c r="AY8" s="475"/>
      <c r="AZ8" s="486"/>
      <c r="BA8" s="486"/>
      <c r="BB8" s="114" t="s">
        <v>773</v>
      </c>
      <c r="BC8" s="114" t="s">
        <v>71</v>
      </c>
      <c r="BD8" s="114" t="s">
        <v>72</v>
      </c>
      <c r="BE8" s="114" t="s">
        <v>73</v>
      </c>
      <c r="BF8" s="477"/>
      <c r="BG8" s="479"/>
      <c r="BH8" s="477"/>
      <c r="BI8" s="481"/>
      <c r="BJ8" s="472"/>
      <c r="BK8" s="472"/>
      <c r="BL8" s="487"/>
      <c r="BM8" s="472"/>
      <c r="BN8" s="472"/>
    </row>
    <row r="9" spans="1:66" ht="180" x14ac:dyDescent="0.2">
      <c r="A9" s="437" t="s">
        <v>85</v>
      </c>
      <c r="B9" s="437" t="s">
        <v>175</v>
      </c>
      <c r="C9" s="437" t="s">
        <v>176</v>
      </c>
      <c r="D9" s="437" t="s">
        <v>774</v>
      </c>
      <c r="E9" s="437" t="s">
        <v>775</v>
      </c>
      <c r="F9" s="437" t="s">
        <v>776</v>
      </c>
      <c r="G9" s="437">
        <v>17.02</v>
      </c>
      <c r="H9" s="437" t="s">
        <v>180</v>
      </c>
      <c r="I9" s="437">
        <v>17.02</v>
      </c>
      <c r="J9" s="437" t="s">
        <v>777</v>
      </c>
      <c r="K9" s="437" t="s">
        <v>778</v>
      </c>
      <c r="L9" s="437" t="s">
        <v>779</v>
      </c>
      <c r="M9" s="437" t="s">
        <v>780</v>
      </c>
      <c r="N9" s="437" t="s">
        <v>781</v>
      </c>
      <c r="O9" s="437">
        <v>2</v>
      </c>
      <c r="P9" s="437"/>
      <c r="Q9" s="437" t="s">
        <v>782</v>
      </c>
      <c r="R9" s="437">
        <v>1</v>
      </c>
      <c r="S9" s="437" t="s">
        <v>783</v>
      </c>
      <c r="T9" s="437" t="s">
        <v>784</v>
      </c>
      <c r="U9" s="437" t="s">
        <v>785</v>
      </c>
      <c r="V9" s="437" t="s">
        <v>785</v>
      </c>
      <c r="W9" s="424">
        <f>90.63%+3.13%</f>
        <v>0.93759999999999999</v>
      </c>
      <c r="X9" s="427">
        <f>+W9</f>
        <v>0.93759999999999999</v>
      </c>
      <c r="Y9" s="437" t="s">
        <v>98</v>
      </c>
      <c r="Z9" s="437" t="s">
        <v>98</v>
      </c>
      <c r="AA9" s="437" t="s">
        <v>186</v>
      </c>
      <c r="AB9" s="437" t="s">
        <v>187</v>
      </c>
      <c r="AC9" s="431" t="s">
        <v>786</v>
      </c>
      <c r="AD9" s="431" t="s">
        <v>787</v>
      </c>
      <c r="AE9" s="431" t="s">
        <v>788</v>
      </c>
      <c r="AF9" s="158" t="s">
        <v>789</v>
      </c>
      <c r="AG9" s="158" t="s">
        <v>501</v>
      </c>
      <c r="AH9" s="158">
        <v>8</v>
      </c>
      <c r="AI9" s="158">
        <v>0</v>
      </c>
      <c r="AJ9" s="158">
        <v>0</v>
      </c>
      <c r="AK9" s="148">
        <f>+(AI9+AJ9)</f>
        <v>0</v>
      </c>
      <c r="AL9" s="150">
        <f>+AK9/AH9</f>
        <v>0</v>
      </c>
      <c r="AM9" s="159">
        <v>0.81669999999999998</v>
      </c>
      <c r="AN9" s="160" t="s">
        <v>144</v>
      </c>
      <c r="AO9" s="160" t="s">
        <v>108</v>
      </c>
      <c r="AP9" s="160" t="s">
        <v>145</v>
      </c>
      <c r="AQ9" s="160" t="s">
        <v>790</v>
      </c>
      <c r="AR9" s="160">
        <v>0</v>
      </c>
      <c r="AS9" s="160" t="s">
        <v>195</v>
      </c>
      <c r="AT9" s="160" t="s">
        <v>10</v>
      </c>
      <c r="AU9" s="160" t="s">
        <v>791</v>
      </c>
      <c r="AV9" s="161">
        <v>1782298304</v>
      </c>
      <c r="AW9" s="160" t="s">
        <v>115</v>
      </c>
      <c r="AX9" s="160" t="s">
        <v>792</v>
      </c>
      <c r="AY9" s="160" t="s">
        <v>793</v>
      </c>
      <c r="AZ9" s="162">
        <v>0</v>
      </c>
      <c r="BA9" s="163">
        <v>0</v>
      </c>
      <c r="BB9" s="470">
        <v>2182298304</v>
      </c>
      <c r="BC9" s="448">
        <v>361756370</v>
      </c>
      <c r="BD9" s="448">
        <v>0</v>
      </c>
      <c r="BE9" s="462">
        <f>+BD9/BB9</f>
        <v>0</v>
      </c>
      <c r="BF9" s="165" t="s">
        <v>381</v>
      </c>
      <c r="BG9" s="160" t="s">
        <v>794</v>
      </c>
      <c r="BH9" s="160" t="s">
        <v>795</v>
      </c>
      <c r="BI9" s="158">
        <v>0</v>
      </c>
      <c r="BJ9" s="166">
        <v>44927</v>
      </c>
      <c r="BK9" s="160" t="s">
        <v>796</v>
      </c>
      <c r="BL9" s="160"/>
      <c r="BM9" s="167" t="s">
        <v>797</v>
      </c>
      <c r="BN9" s="167" t="s">
        <v>797</v>
      </c>
    </row>
    <row r="10" spans="1:66" ht="99.75" customHeight="1" thickBot="1" x14ac:dyDescent="0.25">
      <c r="A10" s="437"/>
      <c r="B10" s="437"/>
      <c r="C10" s="437"/>
      <c r="D10" s="437"/>
      <c r="E10" s="437"/>
      <c r="F10" s="437"/>
      <c r="G10" s="437"/>
      <c r="H10" s="437"/>
      <c r="I10" s="437"/>
      <c r="J10" s="437"/>
      <c r="K10" s="437"/>
      <c r="L10" s="437"/>
      <c r="M10" s="437"/>
      <c r="N10" s="437"/>
      <c r="O10" s="437"/>
      <c r="P10" s="437"/>
      <c r="Q10" s="437"/>
      <c r="R10" s="437"/>
      <c r="S10" s="437"/>
      <c r="T10" s="437"/>
      <c r="U10" s="437"/>
      <c r="V10" s="437"/>
      <c r="W10" s="425"/>
      <c r="X10" s="428"/>
      <c r="Y10" s="437"/>
      <c r="Z10" s="437"/>
      <c r="AA10" s="437"/>
      <c r="AB10" s="437"/>
      <c r="AC10" s="432"/>
      <c r="AD10" s="433"/>
      <c r="AE10" s="433"/>
      <c r="AF10" s="189" t="s">
        <v>798</v>
      </c>
      <c r="AG10" s="158" t="s">
        <v>501</v>
      </c>
      <c r="AH10" s="158">
        <v>8</v>
      </c>
      <c r="AI10" s="158">
        <v>0</v>
      </c>
      <c r="AJ10" s="158">
        <v>8</v>
      </c>
      <c r="AK10" s="148">
        <f t="shared" ref="AK10:AK34" si="0">+(AI10+AJ10)</f>
        <v>8</v>
      </c>
      <c r="AL10" s="150">
        <f t="shared" ref="AL10:AL34" si="1">+AK10/AH10</f>
        <v>1</v>
      </c>
      <c r="AM10" s="159">
        <v>0.18329999999999999</v>
      </c>
      <c r="AN10" s="160" t="s">
        <v>799</v>
      </c>
      <c r="AO10" s="160" t="s">
        <v>108</v>
      </c>
      <c r="AP10" s="160" t="s">
        <v>800</v>
      </c>
      <c r="AQ10" s="160" t="s">
        <v>790</v>
      </c>
      <c r="AR10" s="160">
        <v>0</v>
      </c>
      <c r="AS10" s="160" t="s">
        <v>195</v>
      </c>
      <c r="AT10" s="160" t="s">
        <v>10</v>
      </c>
      <c r="AU10" s="160" t="s">
        <v>801</v>
      </c>
      <c r="AV10" s="161">
        <v>400000000</v>
      </c>
      <c r="AW10" s="160" t="s">
        <v>115</v>
      </c>
      <c r="AX10" s="160" t="s">
        <v>792</v>
      </c>
      <c r="AY10" s="160" t="s">
        <v>793</v>
      </c>
      <c r="AZ10" s="162">
        <v>361756370</v>
      </c>
      <c r="BA10" s="163">
        <v>0</v>
      </c>
      <c r="BB10" s="471"/>
      <c r="BC10" s="449"/>
      <c r="BD10" s="449"/>
      <c r="BE10" s="463"/>
      <c r="BF10" s="165" t="s">
        <v>381</v>
      </c>
      <c r="BG10" s="160" t="s">
        <v>802</v>
      </c>
      <c r="BH10" s="160" t="s">
        <v>803</v>
      </c>
      <c r="BI10" s="158">
        <v>0</v>
      </c>
      <c r="BJ10" s="166" t="s">
        <v>804</v>
      </c>
      <c r="BK10" s="160"/>
      <c r="BL10" s="160" t="s">
        <v>805</v>
      </c>
      <c r="BM10" s="167" t="s">
        <v>797</v>
      </c>
      <c r="BN10" s="167" t="s">
        <v>797</v>
      </c>
    </row>
    <row r="11" spans="1:66" ht="99.75" customHeight="1" thickBot="1" x14ac:dyDescent="0.25">
      <c r="A11" s="437"/>
      <c r="B11" s="437"/>
      <c r="C11" s="437"/>
      <c r="D11" s="437"/>
      <c r="E11" s="437"/>
      <c r="F11" s="437"/>
      <c r="G11" s="437"/>
      <c r="H11" s="437"/>
      <c r="I11" s="437"/>
      <c r="J11" s="437"/>
      <c r="K11" s="437"/>
      <c r="L11" s="437"/>
      <c r="M11" s="437"/>
      <c r="N11" s="437"/>
      <c r="O11" s="437"/>
      <c r="P11" s="437"/>
      <c r="Q11" s="437"/>
      <c r="R11" s="437"/>
      <c r="S11" s="437"/>
      <c r="T11" s="437"/>
      <c r="U11" s="437"/>
      <c r="V11" s="437"/>
      <c r="W11" s="425"/>
      <c r="X11" s="428"/>
      <c r="Y11" s="437"/>
      <c r="Z11" s="437"/>
      <c r="AA11" s="437"/>
      <c r="AB11" s="437"/>
      <c r="AC11" s="433"/>
      <c r="AD11" s="434" t="s">
        <v>806</v>
      </c>
      <c r="AE11" s="435"/>
      <c r="AF11" s="435"/>
      <c r="AG11" s="435"/>
      <c r="AH11" s="435"/>
      <c r="AI11" s="435"/>
      <c r="AJ11" s="435"/>
      <c r="AK11" s="436"/>
      <c r="AL11" s="193">
        <f>AVERAGE(AL9:AL10)</f>
        <v>0.5</v>
      </c>
      <c r="AM11" s="159"/>
      <c r="AN11" s="160"/>
      <c r="AO11" s="160"/>
      <c r="AP11" s="160"/>
      <c r="AQ11" s="160"/>
      <c r="AR11" s="160"/>
      <c r="AS11" s="160"/>
      <c r="AT11" s="160"/>
      <c r="AU11" s="160"/>
      <c r="AV11" s="161"/>
      <c r="AW11" s="160"/>
      <c r="AX11" s="160"/>
      <c r="AY11" s="160"/>
      <c r="AZ11" s="162"/>
      <c r="BA11" s="163"/>
      <c r="BB11" s="190"/>
      <c r="BC11" s="177"/>
      <c r="BD11" s="177"/>
      <c r="BE11" s="191"/>
      <c r="BF11" s="165"/>
      <c r="BG11" s="160"/>
      <c r="BH11" s="160"/>
      <c r="BI11" s="158"/>
      <c r="BJ11" s="166"/>
      <c r="BK11" s="160"/>
      <c r="BL11" s="160"/>
      <c r="BM11" s="167"/>
      <c r="BN11" s="167"/>
    </row>
    <row r="12" spans="1:66" ht="195" x14ac:dyDescent="0.2">
      <c r="A12" s="437"/>
      <c r="B12" s="437"/>
      <c r="C12" s="437"/>
      <c r="D12" s="437"/>
      <c r="E12" s="437"/>
      <c r="F12" s="437"/>
      <c r="G12" s="437"/>
      <c r="H12" s="437"/>
      <c r="I12" s="437"/>
      <c r="J12" s="437"/>
      <c r="K12" s="437"/>
      <c r="L12" s="437"/>
      <c r="M12" s="437"/>
      <c r="N12" s="437"/>
      <c r="O12" s="437"/>
      <c r="P12" s="437"/>
      <c r="Q12" s="437"/>
      <c r="R12" s="437"/>
      <c r="S12" s="437"/>
      <c r="T12" s="437"/>
      <c r="U12" s="437"/>
      <c r="V12" s="437"/>
      <c r="W12" s="425"/>
      <c r="X12" s="428"/>
      <c r="Y12" s="437"/>
      <c r="Z12" s="437"/>
      <c r="AA12" s="437"/>
      <c r="AB12" s="437"/>
      <c r="AC12" s="491" t="s">
        <v>807</v>
      </c>
      <c r="AD12" s="491" t="s">
        <v>808</v>
      </c>
      <c r="AE12" s="491" t="s">
        <v>809</v>
      </c>
      <c r="AF12" s="169" t="s">
        <v>810</v>
      </c>
      <c r="AG12" s="158" t="s">
        <v>501</v>
      </c>
      <c r="AH12" s="158">
        <v>1</v>
      </c>
      <c r="AI12" s="158">
        <v>0</v>
      </c>
      <c r="AJ12" s="158">
        <v>0</v>
      </c>
      <c r="AK12" s="148">
        <f t="shared" si="0"/>
        <v>0</v>
      </c>
      <c r="AL12" s="150">
        <f t="shared" si="1"/>
        <v>0</v>
      </c>
      <c r="AM12" s="159">
        <v>3.2399999999999998E-2</v>
      </c>
      <c r="AN12" s="160" t="s">
        <v>144</v>
      </c>
      <c r="AO12" s="160" t="s">
        <v>108</v>
      </c>
      <c r="AP12" s="160" t="s">
        <v>145</v>
      </c>
      <c r="AQ12" s="160" t="s">
        <v>790</v>
      </c>
      <c r="AR12" s="160">
        <v>0</v>
      </c>
      <c r="AS12" s="160" t="s">
        <v>195</v>
      </c>
      <c r="AT12" s="160" t="s">
        <v>10</v>
      </c>
      <c r="AU12" s="160" t="s">
        <v>791</v>
      </c>
      <c r="AV12" s="161">
        <v>50000000</v>
      </c>
      <c r="AW12" s="160" t="s">
        <v>115</v>
      </c>
      <c r="AX12" s="160" t="s">
        <v>807</v>
      </c>
      <c r="AY12" s="160" t="s">
        <v>811</v>
      </c>
      <c r="AZ12" s="162">
        <v>0</v>
      </c>
      <c r="BA12" s="163">
        <v>0</v>
      </c>
      <c r="BB12" s="464">
        <v>1541660874.28</v>
      </c>
      <c r="BC12" s="464">
        <v>0</v>
      </c>
      <c r="BD12" s="464">
        <v>0</v>
      </c>
      <c r="BE12" s="460">
        <f>+BD12/BB12</f>
        <v>0</v>
      </c>
      <c r="BF12" s="160" t="s">
        <v>381</v>
      </c>
      <c r="BG12" s="160" t="s">
        <v>812</v>
      </c>
      <c r="BH12" s="160" t="s">
        <v>243</v>
      </c>
      <c r="BI12" s="158">
        <v>0</v>
      </c>
      <c r="BJ12" s="170">
        <v>44927</v>
      </c>
      <c r="BK12" s="167" t="s">
        <v>813</v>
      </c>
      <c r="BL12" s="171"/>
      <c r="BM12" s="167" t="s">
        <v>797</v>
      </c>
      <c r="BN12" s="167" t="s">
        <v>797</v>
      </c>
    </row>
    <row r="13" spans="1:66" ht="195" x14ac:dyDescent="0.2">
      <c r="A13" s="437"/>
      <c r="B13" s="437"/>
      <c r="C13" s="437"/>
      <c r="D13" s="437"/>
      <c r="E13" s="437"/>
      <c r="F13" s="437"/>
      <c r="G13" s="437"/>
      <c r="H13" s="437"/>
      <c r="I13" s="437"/>
      <c r="J13" s="437"/>
      <c r="K13" s="437"/>
      <c r="L13" s="437"/>
      <c r="M13" s="437"/>
      <c r="N13" s="437"/>
      <c r="O13" s="437"/>
      <c r="P13" s="437"/>
      <c r="Q13" s="437"/>
      <c r="R13" s="437"/>
      <c r="S13" s="437"/>
      <c r="T13" s="437"/>
      <c r="U13" s="437"/>
      <c r="V13" s="437"/>
      <c r="W13" s="425"/>
      <c r="X13" s="428"/>
      <c r="Y13" s="437"/>
      <c r="Z13" s="437"/>
      <c r="AA13" s="437"/>
      <c r="AB13" s="437"/>
      <c r="AC13" s="491"/>
      <c r="AD13" s="491"/>
      <c r="AE13" s="491"/>
      <c r="AF13" s="169" t="s">
        <v>814</v>
      </c>
      <c r="AG13" s="158" t="s">
        <v>501</v>
      </c>
      <c r="AH13" s="158">
        <v>1</v>
      </c>
      <c r="AI13" s="158">
        <v>0</v>
      </c>
      <c r="AJ13" s="158">
        <v>0</v>
      </c>
      <c r="AK13" s="148">
        <f t="shared" si="0"/>
        <v>0</v>
      </c>
      <c r="AL13" s="150">
        <f t="shared" si="1"/>
        <v>0</v>
      </c>
      <c r="AM13" s="159">
        <v>1.7399999999999999E-2</v>
      </c>
      <c r="AN13" s="160" t="s">
        <v>799</v>
      </c>
      <c r="AO13" s="160" t="s">
        <v>108</v>
      </c>
      <c r="AP13" s="160" t="s">
        <v>800</v>
      </c>
      <c r="AQ13" s="160" t="s">
        <v>790</v>
      </c>
      <c r="AR13" s="160">
        <v>0</v>
      </c>
      <c r="AS13" s="160" t="s">
        <v>195</v>
      </c>
      <c r="AT13" s="160" t="s">
        <v>10</v>
      </c>
      <c r="AU13" s="160" t="s">
        <v>791</v>
      </c>
      <c r="AV13" s="161">
        <v>26818744.280000001</v>
      </c>
      <c r="AW13" s="160" t="s">
        <v>115</v>
      </c>
      <c r="AX13" s="160" t="s">
        <v>807</v>
      </c>
      <c r="AY13" s="160" t="s">
        <v>811</v>
      </c>
      <c r="AZ13" s="162">
        <v>0</v>
      </c>
      <c r="BA13" s="163">
        <v>0</v>
      </c>
      <c r="BB13" s="465"/>
      <c r="BC13" s="465"/>
      <c r="BD13" s="465"/>
      <c r="BE13" s="467"/>
      <c r="BF13" s="160" t="s">
        <v>381</v>
      </c>
      <c r="BG13" s="160" t="s">
        <v>814</v>
      </c>
      <c r="BH13" s="160" t="s">
        <v>243</v>
      </c>
      <c r="BI13" s="158">
        <v>0</v>
      </c>
      <c r="BJ13" s="170">
        <v>45108</v>
      </c>
      <c r="BK13" s="167"/>
      <c r="BL13" s="171"/>
      <c r="BM13" s="167"/>
      <c r="BN13" s="167"/>
    </row>
    <row r="14" spans="1:66" ht="195" x14ac:dyDescent="0.2">
      <c r="A14" s="437"/>
      <c r="B14" s="437"/>
      <c r="C14" s="437"/>
      <c r="D14" s="437"/>
      <c r="E14" s="437"/>
      <c r="F14" s="437"/>
      <c r="G14" s="437"/>
      <c r="H14" s="437"/>
      <c r="I14" s="437"/>
      <c r="J14" s="437"/>
      <c r="K14" s="437"/>
      <c r="L14" s="437"/>
      <c r="M14" s="437"/>
      <c r="N14" s="437"/>
      <c r="O14" s="437"/>
      <c r="P14" s="437"/>
      <c r="Q14" s="437"/>
      <c r="R14" s="437"/>
      <c r="S14" s="437"/>
      <c r="T14" s="437"/>
      <c r="U14" s="437"/>
      <c r="V14" s="437"/>
      <c r="W14" s="425"/>
      <c r="X14" s="428"/>
      <c r="Y14" s="437"/>
      <c r="Z14" s="437"/>
      <c r="AA14" s="437"/>
      <c r="AB14" s="437"/>
      <c r="AC14" s="491"/>
      <c r="AD14" s="491"/>
      <c r="AE14" s="491"/>
      <c r="AF14" s="169" t="s">
        <v>815</v>
      </c>
      <c r="AG14" s="158" t="s">
        <v>570</v>
      </c>
      <c r="AH14" s="158">
        <v>1</v>
      </c>
      <c r="AI14" s="158">
        <v>0</v>
      </c>
      <c r="AJ14" s="158">
        <v>0</v>
      </c>
      <c r="AK14" s="148">
        <f t="shared" si="0"/>
        <v>0</v>
      </c>
      <c r="AL14" s="150">
        <f t="shared" si="1"/>
        <v>0</v>
      </c>
      <c r="AM14" s="159">
        <v>0.1946</v>
      </c>
      <c r="AN14" s="160" t="s">
        <v>144</v>
      </c>
      <c r="AO14" s="160" t="s">
        <v>108</v>
      </c>
      <c r="AP14" s="160" t="s">
        <v>145</v>
      </c>
      <c r="AQ14" s="160" t="s">
        <v>790</v>
      </c>
      <c r="AR14" s="160">
        <v>0</v>
      </c>
      <c r="AS14" s="160" t="s">
        <v>195</v>
      </c>
      <c r="AT14" s="160" t="s">
        <v>10</v>
      </c>
      <c r="AU14" s="160" t="s">
        <v>791</v>
      </c>
      <c r="AV14" s="161">
        <v>300000000</v>
      </c>
      <c r="AW14" s="160" t="s">
        <v>115</v>
      </c>
      <c r="AX14" s="160" t="s">
        <v>807</v>
      </c>
      <c r="AY14" s="160" t="s">
        <v>811</v>
      </c>
      <c r="AZ14" s="162">
        <v>0</v>
      </c>
      <c r="BA14" s="163">
        <v>0</v>
      </c>
      <c r="BB14" s="465"/>
      <c r="BC14" s="465"/>
      <c r="BD14" s="465"/>
      <c r="BE14" s="467"/>
      <c r="BF14" s="160" t="s">
        <v>381</v>
      </c>
      <c r="BG14" s="160" t="s">
        <v>816</v>
      </c>
      <c r="BH14" s="160" t="s">
        <v>348</v>
      </c>
      <c r="BI14" s="158">
        <v>0</v>
      </c>
      <c r="BJ14" s="170">
        <v>44927</v>
      </c>
      <c r="BK14" s="167" t="s">
        <v>813</v>
      </c>
      <c r="BL14" s="171"/>
      <c r="BM14" s="167" t="s">
        <v>797</v>
      </c>
      <c r="BN14" s="167" t="s">
        <v>797</v>
      </c>
    </row>
    <row r="15" spans="1:66" ht="195" x14ac:dyDescent="0.2">
      <c r="A15" s="437"/>
      <c r="B15" s="437"/>
      <c r="C15" s="437"/>
      <c r="D15" s="437"/>
      <c r="E15" s="437"/>
      <c r="F15" s="437"/>
      <c r="G15" s="437"/>
      <c r="H15" s="437"/>
      <c r="I15" s="437"/>
      <c r="J15" s="437"/>
      <c r="K15" s="437"/>
      <c r="L15" s="437"/>
      <c r="M15" s="437"/>
      <c r="N15" s="437"/>
      <c r="O15" s="437"/>
      <c r="P15" s="437"/>
      <c r="Q15" s="437"/>
      <c r="R15" s="437"/>
      <c r="S15" s="437"/>
      <c r="T15" s="437"/>
      <c r="U15" s="437"/>
      <c r="V15" s="437"/>
      <c r="W15" s="425"/>
      <c r="X15" s="428"/>
      <c r="Y15" s="437"/>
      <c r="Z15" s="437"/>
      <c r="AA15" s="437"/>
      <c r="AB15" s="437"/>
      <c r="AC15" s="491"/>
      <c r="AD15" s="491"/>
      <c r="AE15" s="491" t="s">
        <v>817</v>
      </c>
      <c r="AF15" s="169" t="s">
        <v>818</v>
      </c>
      <c r="AG15" s="172" t="s">
        <v>579</v>
      </c>
      <c r="AH15" s="158">
        <v>1</v>
      </c>
      <c r="AI15" s="158">
        <v>0</v>
      </c>
      <c r="AJ15" s="158">
        <v>0</v>
      </c>
      <c r="AK15" s="148">
        <f t="shared" si="0"/>
        <v>0</v>
      </c>
      <c r="AL15" s="150">
        <f t="shared" si="1"/>
        <v>0</v>
      </c>
      <c r="AM15" s="159">
        <v>0.1588</v>
      </c>
      <c r="AN15" s="160" t="s">
        <v>144</v>
      </c>
      <c r="AO15" s="160" t="s">
        <v>108</v>
      </c>
      <c r="AP15" s="160" t="s">
        <v>145</v>
      </c>
      <c r="AQ15" s="160" t="s">
        <v>819</v>
      </c>
      <c r="AR15" s="160">
        <v>0</v>
      </c>
      <c r="AS15" s="160" t="s">
        <v>195</v>
      </c>
      <c r="AT15" s="160" t="s">
        <v>10</v>
      </c>
      <c r="AU15" s="160" t="s">
        <v>801</v>
      </c>
      <c r="AV15" s="161">
        <v>244842130</v>
      </c>
      <c r="AW15" s="160" t="s">
        <v>115</v>
      </c>
      <c r="AX15" s="160" t="s">
        <v>807</v>
      </c>
      <c r="AY15" s="160" t="s">
        <v>811</v>
      </c>
      <c r="AZ15" s="162">
        <v>0</v>
      </c>
      <c r="BA15" s="163">
        <v>0</v>
      </c>
      <c r="BB15" s="465"/>
      <c r="BC15" s="465"/>
      <c r="BD15" s="465"/>
      <c r="BE15" s="467"/>
      <c r="BF15" s="160" t="s">
        <v>381</v>
      </c>
      <c r="BG15" s="160" t="s">
        <v>820</v>
      </c>
      <c r="BH15" s="160" t="s">
        <v>98</v>
      </c>
      <c r="BI15" s="160" t="s">
        <v>98</v>
      </c>
      <c r="BJ15" s="173" t="s">
        <v>98</v>
      </c>
      <c r="BK15" s="167" t="s">
        <v>813</v>
      </c>
      <c r="BL15" s="171"/>
      <c r="BM15" s="167" t="s">
        <v>797</v>
      </c>
      <c r="BN15" s="167" t="s">
        <v>797</v>
      </c>
    </row>
    <row r="16" spans="1:66" ht="195.75" thickBot="1" x14ac:dyDescent="0.25">
      <c r="A16" s="437"/>
      <c r="B16" s="437"/>
      <c r="C16" s="437"/>
      <c r="D16" s="437"/>
      <c r="E16" s="437"/>
      <c r="F16" s="437"/>
      <c r="G16" s="437"/>
      <c r="H16" s="437"/>
      <c r="I16" s="437"/>
      <c r="J16" s="437"/>
      <c r="K16" s="437"/>
      <c r="L16" s="437"/>
      <c r="M16" s="437"/>
      <c r="N16" s="437"/>
      <c r="O16" s="437"/>
      <c r="P16" s="437"/>
      <c r="Q16" s="437"/>
      <c r="R16" s="437"/>
      <c r="S16" s="437"/>
      <c r="T16" s="437"/>
      <c r="U16" s="437"/>
      <c r="V16" s="437"/>
      <c r="W16" s="425"/>
      <c r="X16" s="428"/>
      <c r="Y16" s="437"/>
      <c r="Z16" s="437"/>
      <c r="AA16" s="437"/>
      <c r="AB16" s="437"/>
      <c r="AC16" s="491"/>
      <c r="AD16" s="491"/>
      <c r="AE16" s="491"/>
      <c r="AF16" s="169" t="s">
        <v>821</v>
      </c>
      <c r="AG16" s="158" t="s">
        <v>345</v>
      </c>
      <c r="AH16" s="158">
        <v>50</v>
      </c>
      <c r="AI16" s="158">
        <v>0</v>
      </c>
      <c r="AJ16" s="158">
        <v>0</v>
      </c>
      <c r="AK16" s="148">
        <f t="shared" si="0"/>
        <v>0</v>
      </c>
      <c r="AL16" s="150">
        <f t="shared" si="1"/>
        <v>0</v>
      </c>
      <c r="AM16" s="159">
        <v>0.5968</v>
      </c>
      <c r="AN16" s="160" t="s">
        <v>144</v>
      </c>
      <c r="AO16" s="160" t="s">
        <v>108</v>
      </c>
      <c r="AP16" s="160" t="s">
        <v>145</v>
      </c>
      <c r="AQ16" s="160" t="s">
        <v>790</v>
      </c>
      <c r="AR16" s="160">
        <v>0</v>
      </c>
      <c r="AS16" s="160" t="s">
        <v>195</v>
      </c>
      <c r="AT16" s="160" t="s">
        <v>10</v>
      </c>
      <c r="AU16" s="160" t="s">
        <v>822</v>
      </c>
      <c r="AV16" s="161">
        <v>920000000</v>
      </c>
      <c r="AW16" s="160" t="s">
        <v>115</v>
      </c>
      <c r="AX16" s="160" t="s">
        <v>807</v>
      </c>
      <c r="AY16" s="160" t="s">
        <v>811</v>
      </c>
      <c r="AZ16" s="162">
        <v>0</v>
      </c>
      <c r="BA16" s="163">
        <v>0</v>
      </c>
      <c r="BB16" s="466"/>
      <c r="BC16" s="466"/>
      <c r="BD16" s="466"/>
      <c r="BE16" s="461"/>
      <c r="BF16" s="160" t="s">
        <v>381</v>
      </c>
      <c r="BG16" s="160" t="s">
        <v>823</v>
      </c>
      <c r="BH16" s="160" t="s">
        <v>803</v>
      </c>
      <c r="BI16" s="158">
        <v>0</v>
      </c>
      <c r="BJ16" s="170">
        <v>44927</v>
      </c>
      <c r="BK16" s="167" t="s">
        <v>813</v>
      </c>
      <c r="BL16" s="171"/>
      <c r="BM16" s="167" t="s">
        <v>797</v>
      </c>
      <c r="BN16" s="167" t="s">
        <v>797</v>
      </c>
    </row>
    <row r="17" spans="1:66" ht="61.5" customHeight="1" thickBot="1" x14ac:dyDescent="0.25">
      <c r="A17" s="437"/>
      <c r="B17" s="437"/>
      <c r="C17" s="437"/>
      <c r="D17" s="437"/>
      <c r="E17" s="437"/>
      <c r="F17" s="437"/>
      <c r="G17" s="437"/>
      <c r="H17" s="437"/>
      <c r="I17" s="437"/>
      <c r="J17" s="437"/>
      <c r="K17" s="437"/>
      <c r="L17" s="437"/>
      <c r="M17" s="437"/>
      <c r="N17" s="437"/>
      <c r="O17" s="437"/>
      <c r="P17" s="437"/>
      <c r="Q17" s="437"/>
      <c r="R17" s="437"/>
      <c r="S17" s="437"/>
      <c r="T17" s="437"/>
      <c r="U17" s="437"/>
      <c r="V17" s="437"/>
      <c r="W17" s="425"/>
      <c r="X17" s="428"/>
      <c r="Y17" s="437"/>
      <c r="Z17" s="437"/>
      <c r="AA17" s="437"/>
      <c r="AB17" s="437"/>
      <c r="AC17" s="158"/>
      <c r="AD17" s="434" t="s">
        <v>824</v>
      </c>
      <c r="AE17" s="435"/>
      <c r="AF17" s="435"/>
      <c r="AG17" s="435"/>
      <c r="AH17" s="435"/>
      <c r="AI17" s="435"/>
      <c r="AJ17" s="435"/>
      <c r="AK17" s="436"/>
      <c r="AL17" s="193">
        <f>AVERAGE(AL12:AL16)</f>
        <v>0</v>
      </c>
      <c r="AM17" s="159"/>
      <c r="AN17" s="160"/>
      <c r="AO17" s="160"/>
      <c r="AP17" s="160"/>
      <c r="AQ17" s="160"/>
      <c r="AR17" s="160"/>
      <c r="AS17" s="160"/>
      <c r="AT17" s="160"/>
      <c r="AU17" s="160"/>
      <c r="AV17" s="161"/>
      <c r="AW17" s="160"/>
      <c r="AX17" s="160"/>
      <c r="AY17" s="160"/>
      <c r="AZ17" s="162"/>
      <c r="BA17" s="163"/>
      <c r="BB17" s="192"/>
      <c r="BC17" s="192"/>
      <c r="BD17" s="192"/>
      <c r="BE17" s="185"/>
      <c r="BF17" s="160"/>
      <c r="BG17" s="160"/>
      <c r="BH17" s="160"/>
      <c r="BI17" s="168"/>
      <c r="BJ17" s="166"/>
      <c r="BK17" s="167"/>
      <c r="BL17" s="171"/>
      <c r="BM17" s="167"/>
      <c r="BN17" s="167"/>
    </row>
    <row r="18" spans="1:66" ht="315" x14ac:dyDescent="0.2">
      <c r="A18" s="437"/>
      <c r="B18" s="437"/>
      <c r="C18" s="437"/>
      <c r="D18" s="437"/>
      <c r="E18" s="437"/>
      <c r="F18" s="437"/>
      <c r="G18" s="437"/>
      <c r="H18" s="437"/>
      <c r="I18" s="437"/>
      <c r="J18" s="437"/>
      <c r="K18" s="437"/>
      <c r="L18" s="437"/>
      <c r="M18" s="437"/>
      <c r="N18" s="437"/>
      <c r="O18" s="437"/>
      <c r="P18" s="437"/>
      <c r="Q18" s="437"/>
      <c r="R18" s="437"/>
      <c r="S18" s="437"/>
      <c r="T18" s="437"/>
      <c r="U18" s="437"/>
      <c r="V18" s="437"/>
      <c r="W18" s="425"/>
      <c r="X18" s="428"/>
      <c r="Y18" s="437"/>
      <c r="Z18" s="437"/>
      <c r="AA18" s="437"/>
      <c r="AB18" s="437"/>
      <c r="AC18" s="491" t="s">
        <v>825</v>
      </c>
      <c r="AD18" s="491" t="s">
        <v>826</v>
      </c>
      <c r="AE18" s="493" t="s">
        <v>827</v>
      </c>
      <c r="AF18" s="175" t="s">
        <v>828</v>
      </c>
      <c r="AG18" s="158" t="s">
        <v>345</v>
      </c>
      <c r="AH18" s="158">
        <v>1</v>
      </c>
      <c r="AI18" s="158">
        <v>0</v>
      </c>
      <c r="AJ18" s="158">
        <v>0</v>
      </c>
      <c r="AK18" s="148">
        <f t="shared" si="0"/>
        <v>0</v>
      </c>
      <c r="AL18" s="150">
        <f t="shared" si="1"/>
        <v>0</v>
      </c>
      <c r="AM18" s="159">
        <v>0.69840000000000002</v>
      </c>
      <c r="AN18" s="160" t="s">
        <v>799</v>
      </c>
      <c r="AO18" s="160" t="s">
        <v>108</v>
      </c>
      <c r="AP18" s="160" t="s">
        <v>800</v>
      </c>
      <c r="AQ18" s="160" t="s">
        <v>829</v>
      </c>
      <c r="AR18" s="160">
        <v>0</v>
      </c>
      <c r="AS18" s="160" t="s">
        <v>195</v>
      </c>
      <c r="AT18" s="160" t="s">
        <v>10</v>
      </c>
      <c r="AU18" s="160" t="s">
        <v>830</v>
      </c>
      <c r="AV18" s="161">
        <v>2737156643</v>
      </c>
      <c r="AW18" s="160" t="s">
        <v>115</v>
      </c>
      <c r="AX18" s="160" t="s">
        <v>831</v>
      </c>
      <c r="AY18" s="160" t="s">
        <v>832</v>
      </c>
      <c r="AZ18" s="162">
        <v>0</v>
      </c>
      <c r="BA18" s="163">
        <v>0</v>
      </c>
      <c r="BB18" s="448">
        <v>3919300061.0799999</v>
      </c>
      <c r="BC18" s="448">
        <v>0</v>
      </c>
      <c r="BD18" s="448">
        <v>0</v>
      </c>
      <c r="BE18" s="450">
        <f>+BD18/BB18</f>
        <v>0</v>
      </c>
      <c r="BF18" s="160" t="s">
        <v>381</v>
      </c>
      <c r="BG18" s="160" t="s">
        <v>833</v>
      </c>
      <c r="BH18" s="160" t="s">
        <v>803</v>
      </c>
      <c r="BI18" s="168">
        <v>0</v>
      </c>
      <c r="BJ18" s="166">
        <v>44927</v>
      </c>
      <c r="BK18" s="171" t="s">
        <v>813</v>
      </c>
      <c r="BL18" s="160" t="s">
        <v>834</v>
      </c>
      <c r="BM18" s="167" t="s">
        <v>797</v>
      </c>
      <c r="BN18" s="167" t="s">
        <v>797</v>
      </c>
    </row>
    <row r="19" spans="1:66" ht="315" x14ac:dyDescent="0.2">
      <c r="A19" s="437"/>
      <c r="B19" s="437"/>
      <c r="C19" s="437"/>
      <c r="D19" s="437"/>
      <c r="E19" s="437"/>
      <c r="F19" s="437"/>
      <c r="G19" s="437"/>
      <c r="H19" s="437"/>
      <c r="I19" s="437"/>
      <c r="J19" s="437"/>
      <c r="K19" s="437"/>
      <c r="L19" s="437"/>
      <c r="M19" s="437"/>
      <c r="N19" s="437"/>
      <c r="O19" s="437"/>
      <c r="P19" s="437"/>
      <c r="Q19" s="437"/>
      <c r="R19" s="437"/>
      <c r="S19" s="437"/>
      <c r="T19" s="437"/>
      <c r="U19" s="437"/>
      <c r="V19" s="437"/>
      <c r="W19" s="425"/>
      <c r="X19" s="428"/>
      <c r="Y19" s="437"/>
      <c r="Z19" s="437"/>
      <c r="AA19" s="437"/>
      <c r="AB19" s="437"/>
      <c r="AC19" s="491"/>
      <c r="AD19" s="491"/>
      <c r="AE19" s="494"/>
      <c r="AF19" s="175" t="s">
        <v>835</v>
      </c>
      <c r="AG19" s="158" t="s">
        <v>345</v>
      </c>
      <c r="AH19" s="158">
        <v>1</v>
      </c>
      <c r="AI19" s="158">
        <v>0</v>
      </c>
      <c r="AJ19" s="158">
        <v>9</v>
      </c>
      <c r="AK19" s="228">
        <f t="shared" si="0"/>
        <v>9</v>
      </c>
      <c r="AL19" s="229">
        <v>1</v>
      </c>
      <c r="AM19" s="159">
        <v>3.27E-2</v>
      </c>
      <c r="AN19" s="160" t="s">
        <v>799</v>
      </c>
      <c r="AO19" s="160" t="s">
        <v>108</v>
      </c>
      <c r="AP19" s="160" t="s">
        <v>800</v>
      </c>
      <c r="AQ19" s="160" t="s">
        <v>829</v>
      </c>
      <c r="AR19" s="160" t="s">
        <v>829</v>
      </c>
      <c r="AS19" s="160" t="s">
        <v>195</v>
      </c>
      <c r="AT19" s="160" t="s">
        <v>10</v>
      </c>
      <c r="AU19" s="160" t="s">
        <v>836</v>
      </c>
      <c r="AV19" s="161">
        <v>128000000</v>
      </c>
      <c r="AW19" s="160" t="s">
        <v>115</v>
      </c>
      <c r="AX19" s="160" t="s">
        <v>831</v>
      </c>
      <c r="AY19" s="160" t="s">
        <v>832</v>
      </c>
      <c r="AZ19" s="162">
        <v>0</v>
      </c>
      <c r="BA19" s="163">
        <v>0</v>
      </c>
      <c r="BB19" s="468"/>
      <c r="BC19" s="468"/>
      <c r="BD19" s="468"/>
      <c r="BE19" s="469"/>
      <c r="BF19" s="160"/>
      <c r="BG19" s="160"/>
      <c r="BH19" s="160"/>
      <c r="BI19" s="168"/>
      <c r="BJ19" s="166"/>
      <c r="BK19" s="171"/>
      <c r="BL19" s="160" t="s">
        <v>837</v>
      </c>
      <c r="BM19" s="167"/>
      <c r="BN19" s="167"/>
    </row>
    <row r="20" spans="1:66" ht="315" x14ac:dyDescent="0.2">
      <c r="A20" s="437"/>
      <c r="B20" s="437"/>
      <c r="C20" s="437"/>
      <c r="D20" s="437"/>
      <c r="E20" s="437"/>
      <c r="F20" s="437"/>
      <c r="G20" s="437"/>
      <c r="H20" s="437"/>
      <c r="I20" s="437"/>
      <c r="J20" s="437"/>
      <c r="K20" s="437"/>
      <c r="L20" s="437"/>
      <c r="M20" s="437"/>
      <c r="N20" s="437"/>
      <c r="O20" s="437"/>
      <c r="P20" s="437"/>
      <c r="Q20" s="437"/>
      <c r="R20" s="437"/>
      <c r="S20" s="437"/>
      <c r="T20" s="437"/>
      <c r="U20" s="437"/>
      <c r="V20" s="437"/>
      <c r="W20" s="425"/>
      <c r="X20" s="428"/>
      <c r="Y20" s="437"/>
      <c r="Z20" s="437"/>
      <c r="AA20" s="437"/>
      <c r="AB20" s="437"/>
      <c r="AC20" s="491"/>
      <c r="AD20" s="491"/>
      <c r="AE20" s="494"/>
      <c r="AF20" s="175" t="s">
        <v>838</v>
      </c>
      <c r="AG20" s="158" t="s">
        <v>501</v>
      </c>
      <c r="AH20" s="158">
        <v>30</v>
      </c>
      <c r="AI20" s="158">
        <v>0</v>
      </c>
      <c r="AJ20" s="158">
        <v>0</v>
      </c>
      <c r="AK20" s="148">
        <f t="shared" si="0"/>
        <v>0</v>
      </c>
      <c r="AL20" s="150">
        <f t="shared" si="1"/>
        <v>0</v>
      </c>
      <c r="AM20" s="159">
        <v>6.2600000000000003E-2</v>
      </c>
      <c r="AN20" s="160" t="s">
        <v>144</v>
      </c>
      <c r="AO20" s="160" t="s">
        <v>108</v>
      </c>
      <c r="AP20" s="160" t="s">
        <v>145</v>
      </c>
      <c r="AQ20" s="160" t="s">
        <v>829</v>
      </c>
      <c r="AR20" s="160">
        <v>0</v>
      </c>
      <c r="AS20" s="160" t="s">
        <v>195</v>
      </c>
      <c r="AT20" s="160" t="s">
        <v>10</v>
      </c>
      <c r="AU20" s="160" t="s">
        <v>791</v>
      </c>
      <c r="AV20" s="161">
        <v>245159626.08000001</v>
      </c>
      <c r="AW20" s="160" t="s">
        <v>115</v>
      </c>
      <c r="AX20" s="160" t="s">
        <v>831</v>
      </c>
      <c r="AY20" s="160" t="s">
        <v>832</v>
      </c>
      <c r="AZ20" s="162">
        <v>0</v>
      </c>
      <c r="BA20" s="163">
        <v>0</v>
      </c>
      <c r="BB20" s="468"/>
      <c r="BC20" s="468"/>
      <c r="BD20" s="468"/>
      <c r="BE20" s="469"/>
      <c r="BF20" s="160" t="s">
        <v>381</v>
      </c>
      <c r="BG20" s="160" t="s">
        <v>839</v>
      </c>
      <c r="BH20" s="160" t="s">
        <v>840</v>
      </c>
      <c r="BI20" s="158">
        <v>0</v>
      </c>
      <c r="BJ20" s="170">
        <v>44927</v>
      </c>
      <c r="BK20" s="171" t="s">
        <v>813</v>
      </c>
      <c r="BL20" s="171"/>
      <c r="BM20" s="167" t="s">
        <v>797</v>
      </c>
      <c r="BN20" s="167" t="s">
        <v>797</v>
      </c>
    </row>
    <row r="21" spans="1:66" ht="315.75" thickBot="1" x14ac:dyDescent="0.25">
      <c r="A21" s="437"/>
      <c r="B21" s="437"/>
      <c r="C21" s="437"/>
      <c r="D21" s="437"/>
      <c r="E21" s="437"/>
      <c r="F21" s="437"/>
      <c r="G21" s="437"/>
      <c r="H21" s="437"/>
      <c r="I21" s="437"/>
      <c r="J21" s="437"/>
      <c r="K21" s="437"/>
      <c r="L21" s="437"/>
      <c r="M21" s="437"/>
      <c r="N21" s="437"/>
      <c r="O21" s="437"/>
      <c r="P21" s="437"/>
      <c r="Q21" s="437"/>
      <c r="R21" s="437"/>
      <c r="S21" s="437"/>
      <c r="T21" s="437"/>
      <c r="U21" s="437"/>
      <c r="V21" s="437"/>
      <c r="W21" s="425"/>
      <c r="X21" s="428"/>
      <c r="Y21" s="437"/>
      <c r="Z21" s="437"/>
      <c r="AA21" s="437"/>
      <c r="AB21" s="437"/>
      <c r="AC21" s="491"/>
      <c r="AD21" s="491"/>
      <c r="AE21" s="495"/>
      <c r="AF21" s="175" t="s">
        <v>841</v>
      </c>
      <c r="AG21" s="158" t="s">
        <v>842</v>
      </c>
      <c r="AH21" s="158">
        <v>1</v>
      </c>
      <c r="AI21" s="158">
        <v>0</v>
      </c>
      <c r="AJ21" s="158">
        <v>0</v>
      </c>
      <c r="AK21" s="148">
        <f t="shared" si="0"/>
        <v>0</v>
      </c>
      <c r="AL21" s="150">
        <f t="shared" si="1"/>
        <v>0</v>
      </c>
      <c r="AM21" s="159">
        <v>0.2064</v>
      </c>
      <c r="AN21" s="160" t="s">
        <v>144</v>
      </c>
      <c r="AO21" s="160" t="s">
        <v>108</v>
      </c>
      <c r="AP21" s="160" t="s">
        <v>145</v>
      </c>
      <c r="AQ21" s="160" t="s">
        <v>829</v>
      </c>
      <c r="AR21" s="160">
        <v>0</v>
      </c>
      <c r="AS21" s="160" t="s">
        <v>195</v>
      </c>
      <c r="AT21" s="160" t="s">
        <v>10</v>
      </c>
      <c r="AU21" s="160" t="s">
        <v>791</v>
      </c>
      <c r="AV21" s="161">
        <v>808983792</v>
      </c>
      <c r="AW21" s="160" t="s">
        <v>115</v>
      </c>
      <c r="AX21" s="160" t="s">
        <v>831</v>
      </c>
      <c r="AY21" s="160" t="s">
        <v>832</v>
      </c>
      <c r="AZ21" s="162">
        <v>0</v>
      </c>
      <c r="BA21" s="163">
        <v>0</v>
      </c>
      <c r="BB21" s="449"/>
      <c r="BC21" s="449"/>
      <c r="BD21" s="449"/>
      <c r="BE21" s="451"/>
      <c r="BF21" s="160" t="s">
        <v>381</v>
      </c>
      <c r="BG21" s="160" t="s">
        <v>843</v>
      </c>
      <c r="BH21" s="160" t="s">
        <v>803</v>
      </c>
      <c r="BI21" s="158">
        <v>0</v>
      </c>
      <c r="BJ21" s="170">
        <v>44927</v>
      </c>
      <c r="BK21" s="171" t="s">
        <v>813</v>
      </c>
      <c r="BL21" s="171"/>
      <c r="BM21" s="167" t="s">
        <v>797</v>
      </c>
      <c r="BN21" s="167" t="s">
        <v>797</v>
      </c>
    </row>
    <row r="22" spans="1:66" ht="110.25" customHeight="1" thickBot="1" x14ac:dyDescent="0.25">
      <c r="A22" s="437"/>
      <c r="B22" s="437"/>
      <c r="C22" s="437"/>
      <c r="D22" s="437"/>
      <c r="E22" s="437"/>
      <c r="F22" s="437"/>
      <c r="G22" s="437"/>
      <c r="H22" s="437"/>
      <c r="I22" s="437"/>
      <c r="J22" s="437"/>
      <c r="K22" s="437"/>
      <c r="L22" s="437"/>
      <c r="M22" s="437"/>
      <c r="N22" s="437"/>
      <c r="O22" s="437"/>
      <c r="P22" s="437"/>
      <c r="Q22" s="437"/>
      <c r="R22" s="437"/>
      <c r="S22" s="437"/>
      <c r="T22" s="437"/>
      <c r="U22" s="437"/>
      <c r="V22" s="437"/>
      <c r="W22" s="425"/>
      <c r="X22" s="428"/>
      <c r="Y22" s="437"/>
      <c r="Z22" s="437"/>
      <c r="AA22" s="437"/>
      <c r="AB22" s="437"/>
      <c r="AC22" s="158"/>
      <c r="AD22" s="434" t="s">
        <v>844</v>
      </c>
      <c r="AE22" s="435"/>
      <c r="AF22" s="435"/>
      <c r="AG22" s="435"/>
      <c r="AH22" s="435"/>
      <c r="AI22" s="435"/>
      <c r="AJ22" s="435"/>
      <c r="AK22" s="436"/>
      <c r="AL22" s="193">
        <f>AVERAGE(AL18:AL21)</f>
        <v>0.25</v>
      </c>
      <c r="AM22" s="159"/>
      <c r="AN22" s="160"/>
      <c r="AO22" s="160"/>
      <c r="AP22" s="180"/>
      <c r="AQ22" s="173"/>
      <c r="AR22" s="173"/>
      <c r="AS22" s="180"/>
      <c r="AT22" s="160"/>
      <c r="AU22" s="160"/>
      <c r="AV22" s="161"/>
      <c r="AW22" s="160"/>
      <c r="AX22" s="160"/>
      <c r="AY22" s="160"/>
      <c r="AZ22" s="162"/>
      <c r="BA22" s="163"/>
      <c r="BB22" s="177"/>
      <c r="BC22" s="177"/>
      <c r="BD22" s="177"/>
      <c r="BE22" s="178"/>
      <c r="BF22" s="160"/>
      <c r="BG22" s="160"/>
      <c r="BH22" s="160"/>
      <c r="BI22" s="158"/>
      <c r="BJ22" s="170"/>
      <c r="BK22" s="171"/>
      <c r="BL22" s="171"/>
      <c r="BM22" s="167"/>
      <c r="BN22" s="167"/>
    </row>
    <row r="23" spans="1:66" ht="299.25" x14ac:dyDescent="0.2">
      <c r="A23" s="437"/>
      <c r="B23" s="437"/>
      <c r="C23" s="437"/>
      <c r="D23" s="437"/>
      <c r="E23" s="437"/>
      <c r="F23" s="437"/>
      <c r="G23" s="437"/>
      <c r="H23" s="437"/>
      <c r="I23" s="437"/>
      <c r="J23" s="437"/>
      <c r="K23" s="437"/>
      <c r="L23" s="437"/>
      <c r="M23" s="437"/>
      <c r="N23" s="437"/>
      <c r="O23" s="437"/>
      <c r="P23" s="437"/>
      <c r="Q23" s="437"/>
      <c r="R23" s="437"/>
      <c r="S23" s="437"/>
      <c r="T23" s="437"/>
      <c r="U23" s="437"/>
      <c r="V23" s="437"/>
      <c r="W23" s="425"/>
      <c r="X23" s="428"/>
      <c r="Y23" s="437"/>
      <c r="Z23" s="437"/>
      <c r="AA23" s="437"/>
      <c r="AB23" s="437"/>
      <c r="AC23" s="492" t="s">
        <v>845</v>
      </c>
      <c r="AD23" s="492" t="s">
        <v>846</v>
      </c>
      <c r="AE23" s="175" t="s">
        <v>847</v>
      </c>
      <c r="AF23" s="158" t="s">
        <v>848</v>
      </c>
      <c r="AG23" s="158" t="s">
        <v>849</v>
      </c>
      <c r="AH23" s="158">
        <v>1</v>
      </c>
      <c r="AI23" s="158">
        <v>1</v>
      </c>
      <c r="AJ23" s="158">
        <v>0</v>
      </c>
      <c r="AK23" s="148">
        <f t="shared" si="0"/>
        <v>1</v>
      </c>
      <c r="AL23" s="150">
        <f t="shared" si="1"/>
        <v>1</v>
      </c>
      <c r="AM23" s="159">
        <v>0.9</v>
      </c>
      <c r="AN23" s="160" t="s">
        <v>144</v>
      </c>
      <c r="AO23" s="160" t="s">
        <v>108</v>
      </c>
      <c r="AP23" s="180" t="s">
        <v>145</v>
      </c>
      <c r="AQ23" s="173" t="s">
        <v>850</v>
      </c>
      <c r="AR23" s="173" t="s">
        <v>850</v>
      </c>
      <c r="AS23" s="180" t="s">
        <v>195</v>
      </c>
      <c r="AT23" s="160" t="s">
        <v>10</v>
      </c>
      <c r="AU23" s="160" t="s">
        <v>801</v>
      </c>
      <c r="AV23" s="161">
        <v>4824744984.0200005</v>
      </c>
      <c r="AW23" s="160" t="s">
        <v>115</v>
      </c>
      <c r="AX23" s="160" t="s">
        <v>851</v>
      </c>
      <c r="AY23" s="160" t="s">
        <v>852</v>
      </c>
      <c r="AZ23" s="181">
        <v>1751937662</v>
      </c>
      <c r="BA23" s="163">
        <v>0</v>
      </c>
      <c r="BB23" s="448">
        <v>5360827760.0200005</v>
      </c>
      <c r="BC23" s="448">
        <v>1937441321</v>
      </c>
      <c r="BD23" s="448">
        <v>0</v>
      </c>
      <c r="BE23" s="450">
        <f>+BD23/BB23</f>
        <v>0</v>
      </c>
      <c r="BF23" s="160" t="s">
        <v>381</v>
      </c>
      <c r="BG23" s="160" t="s">
        <v>853</v>
      </c>
      <c r="BH23" s="160" t="s">
        <v>854</v>
      </c>
      <c r="BI23" s="158">
        <v>0</v>
      </c>
      <c r="BJ23" s="170">
        <v>44927</v>
      </c>
      <c r="BK23" s="160" t="s">
        <v>855</v>
      </c>
      <c r="BL23" s="160" t="s">
        <v>856</v>
      </c>
      <c r="BM23" s="167" t="s">
        <v>797</v>
      </c>
      <c r="BN23" s="167" t="s">
        <v>797</v>
      </c>
    </row>
    <row r="24" spans="1:66" ht="240.75" thickBot="1" x14ac:dyDescent="0.25">
      <c r="A24" s="437"/>
      <c r="B24" s="437"/>
      <c r="C24" s="437"/>
      <c r="D24" s="437"/>
      <c r="E24" s="437"/>
      <c r="F24" s="437"/>
      <c r="G24" s="437"/>
      <c r="H24" s="437"/>
      <c r="I24" s="437"/>
      <c r="J24" s="437"/>
      <c r="K24" s="437"/>
      <c r="L24" s="437"/>
      <c r="M24" s="437"/>
      <c r="N24" s="437"/>
      <c r="O24" s="437"/>
      <c r="P24" s="437"/>
      <c r="Q24" s="437"/>
      <c r="R24" s="437"/>
      <c r="S24" s="437"/>
      <c r="T24" s="437"/>
      <c r="U24" s="437"/>
      <c r="V24" s="437"/>
      <c r="W24" s="425"/>
      <c r="X24" s="428"/>
      <c r="Y24" s="437"/>
      <c r="Z24" s="437"/>
      <c r="AA24" s="437"/>
      <c r="AB24" s="437"/>
      <c r="AC24" s="492"/>
      <c r="AD24" s="492"/>
      <c r="AE24" s="175" t="s">
        <v>857</v>
      </c>
      <c r="AF24" s="158" t="s">
        <v>858</v>
      </c>
      <c r="AG24" s="158" t="s">
        <v>859</v>
      </c>
      <c r="AH24" s="158">
        <v>1</v>
      </c>
      <c r="AI24" s="158">
        <v>1</v>
      </c>
      <c r="AJ24" s="158">
        <v>0</v>
      </c>
      <c r="AK24" s="148">
        <f t="shared" si="0"/>
        <v>1</v>
      </c>
      <c r="AL24" s="150">
        <f t="shared" si="1"/>
        <v>1</v>
      </c>
      <c r="AM24" s="159">
        <v>0.1</v>
      </c>
      <c r="AN24" s="160" t="s">
        <v>144</v>
      </c>
      <c r="AO24" s="160" t="s">
        <v>108</v>
      </c>
      <c r="AP24" s="160" t="s">
        <v>145</v>
      </c>
      <c r="AQ24" s="160" t="s">
        <v>850</v>
      </c>
      <c r="AR24" s="160" t="s">
        <v>850</v>
      </c>
      <c r="AS24" s="160" t="s">
        <v>195</v>
      </c>
      <c r="AT24" s="160" t="s">
        <v>10</v>
      </c>
      <c r="AU24" s="160" t="s">
        <v>801</v>
      </c>
      <c r="AV24" s="161">
        <v>536082776</v>
      </c>
      <c r="AW24" s="160" t="s">
        <v>115</v>
      </c>
      <c r="AX24" s="160" t="s">
        <v>851</v>
      </c>
      <c r="AY24" s="160" t="s">
        <v>852</v>
      </c>
      <c r="AZ24" s="182">
        <v>185503659</v>
      </c>
      <c r="BA24" s="163">
        <v>0</v>
      </c>
      <c r="BB24" s="449"/>
      <c r="BC24" s="449"/>
      <c r="BD24" s="449"/>
      <c r="BE24" s="451"/>
      <c r="BF24" s="160" t="s">
        <v>381</v>
      </c>
      <c r="BG24" s="160" t="s">
        <v>860</v>
      </c>
      <c r="BH24" s="160" t="s">
        <v>861</v>
      </c>
      <c r="BI24" s="158">
        <v>0</v>
      </c>
      <c r="BJ24" s="170">
        <v>44927</v>
      </c>
      <c r="BK24" s="160" t="s">
        <v>862</v>
      </c>
      <c r="BL24" s="160" t="s">
        <v>856</v>
      </c>
      <c r="BM24" s="167" t="s">
        <v>797</v>
      </c>
      <c r="BN24" s="167" t="s">
        <v>797</v>
      </c>
    </row>
    <row r="25" spans="1:66" ht="103.5" customHeight="1" thickBot="1" x14ac:dyDescent="0.25">
      <c r="A25" s="437"/>
      <c r="B25" s="437"/>
      <c r="C25" s="437"/>
      <c r="D25" s="437"/>
      <c r="E25" s="437"/>
      <c r="F25" s="437"/>
      <c r="G25" s="437"/>
      <c r="H25" s="437"/>
      <c r="I25" s="437"/>
      <c r="J25" s="437"/>
      <c r="K25" s="437"/>
      <c r="L25" s="437"/>
      <c r="M25" s="437"/>
      <c r="N25" s="437"/>
      <c r="O25" s="437"/>
      <c r="P25" s="437"/>
      <c r="Q25" s="437"/>
      <c r="R25" s="437"/>
      <c r="S25" s="437"/>
      <c r="T25" s="437"/>
      <c r="U25" s="437"/>
      <c r="V25" s="437"/>
      <c r="W25" s="425"/>
      <c r="X25" s="428"/>
      <c r="Y25" s="437"/>
      <c r="Z25" s="437"/>
      <c r="AA25" s="437"/>
      <c r="AB25" s="437"/>
      <c r="AC25" s="183"/>
      <c r="AD25" s="434" t="s">
        <v>863</v>
      </c>
      <c r="AE25" s="435"/>
      <c r="AF25" s="435"/>
      <c r="AG25" s="435"/>
      <c r="AH25" s="435"/>
      <c r="AI25" s="435"/>
      <c r="AJ25" s="435"/>
      <c r="AK25" s="436"/>
      <c r="AL25" s="193">
        <f>AVERAGE(AL23:AL24)</f>
        <v>1</v>
      </c>
      <c r="AM25" s="159"/>
      <c r="AN25" s="160"/>
      <c r="AO25" s="160"/>
      <c r="AP25" s="160"/>
      <c r="AQ25" s="160"/>
      <c r="AR25" s="160"/>
      <c r="AS25" s="160"/>
      <c r="AT25" s="160"/>
      <c r="AU25" s="160"/>
      <c r="AV25" s="161"/>
      <c r="AW25" s="160"/>
      <c r="AX25" s="160"/>
      <c r="AY25" s="160"/>
      <c r="AZ25" s="182"/>
      <c r="BA25" s="163"/>
      <c r="BB25" s="177"/>
      <c r="BC25" s="177"/>
      <c r="BD25" s="177"/>
      <c r="BE25" s="178"/>
      <c r="BF25" s="160"/>
      <c r="BG25" s="160"/>
      <c r="BH25" s="160"/>
      <c r="BI25" s="158"/>
      <c r="BJ25" s="170"/>
      <c r="BK25" s="160"/>
      <c r="BL25" s="160"/>
      <c r="BM25" s="167"/>
      <c r="BN25" s="167"/>
    </row>
    <row r="26" spans="1:66" ht="240" x14ac:dyDescent="0.2">
      <c r="A26" s="437"/>
      <c r="B26" s="437"/>
      <c r="C26" s="437"/>
      <c r="D26" s="437"/>
      <c r="E26" s="437"/>
      <c r="F26" s="437"/>
      <c r="G26" s="437"/>
      <c r="H26" s="437"/>
      <c r="I26" s="437"/>
      <c r="J26" s="437"/>
      <c r="K26" s="437"/>
      <c r="L26" s="437"/>
      <c r="M26" s="437"/>
      <c r="N26" s="437"/>
      <c r="O26" s="437"/>
      <c r="P26" s="437"/>
      <c r="Q26" s="437"/>
      <c r="R26" s="437"/>
      <c r="S26" s="437"/>
      <c r="T26" s="437"/>
      <c r="U26" s="437"/>
      <c r="V26" s="437"/>
      <c r="W26" s="425"/>
      <c r="X26" s="428"/>
      <c r="Y26" s="437"/>
      <c r="Z26" s="437"/>
      <c r="AA26" s="437"/>
      <c r="AB26" s="437"/>
      <c r="AC26" s="496" t="s">
        <v>864</v>
      </c>
      <c r="AD26" s="496" t="s">
        <v>865</v>
      </c>
      <c r="AE26" s="496" t="s">
        <v>866</v>
      </c>
      <c r="AF26" s="158" t="s">
        <v>867</v>
      </c>
      <c r="AG26" s="158" t="s">
        <v>501</v>
      </c>
      <c r="AH26" s="158">
        <v>1</v>
      </c>
      <c r="AI26" s="158">
        <v>0</v>
      </c>
      <c r="AJ26" s="158">
        <v>0</v>
      </c>
      <c r="AK26" s="148">
        <f t="shared" si="0"/>
        <v>0</v>
      </c>
      <c r="AL26" s="150">
        <f t="shared" si="1"/>
        <v>0</v>
      </c>
      <c r="AM26" s="159">
        <v>0.1615</v>
      </c>
      <c r="AN26" s="160" t="s">
        <v>144</v>
      </c>
      <c r="AO26" s="160" t="s">
        <v>108</v>
      </c>
      <c r="AP26" s="160" t="s">
        <v>145</v>
      </c>
      <c r="AQ26" s="160" t="s">
        <v>868</v>
      </c>
      <c r="AR26" s="160">
        <v>0</v>
      </c>
      <c r="AS26" s="160" t="s">
        <v>195</v>
      </c>
      <c r="AT26" s="160" t="s">
        <v>10</v>
      </c>
      <c r="AU26" s="160" t="s">
        <v>791</v>
      </c>
      <c r="AV26" s="161">
        <v>346140435</v>
      </c>
      <c r="AW26" s="160" t="s">
        <v>115</v>
      </c>
      <c r="AX26" s="160" t="s">
        <v>864</v>
      </c>
      <c r="AY26" s="160" t="s">
        <v>869</v>
      </c>
      <c r="AZ26" s="162">
        <v>0</v>
      </c>
      <c r="BA26" s="163">
        <v>0</v>
      </c>
      <c r="BB26" s="452">
        <v>2143061638.6400001</v>
      </c>
      <c r="BC26" s="452">
        <v>0</v>
      </c>
      <c r="BD26" s="452">
        <v>0</v>
      </c>
      <c r="BE26" s="455">
        <f>+BD26/BB26</f>
        <v>0</v>
      </c>
      <c r="BF26" s="160" t="s">
        <v>381</v>
      </c>
      <c r="BG26" s="160" t="s">
        <v>870</v>
      </c>
      <c r="BH26" s="160" t="s">
        <v>348</v>
      </c>
      <c r="BI26" s="158">
        <v>0</v>
      </c>
      <c r="BJ26" s="170">
        <v>44927</v>
      </c>
      <c r="BK26" s="171" t="s">
        <v>813</v>
      </c>
      <c r="BL26" s="171"/>
      <c r="BM26" s="167" t="s">
        <v>797</v>
      </c>
      <c r="BN26" s="167" t="s">
        <v>797</v>
      </c>
    </row>
    <row r="27" spans="1:66" ht="240" x14ac:dyDescent="0.2">
      <c r="A27" s="437"/>
      <c r="B27" s="437"/>
      <c r="C27" s="437"/>
      <c r="D27" s="437"/>
      <c r="E27" s="437"/>
      <c r="F27" s="437"/>
      <c r="G27" s="437"/>
      <c r="H27" s="437"/>
      <c r="I27" s="437"/>
      <c r="J27" s="437"/>
      <c r="K27" s="437"/>
      <c r="L27" s="437"/>
      <c r="M27" s="437"/>
      <c r="N27" s="437"/>
      <c r="O27" s="437"/>
      <c r="P27" s="437"/>
      <c r="Q27" s="437"/>
      <c r="R27" s="437"/>
      <c r="S27" s="437"/>
      <c r="T27" s="437"/>
      <c r="U27" s="437"/>
      <c r="V27" s="437"/>
      <c r="W27" s="425"/>
      <c r="X27" s="428"/>
      <c r="Y27" s="437"/>
      <c r="Z27" s="437"/>
      <c r="AA27" s="437"/>
      <c r="AB27" s="437"/>
      <c r="AC27" s="497"/>
      <c r="AD27" s="497"/>
      <c r="AE27" s="497"/>
      <c r="AF27" s="158" t="s">
        <v>871</v>
      </c>
      <c r="AG27" s="158" t="s">
        <v>501</v>
      </c>
      <c r="AH27" s="158">
        <v>1</v>
      </c>
      <c r="AI27" s="158">
        <v>0</v>
      </c>
      <c r="AJ27" s="158">
        <v>0</v>
      </c>
      <c r="AK27" s="148">
        <f t="shared" si="0"/>
        <v>0</v>
      </c>
      <c r="AL27" s="150">
        <f t="shared" si="1"/>
        <v>0</v>
      </c>
      <c r="AM27" s="159">
        <v>0.45269999999999999</v>
      </c>
      <c r="AN27" s="160" t="s">
        <v>144</v>
      </c>
      <c r="AO27" s="160" t="s">
        <v>108</v>
      </c>
      <c r="AP27" s="160" t="s">
        <v>145</v>
      </c>
      <c r="AQ27" s="160" t="s">
        <v>868</v>
      </c>
      <c r="AR27" s="160">
        <v>0</v>
      </c>
      <c r="AS27" s="160" t="s">
        <v>195</v>
      </c>
      <c r="AT27" s="160" t="s">
        <v>10</v>
      </c>
      <c r="AU27" s="160" t="s">
        <v>791</v>
      </c>
      <c r="AV27" s="161">
        <v>970129338</v>
      </c>
      <c r="AW27" s="160" t="s">
        <v>115</v>
      </c>
      <c r="AX27" s="160" t="s">
        <v>864</v>
      </c>
      <c r="AY27" s="160" t="s">
        <v>869</v>
      </c>
      <c r="AZ27" s="162">
        <v>0</v>
      </c>
      <c r="BA27" s="163">
        <v>0</v>
      </c>
      <c r="BB27" s="453"/>
      <c r="BC27" s="453"/>
      <c r="BD27" s="453"/>
      <c r="BE27" s="456"/>
      <c r="BF27" s="160" t="s">
        <v>381</v>
      </c>
      <c r="BG27" s="160" t="s">
        <v>872</v>
      </c>
      <c r="BH27" s="160" t="s">
        <v>348</v>
      </c>
      <c r="BI27" s="158">
        <v>0</v>
      </c>
      <c r="BJ27" s="170">
        <v>44927</v>
      </c>
      <c r="BK27" s="171" t="s">
        <v>813</v>
      </c>
      <c r="BL27" s="171"/>
      <c r="BM27" s="167" t="s">
        <v>797</v>
      </c>
      <c r="BN27" s="167" t="s">
        <v>797</v>
      </c>
    </row>
    <row r="28" spans="1:66" ht="240" x14ac:dyDescent="0.2">
      <c r="A28" s="437"/>
      <c r="B28" s="437"/>
      <c r="C28" s="437"/>
      <c r="D28" s="437"/>
      <c r="E28" s="437"/>
      <c r="F28" s="437"/>
      <c r="G28" s="437"/>
      <c r="H28" s="437"/>
      <c r="I28" s="437"/>
      <c r="J28" s="437"/>
      <c r="K28" s="437"/>
      <c r="L28" s="437"/>
      <c r="M28" s="437"/>
      <c r="N28" s="437"/>
      <c r="O28" s="437"/>
      <c r="P28" s="437"/>
      <c r="Q28" s="437"/>
      <c r="R28" s="437"/>
      <c r="S28" s="437"/>
      <c r="T28" s="437"/>
      <c r="U28" s="437"/>
      <c r="V28" s="437"/>
      <c r="W28" s="425"/>
      <c r="X28" s="428"/>
      <c r="Y28" s="437"/>
      <c r="Z28" s="437"/>
      <c r="AA28" s="437"/>
      <c r="AB28" s="437"/>
      <c r="AC28" s="497"/>
      <c r="AD28" s="497"/>
      <c r="AE28" s="497"/>
      <c r="AF28" s="158" t="s">
        <v>873</v>
      </c>
      <c r="AG28" s="158" t="s">
        <v>501</v>
      </c>
      <c r="AH28" s="158">
        <v>1</v>
      </c>
      <c r="AI28" s="158">
        <v>0</v>
      </c>
      <c r="AJ28" s="158">
        <v>0</v>
      </c>
      <c r="AK28" s="148">
        <f t="shared" si="0"/>
        <v>0</v>
      </c>
      <c r="AL28" s="150">
        <f t="shared" si="1"/>
        <v>0</v>
      </c>
      <c r="AM28" s="159">
        <v>0.13719999999999999</v>
      </c>
      <c r="AN28" s="160" t="s">
        <v>799</v>
      </c>
      <c r="AO28" s="160" t="s">
        <v>108</v>
      </c>
      <c r="AP28" s="160" t="s">
        <v>800</v>
      </c>
      <c r="AQ28" s="160" t="s">
        <v>868</v>
      </c>
      <c r="AR28" s="160">
        <v>0</v>
      </c>
      <c r="AS28" s="160" t="s">
        <v>195</v>
      </c>
      <c r="AT28" s="160" t="s">
        <v>10</v>
      </c>
      <c r="AU28" s="160" t="s">
        <v>801</v>
      </c>
      <c r="AV28" s="161">
        <v>294000000</v>
      </c>
      <c r="AW28" s="160" t="s">
        <v>115</v>
      </c>
      <c r="AX28" s="160" t="s">
        <v>864</v>
      </c>
      <c r="AY28" s="160" t="s">
        <v>869</v>
      </c>
      <c r="AZ28" s="162">
        <v>0</v>
      </c>
      <c r="BA28" s="163">
        <v>0</v>
      </c>
      <c r="BB28" s="453"/>
      <c r="BC28" s="453"/>
      <c r="BD28" s="453"/>
      <c r="BE28" s="456"/>
      <c r="BF28" s="160" t="s">
        <v>381</v>
      </c>
      <c r="BG28" s="158" t="s">
        <v>874</v>
      </c>
      <c r="BH28" s="160" t="s">
        <v>348</v>
      </c>
      <c r="BI28" s="158">
        <v>0</v>
      </c>
      <c r="BJ28" s="170" t="s">
        <v>804</v>
      </c>
      <c r="BK28" s="171"/>
      <c r="BL28" s="171"/>
      <c r="BM28" s="167" t="s">
        <v>797</v>
      </c>
      <c r="BN28" s="167" t="s">
        <v>797</v>
      </c>
    </row>
    <row r="29" spans="1:66" ht="240.75" thickBot="1" x14ac:dyDescent="0.25">
      <c r="A29" s="437"/>
      <c r="B29" s="437"/>
      <c r="C29" s="437"/>
      <c r="D29" s="437"/>
      <c r="E29" s="437"/>
      <c r="F29" s="437"/>
      <c r="G29" s="437"/>
      <c r="H29" s="437"/>
      <c r="I29" s="437"/>
      <c r="J29" s="437"/>
      <c r="K29" s="437"/>
      <c r="L29" s="437"/>
      <c r="M29" s="437"/>
      <c r="N29" s="437"/>
      <c r="O29" s="437"/>
      <c r="P29" s="437"/>
      <c r="Q29" s="437"/>
      <c r="R29" s="437"/>
      <c r="S29" s="437"/>
      <c r="T29" s="437"/>
      <c r="U29" s="437"/>
      <c r="V29" s="437"/>
      <c r="W29" s="425"/>
      <c r="X29" s="428"/>
      <c r="Y29" s="437"/>
      <c r="Z29" s="437"/>
      <c r="AA29" s="437"/>
      <c r="AB29" s="437"/>
      <c r="AC29" s="498"/>
      <c r="AD29" s="498"/>
      <c r="AE29" s="498"/>
      <c r="AF29" s="158" t="s">
        <v>875</v>
      </c>
      <c r="AG29" s="158" t="s">
        <v>501</v>
      </c>
      <c r="AH29" s="158">
        <v>1</v>
      </c>
      <c r="AI29" s="158">
        <v>0</v>
      </c>
      <c r="AJ29" s="158">
        <v>0</v>
      </c>
      <c r="AK29" s="148">
        <f t="shared" si="0"/>
        <v>0</v>
      </c>
      <c r="AL29" s="150">
        <f t="shared" si="1"/>
        <v>0</v>
      </c>
      <c r="AM29" s="159">
        <v>0.24859999999999999</v>
      </c>
      <c r="AN29" s="160" t="s">
        <v>799</v>
      </c>
      <c r="AO29" s="160" t="s">
        <v>108</v>
      </c>
      <c r="AP29" s="160" t="s">
        <v>800</v>
      </c>
      <c r="AQ29" s="160" t="s">
        <v>868</v>
      </c>
      <c r="AR29" s="160">
        <v>0</v>
      </c>
      <c r="AS29" s="160" t="s">
        <v>195</v>
      </c>
      <c r="AT29" s="160" t="s">
        <v>10</v>
      </c>
      <c r="AU29" s="160" t="s">
        <v>801</v>
      </c>
      <c r="AV29" s="161">
        <v>532791865.63999999</v>
      </c>
      <c r="AW29" s="160" t="s">
        <v>115</v>
      </c>
      <c r="AX29" s="160" t="s">
        <v>864</v>
      </c>
      <c r="AY29" s="160" t="s">
        <v>869</v>
      </c>
      <c r="AZ29" s="162">
        <v>0</v>
      </c>
      <c r="BA29" s="163">
        <v>0</v>
      </c>
      <c r="BB29" s="454"/>
      <c r="BC29" s="454"/>
      <c r="BD29" s="454"/>
      <c r="BE29" s="457"/>
      <c r="BF29" s="160" t="s">
        <v>381</v>
      </c>
      <c r="BG29" s="158" t="s">
        <v>876</v>
      </c>
      <c r="BH29" s="160" t="s">
        <v>854</v>
      </c>
      <c r="BI29" s="158">
        <v>0</v>
      </c>
      <c r="BJ29" s="170" t="s">
        <v>804</v>
      </c>
      <c r="BK29" s="171"/>
      <c r="BL29" s="171"/>
      <c r="BM29" s="167" t="s">
        <v>797</v>
      </c>
      <c r="BN29" s="167" t="s">
        <v>797</v>
      </c>
    </row>
    <row r="30" spans="1:66" ht="76.5" customHeight="1" thickBot="1" x14ac:dyDescent="0.25">
      <c r="A30" s="437"/>
      <c r="B30" s="437"/>
      <c r="C30" s="437"/>
      <c r="D30" s="437"/>
      <c r="E30" s="437"/>
      <c r="F30" s="437"/>
      <c r="G30" s="437"/>
      <c r="H30" s="437"/>
      <c r="I30" s="437"/>
      <c r="J30" s="437"/>
      <c r="K30" s="437"/>
      <c r="L30" s="437"/>
      <c r="M30" s="437"/>
      <c r="N30" s="437"/>
      <c r="O30" s="437"/>
      <c r="P30" s="437"/>
      <c r="Q30" s="437"/>
      <c r="R30" s="437"/>
      <c r="S30" s="437"/>
      <c r="T30" s="437"/>
      <c r="U30" s="437"/>
      <c r="V30" s="437"/>
      <c r="W30" s="425"/>
      <c r="X30" s="428"/>
      <c r="Y30" s="437"/>
      <c r="Z30" s="437"/>
      <c r="AA30" s="437"/>
      <c r="AB30" s="437"/>
      <c r="AC30" s="186"/>
      <c r="AD30" s="434" t="s">
        <v>877</v>
      </c>
      <c r="AE30" s="435"/>
      <c r="AF30" s="435"/>
      <c r="AG30" s="435"/>
      <c r="AH30" s="435"/>
      <c r="AI30" s="435"/>
      <c r="AJ30" s="435"/>
      <c r="AK30" s="436"/>
      <c r="AL30" s="193">
        <f>AVERAGE(AL26:AL29)</f>
        <v>0</v>
      </c>
      <c r="AM30" s="159"/>
      <c r="AN30" s="160"/>
      <c r="AO30" s="160"/>
      <c r="AP30" s="160"/>
      <c r="AQ30" s="160"/>
      <c r="AR30" s="160"/>
      <c r="AS30" s="160"/>
      <c r="AT30" s="160"/>
      <c r="AU30" s="160"/>
      <c r="AV30" s="161"/>
      <c r="AW30" s="160"/>
      <c r="AX30" s="160"/>
      <c r="AY30" s="160"/>
      <c r="AZ30" s="162"/>
      <c r="BA30" s="163"/>
      <c r="BB30" s="184"/>
      <c r="BC30" s="184"/>
      <c r="BD30" s="184"/>
      <c r="BE30" s="185"/>
      <c r="BF30" s="160"/>
      <c r="BG30" s="158"/>
      <c r="BH30" s="160"/>
      <c r="BI30" s="158"/>
      <c r="BJ30" s="170"/>
      <c r="BK30" s="171"/>
      <c r="BL30" s="171"/>
      <c r="BM30" s="167"/>
      <c r="BN30" s="167"/>
    </row>
    <row r="31" spans="1:66" ht="285" x14ac:dyDescent="0.2">
      <c r="A31" s="437"/>
      <c r="B31" s="437"/>
      <c r="C31" s="437"/>
      <c r="D31" s="437"/>
      <c r="E31" s="437"/>
      <c r="F31" s="437"/>
      <c r="G31" s="437"/>
      <c r="H31" s="437"/>
      <c r="I31" s="437"/>
      <c r="J31" s="437"/>
      <c r="K31" s="437"/>
      <c r="L31" s="437"/>
      <c r="M31" s="437"/>
      <c r="N31" s="437"/>
      <c r="O31" s="437"/>
      <c r="P31" s="437"/>
      <c r="Q31" s="437"/>
      <c r="R31" s="437"/>
      <c r="S31" s="437"/>
      <c r="T31" s="437"/>
      <c r="U31" s="437"/>
      <c r="V31" s="437"/>
      <c r="W31" s="425"/>
      <c r="X31" s="428"/>
      <c r="Y31" s="437"/>
      <c r="Z31" s="437"/>
      <c r="AA31" s="437"/>
      <c r="AB31" s="437"/>
      <c r="AC31" s="492" t="s">
        <v>878</v>
      </c>
      <c r="AD31" s="492" t="s">
        <v>879</v>
      </c>
      <c r="AE31" s="169" t="s">
        <v>880</v>
      </c>
      <c r="AF31" s="169" t="s">
        <v>881</v>
      </c>
      <c r="AG31" s="158" t="s">
        <v>501</v>
      </c>
      <c r="AH31" s="158">
        <v>10</v>
      </c>
      <c r="AI31" s="158">
        <v>0</v>
      </c>
      <c r="AJ31" s="158">
        <v>0</v>
      </c>
      <c r="AK31" s="148">
        <f t="shared" si="0"/>
        <v>0</v>
      </c>
      <c r="AL31" s="150">
        <f t="shared" si="1"/>
        <v>0</v>
      </c>
      <c r="AM31" s="159">
        <v>0.06</v>
      </c>
      <c r="AN31" s="160" t="s">
        <v>144</v>
      </c>
      <c r="AO31" s="160" t="s">
        <v>108</v>
      </c>
      <c r="AP31" s="160" t="s">
        <v>145</v>
      </c>
      <c r="AQ31" s="160" t="s">
        <v>882</v>
      </c>
      <c r="AR31" s="160">
        <v>0</v>
      </c>
      <c r="AS31" s="160" t="s">
        <v>195</v>
      </c>
      <c r="AT31" s="160" t="s">
        <v>10</v>
      </c>
      <c r="AU31" s="160" t="s">
        <v>791</v>
      </c>
      <c r="AV31" s="162">
        <v>50000000</v>
      </c>
      <c r="AW31" s="160" t="s">
        <v>115</v>
      </c>
      <c r="AX31" s="160" t="s">
        <v>883</v>
      </c>
      <c r="AY31" s="160" t="s">
        <v>884</v>
      </c>
      <c r="AZ31" s="162">
        <v>0</v>
      </c>
      <c r="BA31" s="163">
        <v>0</v>
      </c>
      <c r="BB31" s="458">
        <v>800000000</v>
      </c>
      <c r="BC31" s="458">
        <v>471871674</v>
      </c>
      <c r="BD31" s="458">
        <v>0</v>
      </c>
      <c r="BE31" s="460">
        <f>+BD31/BB31</f>
        <v>0</v>
      </c>
      <c r="BF31" s="160" t="s">
        <v>381</v>
      </c>
      <c r="BG31" s="160" t="s">
        <v>885</v>
      </c>
      <c r="BH31" s="160" t="s">
        <v>243</v>
      </c>
      <c r="BI31" s="158">
        <v>0</v>
      </c>
      <c r="BJ31" s="170">
        <v>44927</v>
      </c>
      <c r="BK31" s="171" t="s">
        <v>813</v>
      </c>
      <c r="BL31" s="171"/>
      <c r="BM31" s="167" t="s">
        <v>797</v>
      </c>
      <c r="BN31" s="167" t="s">
        <v>797</v>
      </c>
    </row>
    <row r="32" spans="1:66" ht="210.75" thickBot="1" x14ac:dyDescent="0.25">
      <c r="A32" s="437"/>
      <c r="B32" s="437"/>
      <c r="C32" s="437"/>
      <c r="D32" s="437"/>
      <c r="E32" s="437"/>
      <c r="F32" s="437"/>
      <c r="G32" s="437"/>
      <c r="H32" s="437"/>
      <c r="I32" s="437"/>
      <c r="J32" s="437"/>
      <c r="K32" s="437"/>
      <c r="L32" s="437"/>
      <c r="M32" s="437"/>
      <c r="N32" s="437"/>
      <c r="O32" s="437"/>
      <c r="P32" s="437"/>
      <c r="Q32" s="437"/>
      <c r="R32" s="437"/>
      <c r="S32" s="437"/>
      <c r="T32" s="437"/>
      <c r="U32" s="437"/>
      <c r="V32" s="437"/>
      <c r="W32" s="425"/>
      <c r="X32" s="428"/>
      <c r="Y32" s="437"/>
      <c r="Z32" s="437"/>
      <c r="AA32" s="437"/>
      <c r="AB32" s="437"/>
      <c r="AC32" s="492"/>
      <c r="AD32" s="492"/>
      <c r="AE32" s="158" t="s">
        <v>886</v>
      </c>
      <c r="AF32" s="169" t="s">
        <v>887</v>
      </c>
      <c r="AG32" s="158" t="s">
        <v>501</v>
      </c>
      <c r="AH32" s="158">
        <v>7</v>
      </c>
      <c r="AI32" s="158">
        <v>1</v>
      </c>
      <c r="AJ32" s="158">
        <v>2</v>
      </c>
      <c r="AK32" s="148">
        <f t="shared" si="0"/>
        <v>3</v>
      </c>
      <c r="AL32" s="150">
        <f t="shared" si="1"/>
        <v>0.42857142857142855</v>
      </c>
      <c r="AM32" s="159">
        <v>0.94</v>
      </c>
      <c r="AN32" s="160" t="s">
        <v>144</v>
      </c>
      <c r="AO32" s="160" t="s">
        <v>108</v>
      </c>
      <c r="AP32" s="160" t="s">
        <v>145</v>
      </c>
      <c r="AQ32" s="160" t="s">
        <v>882</v>
      </c>
      <c r="AR32" s="160" t="s">
        <v>882</v>
      </c>
      <c r="AS32" s="160" t="s">
        <v>195</v>
      </c>
      <c r="AT32" s="160" t="s">
        <v>10</v>
      </c>
      <c r="AU32" s="160" t="s">
        <v>791</v>
      </c>
      <c r="AV32" s="162">
        <v>750000000</v>
      </c>
      <c r="AW32" s="160" t="s">
        <v>115</v>
      </c>
      <c r="AX32" s="160" t="s">
        <v>883</v>
      </c>
      <c r="AY32" s="160" t="s">
        <v>884</v>
      </c>
      <c r="AZ32" s="162">
        <v>471871674</v>
      </c>
      <c r="BA32" s="163">
        <v>0</v>
      </c>
      <c r="BB32" s="459"/>
      <c r="BC32" s="459"/>
      <c r="BD32" s="459"/>
      <c r="BE32" s="461"/>
      <c r="BF32" s="160" t="s">
        <v>381</v>
      </c>
      <c r="BG32" s="160" t="s">
        <v>888</v>
      </c>
      <c r="BH32" s="173" t="s">
        <v>164</v>
      </c>
      <c r="BI32" s="158">
        <v>0</v>
      </c>
      <c r="BJ32" s="170">
        <v>44927</v>
      </c>
      <c r="BK32" s="160" t="s">
        <v>889</v>
      </c>
      <c r="BL32" s="160" t="s">
        <v>890</v>
      </c>
      <c r="BM32" s="167" t="s">
        <v>797</v>
      </c>
      <c r="BN32" s="167" t="s">
        <v>797</v>
      </c>
    </row>
    <row r="33" spans="1:66" ht="72" customHeight="1" thickBot="1" x14ac:dyDescent="0.25">
      <c r="A33" s="437"/>
      <c r="B33" s="437"/>
      <c r="C33" s="437"/>
      <c r="D33" s="437"/>
      <c r="E33" s="437"/>
      <c r="F33" s="437"/>
      <c r="G33" s="437"/>
      <c r="H33" s="437"/>
      <c r="I33" s="437"/>
      <c r="J33" s="437"/>
      <c r="K33" s="437"/>
      <c r="L33" s="437"/>
      <c r="M33" s="437"/>
      <c r="N33" s="437"/>
      <c r="O33" s="437"/>
      <c r="P33" s="437"/>
      <c r="Q33" s="437"/>
      <c r="R33" s="437"/>
      <c r="S33" s="437"/>
      <c r="T33" s="437"/>
      <c r="U33" s="437"/>
      <c r="V33" s="437"/>
      <c r="W33" s="425"/>
      <c r="X33" s="428"/>
      <c r="Y33" s="437"/>
      <c r="Z33" s="437"/>
      <c r="AA33" s="437"/>
      <c r="AB33" s="437"/>
      <c r="AC33" s="179"/>
      <c r="AD33" s="434" t="s">
        <v>891</v>
      </c>
      <c r="AE33" s="435"/>
      <c r="AF33" s="435"/>
      <c r="AG33" s="435"/>
      <c r="AH33" s="435"/>
      <c r="AI33" s="435"/>
      <c r="AJ33" s="435"/>
      <c r="AK33" s="436"/>
      <c r="AL33" s="193">
        <f>AVERAGE(AL31:AL32)</f>
        <v>0.21428571428571427</v>
      </c>
      <c r="AM33" s="159"/>
      <c r="AN33" s="160"/>
      <c r="AO33" s="160"/>
      <c r="AP33" s="160"/>
      <c r="AQ33" s="160"/>
      <c r="AR33" s="160"/>
      <c r="AS33" s="160"/>
      <c r="AT33" s="160"/>
      <c r="AU33" s="160"/>
      <c r="AV33" s="162"/>
      <c r="AW33" s="160"/>
      <c r="AX33" s="160"/>
      <c r="AY33" s="160"/>
      <c r="AZ33" s="162"/>
      <c r="BA33" s="163"/>
      <c r="BB33" s="187"/>
      <c r="BC33" s="187"/>
      <c r="BD33" s="187"/>
      <c r="BE33" s="188"/>
      <c r="BF33" s="165"/>
      <c r="BG33" s="160"/>
      <c r="BH33" s="173"/>
      <c r="BI33" s="158"/>
      <c r="BJ33" s="170"/>
      <c r="BK33" s="160"/>
      <c r="BL33" s="160"/>
      <c r="BM33" s="167"/>
      <c r="BN33" s="167"/>
    </row>
    <row r="34" spans="1:66" ht="299.25" x14ac:dyDescent="0.2">
      <c r="A34" s="438"/>
      <c r="B34" s="438"/>
      <c r="C34" s="438"/>
      <c r="D34" s="438"/>
      <c r="E34" s="438"/>
      <c r="F34" s="438"/>
      <c r="G34" s="438"/>
      <c r="H34" s="438"/>
      <c r="I34" s="438"/>
      <c r="J34" s="438"/>
      <c r="K34" s="438"/>
      <c r="L34" s="438"/>
      <c r="M34" s="438"/>
      <c r="N34" s="438"/>
      <c r="O34" s="438"/>
      <c r="P34" s="438"/>
      <c r="Q34" s="438"/>
      <c r="R34" s="438"/>
      <c r="S34" s="438"/>
      <c r="T34" s="438"/>
      <c r="U34" s="438"/>
      <c r="V34" s="438"/>
      <c r="W34" s="425"/>
      <c r="X34" s="428"/>
      <c r="Y34" s="438"/>
      <c r="Z34" s="438"/>
      <c r="AA34" s="438"/>
      <c r="AB34" s="438"/>
      <c r="AC34" s="174" t="s">
        <v>892</v>
      </c>
      <c r="AD34" s="174" t="s">
        <v>893</v>
      </c>
      <c r="AE34" s="174" t="s">
        <v>894</v>
      </c>
      <c r="AF34" s="174" t="s">
        <v>895</v>
      </c>
      <c r="AG34" s="157" t="s">
        <v>896</v>
      </c>
      <c r="AH34" s="157">
        <v>3</v>
      </c>
      <c r="AI34" s="157">
        <v>3</v>
      </c>
      <c r="AJ34" s="157">
        <v>0</v>
      </c>
      <c r="AK34" s="149">
        <f t="shared" si="0"/>
        <v>3</v>
      </c>
      <c r="AL34" s="151">
        <f t="shared" si="1"/>
        <v>1</v>
      </c>
      <c r="AM34" s="194">
        <v>1</v>
      </c>
      <c r="AN34" s="180" t="s">
        <v>144</v>
      </c>
      <c r="AO34" s="180" t="s">
        <v>108</v>
      </c>
      <c r="AP34" s="180" t="s">
        <v>145</v>
      </c>
      <c r="AQ34" s="180">
        <v>3</v>
      </c>
      <c r="AR34" s="180">
        <v>3</v>
      </c>
      <c r="AS34" s="180" t="s">
        <v>195</v>
      </c>
      <c r="AT34" s="180" t="s">
        <v>10</v>
      </c>
      <c r="AU34" s="180" t="s">
        <v>791</v>
      </c>
      <c r="AV34" s="195">
        <v>130026720.01000001</v>
      </c>
      <c r="AW34" s="180" t="s">
        <v>115</v>
      </c>
      <c r="AX34" s="180" t="s">
        <v>897</v>
      </c>
      <c r="AY34" s="180" t="s">
        <v>898</v>
      </c>
      <c r="AZ34" s="195">
        <v>128800000</v>
      </c>
      <c r="BA34" s="196">
        <v>49600000</v>
      </c>
      <c r="BB34" s="164">
        <v>130026720</v>
      </c>
      <c r="BC34" s="164">
        <v>128800000</v>
      </c>
      <c r="BD34" s="164">
        <v>46900000</v>
      </c>
      <c r="BE34" s="176">
        <f>+BD34/BB34</f>
        <v>0.36069509405451433</v>
      </c>
      <c r="BF34" s="197" t="s">
        <v>381</v>
      </c>
      <c r="BG34" s="180" t="s">
        <v>899</v>
      </c>
      <c r="BH34" s="157" t="s">
        <v>149</v>
      </c>
      <c r="BI34" s="157">
        <v>0</v>
      </c>
      <c r="BJ34" s="198">
        <v>44927</v>
      </c>
      <c r="BK34" s="199" t="s">
        <v>900</v>
      </c>
      <c r="BL34" s="199"/>
      <c r="BM34" s="200" t="s">
        <v>797</v>
      </c>
      <c r="BN34" s="200" t="s">
        <v>797</v>
      </c>
    </row>
    <row r="35" spans="1:66" ht="51.75" customHeigh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1"/>
      <c r="W35" s="426"/>
      <c r="X35" s="429"/>
      <c r="Y35" s="171"/>
      <c r="Z35" s="171"/>
      <c r="AA35" s="171"/>
      <c r="AB35" s="171"/>
      <c r="AC35" s="171"/>
      <c r="AD35" s="434" t="s">
        <v>901</v>
      </c>
      <c r="AE35" s="435"/>
      <c r="AF35" s="435"/>
      <c r="AG35" s="435"/>
      <c r="AH35" s="435"/>
      <c r="AI35" s="435"/>
      <c r="AJ35" s="435"/>
      <c r="AK35" s="436"/>
      <c r="AL35" s="201">
        <f>+AL34</f>
        <v>1</v>
      </c>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67"/>
      <c r="BN35" s="167"/>
    </row>
    <row r="36" spans="1:66" ht="79.5" customHeight="1" thickBot="1" x14ac:dyDescent="0.25"/>
    <row r="37" spans="1:66" ht="60.75" customHeight="1" thickBot="1" x14ac:dyDescent="0.25">
      <c r="P37" s="255" t="s">
        <v>902</v>
      </c>
      <c r="Q37" s="256"/>
      <c r="R37" s="256"/>
      <c r="S37" s="256"/>
      <c r="T37" s="256"/>
      <c r="U37" s="256"/>
      <c r="V37" s="430"/>
      <c r="W37" s="203">
        <f>+W9</f>
        <v>0.93759999999999999</v>
      </c>
      <c r="X37" s="203">
        <f>+X9</f>
        <v>0.93759999999999999</v>
      </c>
      <c r="AD37" s="421" t="s">
        <v>903</v>
      </c>
      <c r="AE37" s="422"/>
      <c r="AF37" s="422"/>
      <c r="AG37" s="422"/>
      <c r="AH37" s="422"/>
      <c r="AI37" s="422"/>
      <c r="AJ37" s="422"/>
      <c r="AK37" s="423"/>
      <c r="AL37" s="203">
        <f>+AVERAGE(AL11,AL17,AL22,AL25,AL30,AL33,AL35)</f>
        <v>0.42346938775510207</v>
      </c>
      <c r="AY37" s="439" t="s">
        <v>904</v>
      </c>
      <c r="AZ37" s="440"/>
      <c r="BA37" s="441"/>
      <c r="BB37" s="204">
        <f>SUM(BB9:BB34)</f>
        <v>16077175358.02</v>
      </c>
      <c r="BC37" s="205">
        <f t="shared" ref="BC37:BD37" si="2">SUM(BC9:BC34)</f>
        <v>2899869365</v>
      </c>
      <c r="BD37" s="204">
        <f t="shared" si="2"/>
        <v>46900000</v>
      </c>
    </row>
    <row r="38" spans="1:66" x14ac:dyDescent="0.3">
      <c r="AY38" s="206"/>
      <c r="AZ38" s="206"/>
      <c r="BA38" s="206"/>
      <c r="BB38" s="206"/>
      <c r="BC38" s="206"/>
      <c r="BD38" s="206"/>
    </row>
    <row r="39" spans="1:66" ht="21" thickBot="1" x14ac:dyDescent="0.35">
      <c r="AY39" s="206"/>
      <c r="AZ39" s="206"/>
      <c r="BA39" s="206"/>
      <c r="BB39" s="206"/>
      <c r="BC39" s="206"/>
      <c r="BD39" s="206"/>
    </row>
    <row r="40" spans="1:66" ht="121.5" customHeight="1" thickBot="1" x14ac:dyDescent="0.35">
      <c r="AY40" s="442" t="s">
        <v>905</v>
      </c>
      <c r="AZ40" s="443"/>
      <c r="BA40" s="444"/>
      <c r="BB40" s="207">
        <f>+BC37/BB37</f>
        <v>0.18037181908035965</v>
      </c>
      <c r="BC40" s="206"/>
      <c r="BD40" s="206"/>
    </row>
    <row r="41" spans="1:66" ht="132" customHeight="1" thickBot="1" x14ac:dyDescent="0.35">
      <c r="AY41" s="445" t="s">
        <v>906</v>
      </c>
      <c r="AZ41" s="446"/>
      <c r="BA41" s="447"/>
      <c r="BB41" s="208">
        <f>+BD37/BB37</f>
        <v>2.917179103641749E-3</v>
      </c>
      <c r="BC41" s="206"/>
      <c r="BD41" s="206"/>
    </row>
  </sheetData>
  <mergeCells count="154">
    <mergeCell ref="B1:C4"/>
    <mergeCell ref="D1:BK1"/>
    <mergeCell ref="D2:BK2"/>
    <mergeCell ref="D3:BK3"/>
    <mergeCell ref="D4:BK4"/>
    <mergeCell ref="B5:C5"/>
    <mergeCell ref="D5:BM5"/>
    <mergeCell ref="S7:S8"/>
    <mergeCell ref="G7:G8"/>
    <mergeCell ref="H7:H8"/>
    <mergeCell ref="I7:I8"/>
    <mergeCell ref="J7:J8"/>
    <mergeCell ref="K7:K8"/>
    <mergeCell ref="L7:L8"/>
    <mergeCell ref="AE7:AE8"/>
    <mergeCell ref="AF7:AF8"/>
    <mergeCell ref="M7:M8"/>
    <mergeCell ref="AT7:AT8"/>
    <mergeCell ref="AU7:AU8"/>
    <mergeCell ref="AM7:AM8"/>
    <mergeCell ref="AN7:AN8"/>
    <mergeCell ref="AO7:AO8"/>
    <mergeCell ref="Y6:AB6"/>
    <mergeCell ref="A6:V6"/>
    <mergeCell ref="A7:A8"/>
    <mergeCell ref="B7:B8"/>
    <mergeCell ref="C7:C8"/>
    <mergeCell ref="D7:D8"/>
    <mergeCell ref="E7:E8"/>
    <mergeCell ref="AQ7:AQ8"/>
    <mergeCell ref="AS7:AS8"/>
    <mergeCell ref="W7:W8"/>
    <mergeCell ref="X7:X8"/>
    <mergeCell ref="AL7:AL8"/>
    <mergeCell ref="AK7:AK8"/>
    <mergeCell ref="V7:V8"/>
    <mergeCell ref="F7:F8"/>
    <mergeCell ref="AJ7:AJ8"/>
    <mergeCell ref="A9:A34"/>
    <mergeCell ref="U9:U34"/>
    <mergeCell ref="AI7:AI8"/>
    <mergeCell ref="AR7:AR8"/>
    <mergeCell ref="N7:N8"/>
    <mergeCell ref="O7:P7"/>
    <mergeCell ref="Q7:Q8"/>
    <mergeCell ref="R7:R8"/>
    <mergeCell ref="AG7:AG8"/>
    <mergeCell ref="Y7:Y8"/>
    <mergeCell ref="Z7:Z8"/>
    <mergeCell ref="AA7:AA8"/>
    <mergeCell ref="AB7:AB8"/>
    <mergeCell ref="T7:T8"/>
    <mergeCell ref="AC7:AC8"/>
    <mergeCell ref="AD7:AD8"/>
    <mergeCell ref="AH7:AH8"/>
    <mergeCell ref="AP7:AP8"/>
    <mergeCell ref="U7:U8"/>
    <mergeCell ref="AD31:AD32"/>
    <mergeCell ref="AC12:AC16"/>
    <mergeCell ref="AD12:AD16"/>
    <mergeCell ref="AE12:AE14"/>
    <mergeCell ref="AE15:AE16"/>
    <mergeCell ref="AC6:AU6"/>
    <mergeCell ref="H9:H34"/>
    <mergeCell ref="I9:I34"/>
    <mergeCell ref="J9:J34"/>
    <mergeCell ref="K9:K34"/>
    <mergeCell ref="L9:L34"/>
    <mergeCell ref="M9:M34"/>
    <mergeCell ref="B9:B34"/>
    <mergeCell ref="C9:C34"/>
    <mergeCell ref="D9:D34"/>
    <mergeCell ref="E9:E34"/>
    <mergeCell ref="F9:F34"/>
    <mergeCell ref="G9:G34"/>
    <mergeCell ref="AB9:AB34"/>
    <mergeCell ref="AC18:AC21"/>
    <mergeCell ref="AD18:AD21"/>
    <mergeCell ref="AC23:AC24"/>
    <mergeCell ref="AD23:AD24"/>
    <mergeCell ref="AC31:AC32"/>
    <mergeCell ref="AE18:AE21"/>
    <mergeCell ref="AC26:AC29"/>
    <mergeCell ref="AD26:AD29"/>
    <mergeCell ref="AE26:AE29"/>
    <mergeCell ref="N9:N34"/>
    <mergeCell ref="BK7:BK8"/>
    <mergeCell ref="BM7:BM8"/>
    <mergeCell ref="BN7:BN8"/>
    <mergeCell ref="BM6:BN6"/>
    <mergeCell ref="AY7:AY8"/>
    <mergeCell ref="BF7:BF8"/>
    <mergeCell ref="BG7:BG8"/>
    <mergeCell ref="BH7:BH8"/>
    <mergeCell ref="BI7:BI8"/>
    <mergeCell ref="BJ7:BJ8"/>
    <mergeCell ref="BF6:BJ6"/>
    <mergeCell ref="AV6:AY6"/>
    <mergeCell ref="AV7:AV8"/>
    <mergeCell ref="AW7:AW8"/>
    <mergeCell ref="AX7:AX8"/>
    <mergeCell ref="AZ7:AZ8"/>
    <mergeCell ref="BA7:BA8"/>
    <mergeCell ref="BL7:BL8"/>
    <mergeCell ref="BE9:BE10"/>
    <mergeCell ref="BB12:BB16"/>
    <mergeCell ref="BC12:BC16"/>
    <mergeCell ref="BD12:BD16"/>
    <mergeCell ref="BE12:BE16"/>
    <mergeCell ref="BB18:BB21"/>
    <mergeCell ref="BC18:BC21"/>
    <mergeCell ref="BD18:BD21"/>
    <mergeCell ref="BE18:BE21"/>
    <mergeCell ref="BB9:BB10"/>
    <mergeCell ref="BC9:BC10"/>
    <mergeCell ref="BD9:BD10"/>
    <mergeCell ref="AY37:BA37"/>
    <mergeCell ref="AY40:BA40"/>
    <mergeCell ref="AY41:BA41"/>
    <mergeCell ref="BB23:BB24"/>
    <mergeCell ref="BC23:BC24"/>
    <mergeCell ref="BD23:BD24"/>
    <mergeCell ref="BE23:BE24"/>
    <mergeCell ref="BB26:BB29"/>
    <mergeCell ref="BC26:BC29"/>
    <mergeCell ref="BD26:BD29"/>
    <mergeCell ref="BE26:BE29"/>
    <mergeCell ref="BB31:BB32"/>
    <mergeCell ref="BC31:BC32"/>
    <mergeCell ref="BD31:BD32"/>
    <mergeCell ref="BE31:BE32"/>
    <mergeCell ref="AD37:AK37"/>
    <mergeCell ref="W9:W35"/>
    <mergeCell ref="X9:X35"/>
    <mergeCell ref="P37:V37"/>
    <mergeCell ref="AC9:AC11"/>
    <mergeCell ref="AD11:AK11"/>
    <mergeCell ref="AD17:AK17"/>
    <mergeCell ref="AD22:AK22"/>
    <mergeCell ref="AD25:AK25"/>
    <mergeCell ref="AD30:AK30"/>
    <mergeCell ref="AD33:AK33"/>
    <mergeCell ref="AD35:AK35"/>
    <mergeCell ref="AD9:AD10"/>
    <mergeCell ref="AE9:AE10"/>
    <mergeCell ref="O9:P34"/>
    <mergeCell ref="Q9:Q34"/>
    <mergeCell ref="R9:R34"/>
    <mergeCell ref="S9:S34"/>
    <mergeCell ref="T9:T34"/>
    <mergeCell ref="Y9:Y34"/>
    <mergeCell ref="Z9:Z34"/>
    <mergeCell ref="AA9:AA34"/>
    <mergeCell ref="V9:V34"/>
  </mergeCells>
  <hyperlinks>
    <hyperlink ref="BK23" r:id="rId1" xr:uid="{00000000-0004-0000-0100-000000000000}"/>
    <hyperlink ref="BK24" r:id="rId2" xr:uid="{00000000-0004-0000-0100-000001000000}"/>
  </hyperlinks>
  <pageMargins left="0.7" right="0.7" top="0.75" bottom="0.75" header="0.3" footer="0.3"/>
  <pageSetup paperSize="9" orientation="portrait" r:id="rId3"/>
  <ignoredErrors>
    <ignoredError sqref="AL25 AL22 AL17 AL11 AL30 AL33" formula="1"/>
  </ignoredError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63"/>
  <sheetViews>
    <sheetView topLeftCell="A16" zoomScale="60" zoomScaleNormal="60" workbookViewId="0">
      <selection activeCell="C46" sqref="C46:H46"/>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529" t="s">
        <v>907</v>
      </c>
      <c r="B1" s="529"/>
      <c r="C1" s="529"/>
      <c r="D1" s="529"/>
      <c r="E1" s="529"/>
      <c r="F1" s="529"/>
      <c r="G1" s="529"/>
      <c r="H1" s="529"/>
      <c r="I1" s="529"/>
    </row>
    <row r="2" spans="1:51" ht="36.75" customHeight="1" x14ac:dyDescent="0.25">
      <c r="A2" s="529" t="s">
        <v>11</v>
      </c>
      <c r="B2" s="529"/>
      <c r="C2" s="529"/>
      <c r="D2" s="529"/>
      <c r="E2" s="529"/>
      <c r="F2" s="529"/>
      <c r="G2" s="529"/>
      <c r="H2" s="529"/>
      <c r="I2" s="529"/>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4" t="s">
        <v>17</v>
      </c>
      <c r="B3" s="544" t="s">
        <v>908</v>
      </c>
      <c r="C3" s="545"/>
      <c r="D3" s="545"/>
      <c r="E3" s="545"/>
      <c r="F3" s="545"/>
      <c r="G3" s="545"/>
      <c r="H3" s="546"/>
      <c r="I3" s="22"/>
    </row>
    <row r="4" spans="1:51" ht="31.5" customHeight="1" x14ac:dyDescent="0.25">
      <c r="A4" s="24" t="s">
        <v>18</v>
      </c>
      <c r="B4" s="544" t="s">
        <v>909</v>
      </c>
      <c r="C4" s="545"/>
      <c r="D4" s="545"/>
      <c r="E4" s="545"/>
      <c r="F4" s="545"/>
      <c r="G4" s="545"/>
      <c r="H4" s="546"/>
      <c r="I4" s="22"/>
    </row>
    <row r="5" spans="1:51" ht="40.5" customHeight="1" x14ac:dyDescent="0.25">
      <c r="A5" s="24" t="s">
        <v>19</v>
      </c>
      <c r="B5" s="544" t="s">
        <v>910</v>
      </c>
      <c r="C5" s="545"/>
      <c r="D5" s="545"/>
      <c r="E5" s="545"/>
      <c r="F5" s="545"/>
      <c r="G5" s="545"/>
      <c r="H5" s="546"/>
      <c r="I5" s="22"/>
    </row>
    <row r="6" spans="1:51" ht="56.25" customHeight="1" x14ac:dyDescent="0.25">
      <c r="A6" s="24" t="s">
        <v>20</v>
      </c>
      <c r="B6" s="544" t="s">
        <v>911</v>
      </c>
      <c r="C6" s="545"/>
      <c r="D6" s="545"/>
      <c r="E6" s="545"/>
      <c r="F6" s="545"/>
      <c r="G6" s="545"/>
      <c r="H6" s="546"/>
      <c r="I6" s="22"/>
    </row>
    <row r="7" spans="1:51" ht="30" x14ac:dyDescent="0.25">
      <c r="A7" s="24" t="s">
        <v>21</v>
      </c>
      <c r="B7" s="544" t="s">
        <v>912</v>
      </c>
      <c r="C7" s="545"/>
      <c r="D7" s="545"/>
      <c r="E7" s="545"/>
      <c r="F7" s="545"/>
      <c r="G7" s="545"/>
      <c r="H7" s="546"/>
      <c r="I7" s="22"/>
    </row>
    <row r="8" spans="1:51" ht="30" x14ac:dyDescent="0.25">
      <c r="A8" s="24" t="s">
        <v>22</v>
      </c>
      <c r="B8" s="544" t="s">
        <v>913</v>
      </c>
      <c r="C8" s="545"/>
      <c r="D8" s="545"/>
      <c r="E8" s="545"/>
      <c r="F8" s="545"/>
      <c r="G8" s="545"/>
      <c r="H8" s="546"/>
      <c r="I8" s="22"/>
    </row>
    <row r="9" spans="1:51" ht="30" x14ac:dyDescent="0.25">
      <c r="A9" s="24" t="s">
        <v>23</v>
      </c>
      <c r="B9" s="544" t="s">
        <v>914</v>
      </c>
      <c r="C9" s="545"/>
      <c r="D9" s="545"/>
      <c r="E9" s="545"/>
      <c r="F9" s="545"/>
      <c r="G9" s="545"/>
      <c r="H9" s="546"/>
      <c r="I9" s="22"/>
    </row>
    <row r="10" spans="1:51" ht="30" x14ac:dyDescent="0.25">
      <c r="A10" s="24" t="s">
        <v>24</v>
      </c>
      <c r="B10" s="544" t="s">
        <v>915</v>
      </c>
      <c r="C10" s="545"/>
      <c r="D10" s="545"/>
      <c r="E10" s="545"/>
      <c r="F10" s="545"/>
      <c r="G10" s="545"/>
      <c r="H10" s="546"/>
      <c r="I10" s="22"/>
    </row>
    <row r="11" spans="1:51" ht="30" x14ac:dyDescent="0.25">
      <c r="A11" s="24" t="s">
        <v>25</v>
      </c>
      <c r="B11" s="544" t="s">
        <v>916</v>
      </c>
      <c r="C11" s="545"/>
      <c r="D11" s="545"/>
      <c r="E11" s="545"/>
      <c r="F11" s="545"/>
      <c r="G11" s="545"/>
      <c r="H11" s="546"/>
      <c r="I11" s="22"/>
    </row>
    <row r="12" spans="1:51" ht="58.5" customHeight="1" x14ac:dyDescent="0.25">
      <c r="A12" s="24" t="s">
        <v>917</v>
      </c>
      <c r="B12" s="544" t="s">
        <v>918</v>
      </c>
      <c r="C12" s="545"/>
      <c r="D12" s="545"/>
      <c r="E12" s="545"/>
      <c r="F12" s="545"/>
      <c r="G12" s="545"/>
      <c r="H12" s="546"/>
      <c r="I12" s="22"/>
    </row>
    <row r="13" spans="1:51" ht="30" x14ac:dyDescent="0.25">
      <c r="A13" s="24" t="s">
        <v>27</v>
      </c>
      <c r="B13" s="544" t="s">
        <v>919</v>
      </c>
      <c r="C13" s="545"/>
      <c r="D13" s="545"/>
      <c r="E13" s="545"/>
      <c r="F13" s="545"/>
      <c r="G13" s="545"/>
      <c r="H13" s="546"/>
      <c r="I13" s="22"/>
    </row>
    <row r="14" spans="1:51" ht="30" x14ac:dyDescent="0.25">
      <c r="A14" s="24" t="s">
        <v>28</v>
      </c>
      <c r="B14" s="544" t="s">
        <v>920</v>
      </c>
      <c r="C14" s="545"/>
      <c r="D14" s="545"/>
      <c r="E14" s="545"/>
      <c r="F14" s="545"/>
      <c r="G14" s="545"/>
      <c r="H14" s="546"/>
      <c r="I14" s="22"/>
    </row>
    <row r="15" spans="1:51" ht="30" x14ac:dyDescent="0.25">
      <c r="A15" s="24" t="s">
        <v>29</v>
      </c>
      <c r="B15" s="544" t="s">
        <v>921</v>
      </c>
      <c r="C15" s="545"/>
      <c r="D15" s="545"/>
      <c r="E15" s="545"/>
      <c r="F15" s="545"/>
      <c r="G15" s="545"/>
      <c r="H15" s="546"/>
      <c r="I15" s="22"/>
    </row>
    <row r="16" spans="1:51" ht="30" x14ac:dyDescent="0.25">
      <c r="A16" s="24" t="s">
        <v>30</v>
      </c>
      <c r="B16" s="544" t="s">
        <v>922</v>
      </c>
      <c r="C16" s="545"/>
      <c r="D16" s="545"/>
      <c r="E16" s="545"/>
      <c r="F16" s="545"/>
      <c r="G16" s="545"/>
      <c r="H16" s="546"/>
      <c r="I16" s="22"/>
    </row>
    <row r="17" spans="1:9" ht="45" x14ac:dyDescent="0.25">
      <c r="A17" s="24" t="s">
        <v>923</v>
      </c>
      <c r="B17" s="544" t="s">
        <v>924</v>
      </c>
      <c r="C17" s="545"/>
      <c r="D17" s="545"/>
      <c r="E17" s="545"/>
      <c r="F17" s="545"/>
      <c r="G17" s="545"/>
      <c r="H17" s="546"/>
      <c r="I17" s="22"/>
    </row>
    <row r="18" spans="1:9" ht="60" customHeight="1" x14ac:dyDescent="0.25">
      <c r="A18" s="24" t="s">
        <v>32</v>
      </c>
      <c r="B18" s="544" t="s">
        <v>925</v>
      </c>
      <c r="C18" s="545"/>
      <c r="D18" s="545"/>
      <c r="E18" s="545"/>
      <c r="F18" s="545"/>
      <c r="G18" s="545"/>
      <c r="H18" s="546"/>
      <c r="I18" s="22"/>
    </row>
    <row r="19" spans="1:9" ht="45.75" customHeight="1" x14ac:dyDescent="0.25">
      <c r="A19" s="24" t="s">
        <v>33</v>
      </c>
      <c r="B19" s="544" t="s">
        <v>926</v>
      </c>
      <c r="C19" s="545"/>
      <c r="D19" s="545"/>
      <c r="E19" s="545"/>
      <c r="F19" s="545"/>
      <c r="G19" s="545"/>
      <c r="H19" s="546"/>
      <c r="I19" s="22"/>
    </row>
    <row r="20" spans="1:9" ht="51.75" customHeight="1" x14ac:dyDescent="0.25">
      <c r="A20" s="24" t="s">
        <v>34</v>
      </c>
      <c r="B20" s="544" t="s">
        <v>927</v>
      </c>
      <c r="C20" s="545"/>
      <c r="D20" s="545"/>
      <c r="E20" s="545"/>
      <c r="F20" s="545"/>
      <c r="G20" s="545"/>
      <c r="H20" s="546"/>
      <c r="I20" s="22"/>
    </row>
    <row r="21" spans="1:9" ht="57.75" customHeight="1" x14ac:dyDescent="0.25">
      <c r="A21" s="24" t="s">
        <v>35</v>
      </c>
      <c r="B21" s="544" t="s">
        <v>928</v>
      </c>
      <c r="C21" s="545"/>
      <c r="D21" s="545"/>
      <c r="E21" s="545"/>
      <c r="F21" s="545"/>
      <c r="G21" s="545"/>
      <c r="H21" s="546"/>
      <c r="I21" s="22"/>
    </row>
    <row r="22" spans="1:9" x14ac:dyDescent="0.25">
      <c r="A22" s="550"/>
      <c r="B22" s="551"/>
      <c r="C22" s="551"/>
      <c r="D22" s="551"/>
      <c r="E22" s="551"/>
      <c r="F22" s="551"/>
      <c r="G22" s="551"/>
      <c r="H22" s="551"/>
      <c r="I22" s="552"/>
    </row>
    <row r="23" spans="1:9" ht="51" customHeight="1" x14ac:dyDescent="0.25">
      <c r="A23" s="529" t="s">
        <v>929</v>
      </c>
      <c r="B23" s="529"/>
      <c r="C23" s="529"/>
      <c r="D23" s="529"/>
      <c r="E23" s="529"/>
      <c r="F23" s="529"/>
      <c r="G23" s="529"/>
      <c r="H23" s="529"/>
      <c r="I23" s="529"/>
    </row>
    <row r="24" spans="1:9" ht="180" customHeight="1" x14ac:dyDescent="0.25">
      <c r="A24" s="547" t="s">
        <v>930</v>
      </c>
      <c r="B24" s="548"/>
      <c r="C24" s="548"/>
      <c r="D24" s="548"/>
      <c r="E24" s="548"/>
      <c r="F24" s="548"/>
      <c r="G24" s="548"/>
      <c r="H24" s="548"/>
      <c r="I24" s="549"/>
    </row>
    <row r="25" spans="1:9" ht="201" customHeight="1" x14ac:dyDescent="0.25">
      <c r="A25" s="25" t="s">
        <v>41</v>
      </c>
      <c r="B25" s="541" t="s">
        <v>931</v>
      </c>
      <c r="C25" s="541"/>
      <c r="D25" s="541"/>
      <c r="E25" s="541"/>
      <c r="F25" s="541"/>
      <c r="G25" s="541"/>
      <c r="H25" s="541"/>
      <c r="I25" s="541"/>
    </row>
    <row r="26" spans="1:9" ht="120.75" customHeight="1" x14ac:dyDescent="0.25">
      <c r="A26" s="25" t="s">
        <v>42</v>
      </c>
      <c r="B26" s="541" t="s">
        <v>932</v>
      </c>
      <c r="C26" s="541"/>
      <c r="D26" s="541"/>
      <c r="E26" s="541"/>
      <c r="F26" s="541"/>
      <c r="G26" s="541"/>
      <c r="H26" s="541"/>
      <c r="I26" s="541"/>
    </row>
    <row r="27" spans="1:9" ht="87" customHeight="1" x14ac:dyDescent="0.25">
      <c r="A27" s="25" t="s">
        <v>43</v>
      </c>
      <c r="B27" s="541" t="s">
        <v>933</v>
      </c>
      <c r="C27" s="541"/>
      <c r="D27" s="541"/>
      <c r="E27" s="541"/>
      <c r="F27" s="541"/>
      <c r="G27" s="541"/>
      <c r="H27" s="541"/>
      <c r="I27" s="541"/>
    </row>
    <row r="28" spans="1:9" ht="45.75" customHeight="1" x14ac:dyDescent="0.25">
      <c r="A28" s="25" t="s">
        <v>44</v>
      </c>
      <c r="B28" s="541" t="s">
        <v>934</v>
      </c>
      <c r="C28" s="541"/>
      <c r="D28" s="541"/>
      <c r="E28" s="541"/>
      <c r="F28" s="541"/>
      <c r="G28" s="541"/>
      <c r="H28" s="541"/>
      <c r="I28" s="541"/>
    </row>
    <row r="29" spans="1:9" x14ac:dyDescent="0.25">
      <c r="A29" s="553"/>
      <c r="B29" s="553"/>
      <c r="C29" s="553"/>
      <c r="D29" s="553"/>
      <c r="E29" s="553"/>
      <c r="F29" s="553"/>
      <c r="G29" s="553"/>
      <c r="H29" s="553"/>
      <c r="I29" s="553"/>
    </row>
    <row r="30" spans="1:9" ht="45" customHeight="1" x14ac:dyDescent="0.25">
      <c r="A30" s="542" t="s">
        <v>13</v>
      </c>
      <c r="B30" s="542"/>
      <c r="C30" s="542"/>
      <c r="D30" s="542"/>
      <c r="E30" s="542"/>
      <c r="F30" s="542"/>
      <c r="G30" s="542"/>
      <c r="H30" s="542"/>
      <c r="I30" s="542"/>
    </row>
    <row r="31" spans="1:9" ht="42" customHeight="1" x14ac:dyDescent="0.25">
      <c r="A31" s="543" t="s">
        <v>45</v>
      </c>
      <c r="B31" s="543"/>
      <c r="C31" s="534" t="s">
        <v>935</v>
      </c>
      <c r="D31" s="535"/>
      <c r="E31" s="535"/>
      <c r="F31" s="535"/>
      <c r="G31" s="535"/>
      <c r="H31" s="536"/>
      <c r="I31" s="21"/>
    </row>
    <row r="32" spans="1:9" ht="43.5" customHeight="1" x14ac:dyDescent="0.25">
      <c r="A32" s="543" t="s">
        <v>46</v>
      </c>
      <c r="B32" s="543"/>
      <c r="C32" s="534" t="s">
        <v>936</v>
      </c>
      <c r="D32" s="535"/>
      <c r="E32" s="535"/>
      <c r="F32" s="535"/>
      <c r="G32" s="535"/>
      <c r="H32" s="536"/>
      <c r="I32" s="21"/>
    </row>
    <row r="33" spans="1:9" ht="40.5" customHeight="1" x14ac:dyDescent="0.25">
      <c r="A33" s="543" t="s">
        <v>47</v>
      </c>
      <c r="B33" s="543"/>
      <c r="C33" s="534" t="s">
        <v>937</v>
      </c>
      <c r="D33" s="535"/>
      <c r="E33" s="535"/>
      <c r="F33" s="535"/>
      <c r="G33" s="535"/>
      <c r="H33" s="536"/>
      <c r="I33" s="21"/>
    </row>
    <row r="34" spans="1:9" ht="75.75" customHeight="1" x14ac:dyDescent="0.25">
      <c r="A34" s="531" t="s">
        <v>48</v>
      </c>
      <c r="B34" s="531"/>
      <c r="C34" s="544" t="s">
        <v>938</v>
      </c>
      <c r="D34" s="545"/>
      <c r="E34" s="545"/>
      <c r="F34" s="545"/>
      <c r="G34" s="545"/>
      <c r="H34" s="546"/>
      <c r="I34" s="21"/>
    </row>
    <row r="35" spans="1:9" ht="57.75" customHeight="1" x14ac:dyDescent="0.25">
      <c r="A35" s="531" t="s">
        <v>49</v>
      </c>
      <c r="B35" s="531"/>
      <c r="C35" s="534" t="s">
        <v>939</v>
      </c>
      <c r="D35" s="535"/>
      <c r="E35" s="535"/>
      <c r="F35" s="535"/>
      <c r="G35" s="535"/>
      <c r="H35" s="536"/>
      <c r="I35" s="21"/>
    </row>
    <row r="36" spans="1:9" ht="73.5" customHeight="1" x14ac:dyDescent="0.25">
      <c r="A36" s="531" t="s">
        <v>50</v>
      </c>
      <c r="B36" s="531"/>
      <c r="C36" s="534" t="s">
        <v>940</v>
      </c>
      <c r="D36" s="535"/>
      <c r="E36" s="535"/>
      <c r="F36" s="535"/>
      <c r="G36" s="535"/>
      <c r="H36" s="536"/>
      <c r="I36" s="21"/>
    </row>
    <row r="37" spans="1:9" ht="67.5" customHeight="1" x14ac:dyDescent="0.25">
      <c r="A37" s="531" t="s">
        <v>54</v>
      </c>
      <c r="B37" s="531"/>
      <c r="C37" s="534" t="s">
        <v>941</v>
      </c>
      <c r="D37" s="535"/>
      <c r="E37" s="535"/>
      <c r="F37" s="535"/>
      <c r="G37" s="535"/>
      <c r="H37" s="536"/>
      <c r="I37" s="21"/>
    </row>
    <row r="38" spans="1:9" ht="45.75" customHeight="1" x14ac:dyDescent="0.25">
      <c r="A38" s="531" t="s">
        <v>55</v>
      </c>
      <c r="B38" s="531"/>
      <c r="C38" s="534" t="s">
        <v>942</v>
      </c>
      <c r="D38" s="535"/>
      <c r="E38" s="535"/>
      <c r="F38" s="535"/>
      <c r="G38" s="535"/>
      <c r="H38" s="536"/>
      <c r="I38" s="21"/>
    </row>
    <row r="39" spans="1:9" ht="39.75" customHeight="1" x14ac:dyDescent="0.25">
      <c r="A39" s="531" t="s">
        <v>56</v>
      </c>
      <c r="B39" s="531"/>
      <c r="C39" s="534" t="s">
        <v>943</v>
      </c>
      <c r="D39" s="535"/>
      <c r="E39" s="535"/>
      <c r="F39" s="535"/>
      <c r="G39" s="535"/>
      <c r="H39" s="536"/>
      <c r="I39" s="21"/>
    </row>
    <row r="40" spans="1:9" ht="52.5" customHeight="1" x14ac:dyDescent="0.25">
      <c r="A40" s="532" t="s">
        <v>57</v>
      </c>
      <c r="B40" s="532"/>
      <c r="C40" s="534" t="s">
        <v>944</v>
      </c>
      <c r="D40" s="535"/>
      <c r="E40" s="535"/>
      <c r="F40" s="535"/>
      <c r="G40" s="535"/>
      <c r="H40" s="536"/>
      <c r="I40" s="21"/>
    </row>
    <row r="42" spans="1:9" ht="42.75" customHeight="1" x14ac:dyDescent="0.25">
      <c r="A42" s="533" t="s">
        <v>14</v>
      </c>
      <c r="B42" s="533"/>
      <c r="C42" s="533"/>
      <c r="D42" s="533"/>
      <c r="E42" s="533"/>
      <c r="F42" s="533"/>
      <c r="G42" s="533"/>
      <c r="H42" s="533"/>
    </row>
    <row r="43" spans="1:9" ht="53.25" customHeight="1" x14ac:dyDescent="0.25">
      <c r="A43" s="530" t="s">
        <v>58</v>
      </c>
      <c r="B43" s="530"/>
      <c r="C43" s="534" t="s">
        <v>945</v>
      </c>
      <c r="D43" s="535"/>
      <c r="E43" s="535"/>
      <c r="F43" s="535"/>
      <c r="G43" s="535"/>
      <c r="H43" s="536"/>
    </row>
    <row r="44" spans="1:9" ht="69" customHeight="1" x14ac:dyDescent="0.25">
      <c r="A44" s="530" t="s">
        <v>59</v>
      </c>
      <c r="B44" s="530"/>
      <c r="C44" s="544" t="s">
        <v>946</v>
      </c>
      <c r="D44" s="545"/>
      <c r="E44" s="545"/>
      <c r="F44" s="545"/>
      <c r="G44" s="545"/>
      <c r="H44" s="546"/>
    </row>
    <row r="45" spans="1:9" ht="56.25" customHeight="1" x14ac:dyDescent="0.25">
      <c r="A45" s="530" t="s">
        <v>61</v>
      </c>
      <c r="B45" s="530"/>
      <c r="C45" s="534" t="s">
        <v>947</v>
      </c>
      <c r="D45" s="535"/>
      <c r="E45" s="535"/>
      <c r="F45" s="535"/>
      <c r="G45" s="535"/>
      <c r="H45" s="536"/>
    </row>
    <row r="46" spans="1:9" ht="51.75" customHeight="1" x14ac:dyDescent="0.25">
      <c r="A46" s="530" t="s">
        <v>62</v>
      </c>
      <c r="B46" s="530"/>
      <c r="C46" s="534" t="s">
        <v>948</v>
      </c>
      <c r="D46" s="535"/>
      <c r="E46" s="535"/>
      <c r="F46" s="535"/>
      <c r="G46" s="535"/>
      <c r="H46" s="536"/>
    </row>
    <row r="47" spans="1:9" ht="48.75" customHeight="1" x14ac:dyDescent="0.25">
      <c r="A47" s="530" t="s">
        <v>63</v>
      </c>
      <c r="B47" s="530"/>
      <c r="C47" s="534" t="s">
        <v>949</v>
      </c>
      <c r="D47" s="535"/>
      <c r="E47" s="535"/>
      <c r="F47" s="535"/>
      <c r="G47" s="535"/>
      <c r="H47" s="536"/>
    </row>
    <row r="48" spans="1:9" x14ac:dyDescent="0.25">
      <c r="A48" s="538"/>
      <c r="B48" s="538"/>
      <c r="C48" s="538"/>
      <c r="D48" s="538"/>
      <c r="E48" s="538"/>
      <c r="F48" s="538"/>
      <c r="G48" s="538"/>
      <c r="H48" s="538"/>
    </row>
    <row r="49" spans="1:8" ht="34.5" customHeight="1" x14ac:dyDescent="0.25">
      <c r="A49" s="537" t="s">
        <v>15</v>
      </c>
      <c r="B49" s="537"/>
      <c r="C49" s="537"/>
      <c r="D49" s="537"/>
      <c r="E49" s="537"/>
      <c r="F49" s="537"/>
      <c r="G49" s="537"/>
      <c r="H49" s="537"/>
    </row>
    <row r="50" spans="1:8" ht="44.25" customHeight="1" x14ac:dyDescent="0.25">
      <c r="A50" s="530" t="s">
        <v>64</v>
      </c>
      <c r="B50" s="530"/>
      <c r="C50" s="534" t="s">
        <v>950</v>
      </c>
      <c r="D50" s="535"/>
      <c r="E50" s="535"/>
      <c r="F50" s="535"/>
      <c r="G50" s="535"/>
      <c r="H50" s="536"/>
    </row>
    <row r="51" spans="1:8" ht="90" customHeight="1" x14ac:dyDescent="0.25">
      <c r="A51" s="530" t="s">
        <v>65</v>
      </c>
      <c r="B51" s="530"/>
      <c r="C51" s="544" t="s">
        <v>951</v>
      </c>
      <c r="D51" s="535"/>
      <c r="E51" s="535"/>
      <c r="F51" s="535"/>
      <c r="G51" s="535"/>
      <c r="H51" s="536"/>
    </row>
    <row r="52" spans="1:8" ht="40.5" customHeight="1" x14ac:dyDescent="0.25">
      <c r="A52" s="530" t="s">
        <v>66</v>
      </c>
      <c r="B52" s="530"/>
      <c r="C52" s="534" t="s">
        <v>952</v>
      </c>
      <c r="D52" s="535"/>
      <c r="E52" s="535"/>
      <c r="F52" s="535"/>
      <c r="G52" s="535"/>
      <c r="H52" s="536"/>
    </row>
    <row r="53" spans="1:8" ht="32.25" customHeight="1" x14ac:dyDescent="0.25">
      <c r="A53" s="530" t="s">
        <v>67</v>
      </c>
      <c r="B53" s="530"/>
      <c r="C53" s="534" t="s">
        <v>953</v>
      </c>
      <c r="D53" s="535"/>
      <c r="E53" s="535"/>
      <c r="F53" s="535"/>
      <c r="G53" s="535"/>
      <c r="H53" s="536"/>
    </row>
    <row r="54" spans="1:8" ht="51.75" customHeight="1" x14ac:dyDescent="0.25">
      <c r="A54" s="527" t="s">
        <v>74</v>
      </c>
      <c r="B54" s="527"/>
      <c r="C54" s="534" t="s">
        <v>954</v>
      </c>
      <c r="D54" s="535"/>
      <c r="E54" s="535"/>
      <c r="F54" s="535"/>
      <c r="G54" s="535"/>
      <c r="H54" s="536"/>
    </row>
    <row r="55" spans="1:8" ht="65.25" customHeight="1" x14ac:dyDescent="0.25">
      <c r="A55" s="527" t="s">
        <v>75</v>
      </c>
      <c r="B55" s="527"/>
      <c r="C55" s="534" t="s">
        <v>955</v>
      </c>
      <c r="D55" s="535"/>
      <c r="E55" s="535"/>
      <c r="F55" s="535"/>
      <c r="G55" s="535"/>
      <c r="H55" s="536"/>
    </row>
    <row r="56" spans="1:8" ht="40.5" customHeight="1" x14ac:dyDescent="0.25">
      <c r="A56" s="527" t="s">
        <v>76</v>
      </c>
      <c r="B56" s="527"/>
      <c r="C56" s="534" t="s">
        <v>956</v>
      </c>
      <c r="D56" s="535"/>
      <c r="E56" s="535"/>
      <c r="F56" s="535"/>
      <c r="G56" s="535"/>
      <c r="H56" s="536"/>
    </row>
    <row r="57" spans="1:8" ht="60" customHeight="1" x14ac:dyDescent="0.25">
      <c r="A57" s="527" t="s">
        <v>77</v>
      </c>
      <c r="B57" s="527"/>
      <c r="C57" s="534" t="s">
        <v>957</v>
      </c>
      <c r="D57" s="535"/>
      <c r="E57" s="535"/>
      <c r="F57" s="535"/>
      <c r="G57" s="535"/>
      <c r="H57" s="536"/>
    </row>
    <row r="58" spans="1:8" ht="51.75" customHeight="1" x14ac:dyDescent="0.25">
      <c r="A58" s="527" t="s">
        <v>78</v>
      </c>
      <c r="B58" s="527"/>
      <c r="C58" s="534" t="s">
        <v>958</v>
      </c>
      <c r="D58" s="535"/>
      <c r="E58" s="535"/>
      <c r="F58" s="535"/>
      <c r="G58" s="535"/>
      <c r="H58" s="536"/>
    </row>
    <row r="59" spans="1:8" ht="54.75" customHeight="1" x14ac:dyDescent="0.25">
      <c r="A59" s="528" t="s">
        <v>959</v>
      </c>
      <c r="B59" s="528"/>
      <c r="C59" s="534" t="s">
        <v>960</v>
      </c>
      <c r="D59" s="535"/>
      <c r="E59" s="535"/>
      <c r="F59" s="535"/>
      <c r="G59" s="535"/>
      <c r="H59" s="536"/>
    </row>
    <row r="61" spans="1:8" s="21" customFormat="1" ht="182.25" customHeight="1" x14ac:dyDescent="0.25">
      <c r="A61" s="539" t="s">
        <v>961</v>
      </c>
      <c r="B61" s="540"/>
      <c r="C61" s="540"/>
      <c r="D61" s="540"/>
      <c r="E61" s="540"/>
      <c r="F61" s="540"/>
      <c r="G61" s="540"/>
      <c r="H61" s="540"/>
    </row>
    <row r="62" spans="1:8" s="21" customFormat="1" ht="64.5" customHeight="1" x14ac:dyDescent="0.25">
      <c r="A62" s="472" t="s">
        <v>81</v>
      </c>
      <c r="B62" s="472"/>
      <c r="C62" s="544" t="s">
        <v>962</v>
      </c>
      <c r="D62" s="545"/>
      <c r="E62" s="545"/>
      <c r="F62" s="545"/>
      <c r="G62" s="545"/>
      <c r="H62" s="546"/>
    </row>
    <row r="63" spans="1:8" s="21" customFormat="1" ht="69.75" customHeight="1" x14ac:dyDescent="0.25">
      <c r="A63" s="472" t="s">
        <v>82</v>
      </c>
      <c r="B63" s="472"/>
      <c r="C63" s="544" t="s">
        <v>963</v>
      </c>
      <c r="D63" s="545"/>
      <c r="E63" s="545"/>
      <c r="F63" s="545"/>
      <c r="G63" s="545"/>
      <c r="H63" s="546"/>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zoomScale="60" zoomScaleNormal="60" workbookViewId="0">
      <selection activeCell="F16" sqref="F16"/>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559" t="s">
        <v>964</v>
      </c>
      <c r="B1" s="560"/>
      <c r="C1" s="560"/>
      <c r="D1" s="560"/>
      <c r="E1" s="560"/>
      <c r="F1" s="560"/>
      <c r="G1" s="561"/>
    </row>
    <row r="2" spans="1:7" s="12" customFormat="1" ht="43.5" customHeight="1" x14ac:dyDescent="0.25">
      <c r="A2" s="27" t="s">
        <v>965</v>
      </c>
      <c r="B2" s="562" t="s">
        <v>966</v>
      </c>
      <c r="C2" s="562"/>
      <c r="D2" s="562"/>
      <c r="E2" s="562"/>
      <c r="F2" s="562"/>
      <c r="G2" s="14" t="s">
        <v>967</v>
      </c>
    </row>
    <row r="3" spans="1:7" ht="45" customHeight="1" x14ac:dyDescent="0.25">
      <c r="A3" s="7" t="s">
        <v>968</v>
      </c>
      <c r="B3" s="563" t="s">
        <v>969</v>
      </c>
      <c r="C3" s="564"/>
      <c r="D3" s="564"/>
      <c r="E3" s="564"/>
      <c r="F3" s="565"/>
      <c r="G3" s="2" t="s">
        <v>970</v>
      </c>
    </row>
    <row r="4" spans="1:7" ht="45" customHeight="1" x14ac:dyDescent="0.25">
      <c r="A4" s="3"/>
      <c r="B4" s="566"/>
      <c r="C4" s="567"/>
      <c r="D4" s="567"/>
      <c r="E4" s="567"/>
      <c r="F4" s="568"/>
      <c r="G4" s="4"/>
    </row>
    <row r="5" spans="1:7" ht="45" customHeight="1" x14ac:dyDescent="0.25">
      <c r="A5" s="3"/>
      <c r="B5" s="566"/>
      <c r="C5" s="567"/>
      <c r="D5" s="567"/>
      <c r="E5" s="567"/>
      <c r="F5" s="568"/>
      <c r="G5" s="4"/>
    </row>
    <row r="6" spans="1:7" ht="45" customHeight="1" thickBot="1" x14ac:dyDescent="0.3">
      <c r="A6" s="5"/>
      <c r="B6" s="555"/>
      <c r="C6" s="555"/>
      <c r="D6" s="555"/>
      <c r="E6" s="555"/>
      <c r="F6" s="555"/>
      <c r="G6" s="6"/>
    </row>
    <row r="7" spans="1:7" ht="45" customHeight="1" thickBot="1" x14ac:dyDescent="0.3">
      <c r="A7" s="556"/>
      <c r="B7" s="556"/>
      <c r="C7" s="556"/>
      <c r="D7" s="556"/>
      <c r="E7" s="556"/>
      <c r="F7" s="556"/>
      <c r="G7" s="556"/>
    </row>
    <row r="8" spans="1:7" s="12" customFormat="1" ht="45" customHeight="1" x14ac:dyDescent="0.25">
      <c r="A8" s="10"/>
      <c r="B8" s="557" t="s">
        <v>971</v>
      </c>
      <c r="C8" s="557"/>
      <c r="D8" s="557" t="s">
        <v>972</v>
      </c>
      <c r="E8" s="557"/>
      <c r="F8" s="23" t="s">
        <v>965</v>
      </c>
      <c r="G8" s="11" t="s">
        <v>973</v>
      </c>
    </row>
    <row r="9" spans="1:7" ht="45" customHeight="1" x14ac:dyDescent="0.25">
      <c r="A9" s="13" t="s">
        <v>974</v>
      </c>
      <c r="B9" s="558" t="s">
        <v>975</v>
      </c>
      <c r="C9" s="558"/>
      <c r="D9" s="554" t="s">
        <v>976</v>
      </c>
      <c r="E9" s="554"/>
      <c r="F9" s="7" t="s">
        <v>968</v>
      </c>
      <c r="G9" s="8"/>
    </row>
    <row r="10" spans="1:7" ht="45" customHeight="1" x14ac:dyDescent="0.25">
      <c r="A10" s="13" t="s">
        <v>977</v>
      </c>
      <c r="B10" s="554" t="s">
        <v>978</v>
      </c>
      <c r="C10" s="554"/>
      <c r="D10" s="554" t="s">
        <v>979</v>
      </c>
      <c r="E10" s="554"/>
      <c r="F10" s="7" t="s">
        <v>968</v>
      </c>
      <c r="G10" s="8"/>
    </row>
    <row r="11" spans="1:7" ht="45" customHeight="1" thickBot="1" x14ac:dyDescent="0.3">
      <c r="A11" s="26" t="s">
        <v>980</v>
      </c>
      <c r="B11" s="554" t="s">
        <v>978</v>
      </c>
      <c r="C11" s="554"/>
      <c r="D11" s="554" t="s">
        <v>979</v>
      </c>
      <c r="E11" s="554"/>
      <c r="F11" s="7" t="s">
        <v>968</v>
      </c>
      <c r="G11" s="9"/>
    </row>
    <row r="12" spans="1:7" ht="45" customHeight="1" x14ac:dyDescent="0.25"/>
    <row r="13" spans="1:7" ht="45" customHeight="1" x14ac:dyDescent="0.25">
      <c r="E13" s="31"/>
    </row>
    <row r="14" spans="1:7" ht="45" customHeight="1" x14ac:dyDescent="0.25">
      <c r="E14" s="31">
        <v>134700001</v>
      </c>
    </row>
    <row r="15" spans="1:7" ht="45" customHeight="1" x14ac:dyDescent="0.25">
      <c r="E15" s="32">
        <f>E14*100/450000001</f>
        <v>29.933333489037036</v>
      </c>
    </row>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topLeftCell="A11" workbookViewId="0">
      <selection activeCell="J14" sqref="J14"/>
    </sheetView>
  </sheetViews>
  <sheetFormatPr baseColWidth="10" defaultColWidth="11.42578125" defaultRowHeight="15" x14ac:dyDescent="0.25"/>
  <cols>
    <col min="1" max="1" width="43.140625" customWidth="1"/>
    <col min="2" max="2" width="19.85546875" customWidth="1"/>
    <col min="3" max="3" width="13.5703125" customWidth="1"/>
  </cols>
  <sheetData>
    <row r="1" spans="1:14" x14ac:dyDescent="0.25">
      <c r="A1" s="140" t="s">
        <v>981</v>
      </c>
      <c r="B1" s="140" t="s">
        <v>982</v>
      </c>
      <c r="C1" s="140" t="s">
        <v>983</v>
      </c>
    </row>
    <row r="2" spans="1:14" ht="45" customHeight="1" x14ac:dyDescent="0.25">
      <c r="A2" s="569" t="s">
        <v>96</v>
      </c>
      <c r="B2" s="113" t="s">
        <v>984</v>
      </c>
      <c r="C2" s="21"/>
    </row>
    <row r="3" spans="1:14" ht="29.25" customHeight="1" x14ac:dyDescent="0.25">
      <c r="A3" s="569"/>
      <c r="B3" s="113" t="s">
        <v>985</v>
      </c>
      <c r="C3" s="21"/>
    </row>
    <row r="4" spans="1:14" ht="32.25" customHeight="1" x14ac:dyDescent="0.25">
      <c r="A4" s="569"/>
      <c r="B4" s="113" t="s">
        <v>986</v>
      </c>
      <c r="C4" s="21"/>
    </row>
    <row r="8" spans="1:14" x14ac:dyDescent="0.25">
      <c r="A8" s="570" t="s">
        <v>987</v>
      </c>
      <c r="B8" s="570"/>
      <c r="C8" s="570"/>
      <c r="D8" s="570"/>
      <c r="E8" s="570"/>
      <c r="G8" s="12"/>
      <c r="H8" s="209"/>
      <c r="I8" s="209"/>
      <c r="J8" s="209"/>
      <c r="K8" s="209"/>
      <c r="L8" s="209"/>
      <c r="M8" s="209"/>
      <c r="N8" s="209"/>
    </row>
    <row r="9" spans="1:14" x14ac:dyDescent="0.25">
      <c r="G9" s="12"/>
      <c r="H9" s="209"/>
      <c r="I9" s="209"/>
      <c r="J9" s="209"/>
      <c r="K9" s="209"/>
      <c r="L9" s="209"/>
      <c r="M9" s="209"/>
      <c r="N9" s="209"/>
    </row>
    <row r="10" spans="1:14" x14ac:dyDescent="0.25">
      <c r="A10" t="s">
        <v>988</v>
      </c>
      <c r="G10" s="12"/>
      <c r="H10" s="209"/>
      <c r="I10" s="209"/>
      <c r="J10" s="209"/>
      <c r="K10" s="209"/>
      <c r="L10" s="209"/>
      <c r="M10" s="209"/>
      <c r="N10" s="209"/>
    </row>
    <row r="11" spans="1:14" x14ac:dyDescent="0.25">
      <c r="B11" s="210">
        <v>2020</v>
      </c>
      <c r="C11" s="210">
        <v>2021</v>
      </c>
      <c r="D11" s="210">
        <v>2022</v>
      </c>
      <c r="E11" s="210">
        <v>2023</v>
      </c>
      <c r="G11" s="12"/>
      <c r="H11" s="209"/>
      <c r="I11" s="209"/>
      <c r="J11" s="209"/>
      <c r="K11" s="209" t="s">
        <v>989</v>
      </c>
      <c r="L11" s="209"/>
      <c r="M11" s="209"/>
      <c r="N11" s="209"/>
    </row>
    <row r="12" spans="1:14" ht="45" x14ac:dyDescent="0.25">
      <c r="A12" s="211" t="s">
        <v>781</v>
      </c>
      <c r="B12" s="212">
        <f>+H12+K12</f>
        <v>0.625</v>
      </c>
      <c r="C12" s="212">
        <f>+B12+K12</f>
        <v>0.75</v>
      </c>
      <c r="D12" s="212">
        <f>+C12+K12</f>
        <v>0.875</v>
      </c>
      <c r="E12" s="212">
        <f>+D12+M12</f>
        <v>0.90625</v>
      </c>
      <c r="G12" s="12" t="s">
        <v>990</v>
      </c>
      <c r="H12" s="213">
        <v>0.5</v>
      </c>
      <c r="I12" s="209" t="s">
        <v>991</v>
      </c>
      <c r="J12" s="213">
        <v>0.5</v>
      </c>
      <c r="K12" s="214">
        <f>+J12/4</f>
        <v>0.125</v>
      </c>
      <c r="L12" s="209" t="s">
        <v>992</v>
      </c>
      <c r="M12" s="214">
        <f>+K12/4</f>
        <v>3.125E-2</v>
      </c>
      <c r="N12" s="209"/>
    </row>
    <row r="13" spans="1:14" ht="90" x14ac:dyDescent="0.25">
      <c r="A13" s="211" t="s">
        <v>139</v>
      </c>
      <c r="B13" s="212">
        <v>2.5000000000000001E-3</v>
      </c>
      <c r="C13" s="212">
        <f>+B13+0.25%</f>
        <v>5.0000000000000001E-3</v>
      </c>
      <c r="D13" s="212">
        <f>+C13+0.25%</f>
        <v>7.4999999999999997E-3</v>
      </c>
      <c r="E13" s="212">
        <f>+D13+0.25%</f>
        <v>0.01</v>
      </c>
      <c r="G13" s="12"/>
      <c r="H13" s="209"/>
      <c r="I13" s="209"/>
      <c r="J13" s="209"/>
      <c r="K13" s="209"/>
      <c r="L13" s="209"/>
      <c r="M13" s="209"/>
      <c r="N13" s="209"/>
    </row>
    <row r="14" spans="1:14" ht="45" x14ac:dyDescent="0.25">
      <c r="A14" s="211" t="s">
        <v>247</v>
      </c>
      <c r="B14" s="212">
        <f>0+K14</f>
        <v>0.125</v>
      </c>
      <c r="C14" s="212">
        <f>+B14+K14</f>
        <v>0.25</v>
      </c>
      <c r="D14" s="212">
        <f>+C14+K14</f>
        <v>0.375</v>
      </c>
      <c r="E14" s="212">
        <f>+D14+K14</f>
        <v>0.5</v>
      </c>
      <c r="G14" s="12" t="s">
        <v>993</v>
      </c>
      <c r="H14" s="209">
        <v>0.5</v>
      </c>
      <c r="I14" s="209" t="s">
        <v>994</v>
      </c>
      <c r="J14" s="209">
        <v>0.5</v>
      </c>
      <c r="K14" s="209">
        <f>+J14/4</f>
        <v>0.125</v>
      </c>
      <c r="L14" s="209" t="s">
        <v>992</v>
      </c>
      <c r="M14" s="209">
        <f>+K14/4</f>
        <v>3.125E-2</v>
      </c>
      <c r="N14" s="209"/>
    </row>
    <row r="15" spans="1:14" ht="30" x14ac:dyDescent="0.25">
      <c r="A15" s="211" t="s">
        <v>296</v>
      </c>
      <c r="B15" s="212">
        <f>+H15</f>
        <v>0.25</v>
      </c>
      <c r="C15" s="212">
        <f>+B15+H15</f>
        <v>0.5</v>
      </c>
      <c r="D15" s="212">
        <f>+C15+H15</f>
        <v>0.75</v>
      </c>
      <c r="E15" s="212">
        <f>+D15+J15</f>
        <v>0.8125</v>
      </c>
      <c r="G15" s="12" t="s">
        <v>989</v>
      </c>
      <c r="H15" s="209">
        <f>1/4</f>
        <v>0.25</v>
      </c>
      <c r="I15" s="209" t="s">
        <v>992</v>
      </c>
      <c r="J15" s="209">
        <f>+H15/4</f>
        <v>6.25E-2</v>
      </c>
      <c r="K15" s="209"/>
      <c r="L15" s="209"/>
      <c r="M15" s="209"/>
      <c r="N15" s="209"/>
    </row>
    <row r="16" spans="1:14" ht="45" x14ac:dyDescent="0.25">
      <c r="A16" s="211" t="s">
        <v>337</v>
      </c>
      <c r="B16" s="212">
        <f>0+L16</f>
        <v>0.125</v>
      </c>
      <c r="C16" s="212">
        <f>+B16+L16</f>
        <v>0.25</v>
      </c>
      <c r="D16" s="212">
        <f>+C16+L16</f>
        <v>0.375</v>
      </c>
      <c r="E16" s="212">
        <f>+D16+L16</f>
        <v>0.5</v>
      </c>
      <c r="G16" s="12" t="s">
        <v>993</v>
      </c>
      <c r="H16" s="209">
        <v>0.5</v>
      </c>
      <c r="I16" s="209" t="s">
        <v>995</v>
      </c>
      <c r="J16" s="209">
        <v>0.5</v>
      </c>
      <c r="K16" s="209" t="s">
        <v>989</v>
      </c>
      <c r="L16" s="209">
        <f>+J16/4</f>
        <v>0.125</v>
      </c>
      <c r="M16" s="209" t="s">
        <v>992</v>
      </c>
      <c r="N16" s="209">
        <f>+L16/4</f>
        <v>3.125E-2</v>
      </c>
    </row>
    <row r="17" spans="1:15" ht="45" x14ac:dyDescent="0.25">
      <c r="A17" s="211" t="s">
        <v>525</v>
      </c>
      <c r="B17" s="212">
        <f>+J17</f>
        <v>0.125</v>
      </c>
      <c r="C17" s="212">
        <f>+B17+J17</f>
        <v>0.25</v>
      </c>
      <c r="D17" s="212">
        <f>+C17+J17</f>
        <v>0.375</v>
      </c>
      <c r="E17" s="212">
        <f>+D17+J17</f>
        <v>0.5</v>
      </c>
      <c r="G17" s="12" t="s">
        <v>996</v>
      </c>
      <c r="H17" s="209">
        <v>0.5</v>
      </c>
      <c r="I17" s="209" t="s">
        <v>989</v>
      </c>
      <c r="J17" s="209">
        <f>+H17/4</f>
        <v>0.125</v>
      </c>
      <c r="K17" s="209"/>
      <c r="L17" s="209" t="s">
        <v>992</v>
      </c>
      <c r="M17" s="209">
        <f>+J17/4</f>
        <v>3.125E-2</v>
      </c>
      <c r="N17" s="209"/>
    </row>
    <row r="20" spans="1:15" ht="45" x14ac:dyDescent="0.25">
      <c r="A20" s="219" t="s">
        <v>741</v>
      </c>
      <c r="G20" s="220" t="s">
        <v>997</v>
      </c>
      <c r="H20" s="220">
        <v>0.5</v>
      </c>
      <c r="I20" s="220" t="s">
        <v>998</v>
      </c>
      <c r="J20" s="220">
        <v>0.5</v>
      </c>
      <c r="K20" s="220"/>
      <c r="L20" s="220"/>
      <c r="M20" s="220"/>
      <c r="N20" s="220"/>
      <c r="O20" s="220"/>
    </row>
  </sheetData>
  <mergeCells count="2">
    <mergeCell ref="A2:A4"/>
    <mergeCell ref="A8: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SICC</vt:lpstr>
      <vt:lpstr>PISCC</vt:lpstr>
      <vt:lpstr>INSTRUCTIVO</vt:lpstr>
      <vt:lpstr>CONTROL DE CAMBIOS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Marlene Andrade Hong</cp:lastModifiedBy>
  <cp:revision/>
  <dcterms:created xsi:type="dcterms:W3CDTF">2022-12-26T20:23:47Z</dcterms:created>
  <dcterms:modified xsi:type="dcterms:W3CDTF">2023-08-03T19:44:45Z</dcterms:modified>
  <cp:category/>
  <cp:contentStatus/>
</cp:coreProperties>
</file>