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Luz Marlene\Documents\PLAN DE ACCION 2023\SEGUIMIENTOS Y EVALUACION PLANES DE ACCION POR DEPENDENCIAS\"/>
    </mc:Choice>
  </mc:AlternateContent>
  <xr:revisionPtr revIDLastSave="0" documentId="8_{FB5ACB8B-21E9-4A6E-B271-D2B1B118BC89}" xr6:coauthVersionLast="47" xr6:coauthVersionMax="47" xr10:uidLastSave="{00000000-0000-0000-0000-000000000000}"/>
  <bookViews>
    <workbookView xWindow="-120" yWindow="-120" windowWidth="20730" windowHeight="11160" activeTab="1" xr2:uid="{00000000-000D-0000-FFFF-FFFF00000000}"/>
  </bookViews>
  <sheets>
    <sheet name="INSTRUCTIVO" sheetId="3" r:id="rId1"/>
    <sheet name="PLAN DE ACCIÓN" sheetId="1" r:id="rId2"/>
    <sheet name="CONTROL DE CAMBIOS " sheetId="2" r:id="rId3"/>
    <sheet name="LB CALIDAD" sheetId="5" r:id="rId4"/>
    <sheet name="R.C. MODERNIZACION" sheetId="7" r:id="rId5"/>
    <sheet name="RC PPE"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5" i="1" l="1"/>
  <c r="X180" i="1" l="1"/>
  <c r="W180" i="1"/>
  <c r="W163" i="1"/>
  <c r="X153" i="1"/>
  <c r="AM191" i="1"/>
  <c r="S37" i="8"/>
  <c r="Q37" i="8"/>
  <c r="Q36" i="8"/>
  <c r="O36" i="8"/>
  <c r="Q35" i="8"/>
  <c r="Q34" i="8"/>
  <c r="O34" i="8"/>
  <c r="Q33" i="8"/>
  <c r="H29" i="7"/>
  <c r="G29" i="7"/>
  <c r="F29" i="7"/>
  <c r="E29" i="7"/>
  <c r="X208" i="1"/>
  <c r="W208" i="1"/>
  <c r="X9" i="1"/>
  <c r="AM218" i="1" l="1"/>
  <c r="AL216" i="1"/>
  <c r="AL202" i="1"/>
  <c r="AL203" i="1"/>
  <c r="AL204" i="1"/>
  <c r="AL205" i="1"/>
  <c r="AL207" i="1"/>
  <c r="AL215" i="1"/>
  <c r="AL193" i="1"/>
  <c r="AL194" i="1"/>
  <c r="AL196" i="1"/>
  <c r="AL198" i="1"/>
  <c r="AL199" i="1"/>
  <c r="AL200" i="1"/>
  <c r="AL201" i="1"/>
  <c r="AL192" i="1"/>
  <c r="AL176" i="1"/>
  <c r="AL177" i="1"/>
  <c r="AL178" i="1"/>
  <c r="AL179" i="1"/>
  <c r="AL182" i="1"/>
  <c r="AL183" i="1"/>
  <c r="AL184" i="1"/>
  <c r="AL187" i="1"/>
  <c r="AL188" i="1"/>
  <c r="AL189" i="1"/>
  <c r="AL190" i="1"/>
  <c r="AL174" i="1"/>
  <c r="AL160" i="1"/>
  <c r="AL161" i="1"/>
  <c r="AL162" i="1"/>
  <c r="AL163" i="1"/>
  <c r="AL164" i="1"/>
  <c r="AL165" i="1"/>
  <c r="AL166" i="1"/>
  <c r="AL167" i="1"/>
  <c r="AL168" i="1"/>
  <c r="AL169" i="1"/>
  <c r="AL170" i="1"/>
  <c r="AL171" i="1"/>
  <c r="AL159" i="1"/>
  <c r="AL155" i="1"/>
  <c r="AL156" i="1"/>
  <c r="AL157" i="1"/>
  <c r="AL149" i="1"/>
  <c r="AL150" i="1"/>
  <c r="AL151" i="1"/>
  <c r="AL152" i="1"/>
  <c r="AL153" i="1"/>
  <c r="AL154" i="1"/>
  <c r="AL148" i="1"/>
  <c r="AL139" i="1"/>
  <c r="AL140" i="1"/>
  <c r="AL141" i="1"/>
  <c r="AL142" i="1"/>
  <c r="AL145" i="1"/>
  <c r="AL138" i="1"/>
  <c r="AL128" i="1"/>
  <c r="AL130" i="1"/>
  <c r="AL131" i="1"/>
  <c r="AL132" i="1"/>
  <c r="AL133" i="1"/>
  <c r="AL134" i="1"/>
  <c r="AL135" i="1"/>
  <c r="AL136" i="1"/>
  <c r="AL127" i="1"/>
  <c r="AL125" i="1"/>
  <c r="AL124" i="1"/>
  <c r="AL120" i="1"/>
  <c r="AL117" i="1"/>
  <c r="AL113" i="1"/>
  <c r="AL114" i="1"/>
  <c r="AL112" i="1"/>
  <c r="AL106" i="1"/>
  <c r="AL93" i="1"/>
  <c r="AL88" i="1"/>
  <c r="AM68" i="1"/>
  <c r="AL79" i="1"/>
  <c r="AL75" i="1"/>
  <c r="AL69" i="1"/>
  <c r="AL65" i="1"/>
  <c r="AL59" i="1"/>
  <c r="AL58" i="1"/>
  <c r="AL52" i="1"/>
  <c r="AL51" i="1"/>
  <c r="AL40" i="1"/>
  <c r="AL36" i="1"/>
  <c r="AL33" i="1"/>
  <c r="AL34" i="1"/>
  <c r="AL32" i="1"/>
  <c r="AL29" i="1"/>
  <c r="AL27" i="1"/>
  <c r="AL23" i="1"/>
  <c r="AL22" i="1"/>
  <c r="AL20" i="1"/>
  <c r="AL19" i="1"/>
  <c r="AL21" i="1"/>
  <c r="AL17" i="1"/>
  <c r="AL14" i="1"/>
  <c r="AL13" i="1"/>
  <c r="AL12" i="1"/>
  <c r="AL15" i="1"/>
  <c r="AL16" i="1"/>
  <c r="AL18" i="1"/>
  <c r="AL26" i="1"/>
  <c r="AL28" i="1"/>
  <c r="AL30" i="1"/>
  <c r="AL31" i="1"/>
  <c r="AL35" i="1"/>
  <c r="AL37" i="1"/>
  <c r="AL43" i="1"/>
  <c r="AL44" i="1"/>
  <c r="AL45" i="1"/>
  <c r="AL47" i="1"/>
  <c r="AL48" i="1"/>
  <c r="AL49" i="1"/>
  <c r="AL54" i="1"/>
  <c r="AL55" i="1"/>
  <c r="AL60" i="1"/>
  <c r="AL67" i="1"/>
  <c r="AL85" i="1"/>
  <c r="AL86" i="1"/>
  <c r="AL89" i="1"/>
  <c r="AL90" i="1"/>
  <c r="AL91" i="1"/>
  <c r="AL94" i="1"/>
  <c r="AL95" i="1"/>
  <c r="AL96" i="1"/>
  <c r="AL97" i="1"/>
  <c r="AL98" i="1"/>
  <c r="AL99" i="1"/>
  <c r="AL100" i="1"/>
  <c r="AL101" i="1"/>
  <c r="AL9" i="1"/>
  <c r="X132" i="1"/>
  <c r="W132" i="1"/>
  <c r="X138" i="1"/>
  <c r="W138" i="1"/>
  <c r="X148" i="1" l="1"/>
  <c r="W148" i="1"/>
  <c r="W153" i="1"/>
  <c r="X174" i="1"/>
  <c r="W174" i="1"/>
  <c r="X187" i="1"/>
  <c r="W187" i="1"/>
  <c r="X195" i="1"/>
  <c r="W195" i="1"/>
  <c r="X198" i="1"/>
  <c r="W198" i="1"/>
  <c r="X221" i="1"/>
  <c r="X220" i="1"/>
  <c r="W220" i="1"/>
  <c r="W221" i="1"/>
  <c r="BC225" i="1" l="1"/>
  <c r="BF28" i="1"/>
  <c r="BF38" i="1"/>
  <c r="BF138" i="1"/>
  <c r="BF167" i="1"/>
  <c r="BC191" i="1"/>
  <c r="BF188" i="1"/>
  <c r="BF185" i="1"/>
  <c r="BA92" i="1" l="1"/>
  <c r="AS198" i="1" l="1"/>
  <c r="AK76" i="1" l="1"/>
  <c r="AS155" i="1" l="1"/>
  <c r="AS140" i="1"/>
  <c r="T155" i="1" l="1"/>
  <c r="BF208" i="1" l="1"/>
  <c r="BF202" i="1"/>
  <c r="BF192" i="1"/>
  <c r="BF159" i="1"/>
  <c r="BF155" i="1"/>
  <c r="BF148" i="1"/>
  <c r="BF132" i="1"/>
  <c r="BF127" i="1"/>
  <c r="BF119" i="1"/>
  <c r="BF110" i="1"/>
  <c r="BF103" i="1"/>
  <c r="BF92" i="1"/>
  <c r="BF89" i="1"/>
  <c r="BF80" i="1"/>
  <c r="BF74" i="1"/>
  <c r="BF68" i="1"/>
  <c r="BF63" i="1"/>
  <c r="BF57" i="1"/>
  <c r="BF50" i="1"/>
  <c r="BF47" i="1"/>
  <c r="BF44" i="1"/>
  <c r="BF33" i="1"/>
  <c r="BF32" i="1"/>
  <c r="BF22" i="1"/>
  <c r="BF15" i="1"/>
  <c r="BF9" i="1"/>
  <c r="BD217" i="1"/>
  <c r="BE217" i="1"/>
  <c r="BC217" i="1"/>
  <c r="BD191" i="1"/>
  <c r="BE191" i="1"/>
  <c r="BD173" i="1"/>
  <c r="BE173" i="1"/>
  <c r="BC173" i="1"/>
  <c r="BD158" i="1"/>
  <c r="BE158" i="1"/>
  <c r="BC158" i="1"/>
  <c r="BD147" i="1"/>
  <c r="BE147" i="1"/>
  <c r="BC147" i="1"/>
  <c r="BD137" i="1"/>
  <c r="BE137" i="1"/>
  <c r="BC137" i="1"/>
  <c r="BD126" i="1"/>
  <c r="BE126" i="1"/>
  <c r="BC126" i="1"/>
  <c r="BD102" i="1"/>
  <c r="BD225" i="1" s="1"/>
  <c r="BE102" i="1"/>
  <c r="BC102" i="1"/>
  <c r="BF191" i="1" l="1"/>
  <c r="BF137" i="1"/>
  <c r="BC227" i="1"/>
  <c r="BF217" i="1"/>
  <c r="BF158" i="1"/>
  <c r="BF126" i="1"/>
  <c r="BF173" i="1"/>
  <c r="BE225" i="1"/>
  <c r="BF102" i="1"/>
  <c r="X219" i="1"/>
  <c r="W219" i="1"/>
  <c r="BF225" i="1" l="1"/>
  <c r="BC228" i="1"/>
  <c r="AL105" i="1"/>
  <c r="AL118" i="1"/>
  <c r="AL122" i="1"/>
  <c r="AL123" i="1"/>
  <c r="AL220" i="1"/>
  <c r="AL221" i="1"/>
  <c r="F24" i="5"/>
  <c r="AM174" i="1" l="1"/>
  <c r="AM208" i="1"/>
  <c r="AM180" i="1"/>
  <c r="AM159" i="1"/>
  <c r="AM173" i="1" s="1"/>
  <c r="AM138" i="1"/>
  <c r="AM50" i="1"/>
  <c r="AM44" i="1"/>
  <c r="AM9" i="1"/>
  <c r="AM202" i="1"/>
  <c r="AM192" i="1"/>
  <c r="AM132" i="1"/>
  <c r="AM127" i="1"/>
  <c r="AM137" i="1" s="1"/>
  <c r="AM119" i="1"/>
  <c r="AM110" i="1"/>
  <c r="AM80" i="1"/>
  <c r="AM32" i="1"/>
  <c r="AM22" i="1"/>
  <c r="AM148" i="1"/>
  <c r="AM57" i="1"/>
  <c r="AM89" i="1"/>
  <c r="AM185" i="1"/>
  <c r="AM155" i="1"/>
  <c r="AM143" i="1"/>
  <c r="AM103" i="1"/>
  <c r="AM126" i="1" l="1"/>
  <c r="AM158" i="1"/>
  <c r="AM217" i="1"/>
  <c r="AM147" i="1"/>
  <c r="W222" i="1"/>
  <c r="X202" i="1"/>
  <c r="W202" i="1"/>
  <c r="X185" i="1"/>
  <c r="X179" i="1"/>
  <c r="X171" i="1"/>
  <c r="W171" i="1"/>
  <c r="W169" i="1"/>
  <c r="X159" i="1"/>
  <c r="W159" i="1"/>
  <c r="X155" i="1"/>
  <c r="W155" i="1"/>
  <c r="W151" i="1"/>
  <c r="X141" i="1"/>
  <c r="W141" i="1"/>
  <c r="W139" i="1"/>
  <c r="X135" i="1"/>
  <c r="W135" i="1"/>
  <c r="W130" i="1"/>
  <c r="W127" i="1"/>
  <c r="W137" i="1" s="1"/>
  <c r="W119" i="1"/>
  <c r="W113" i="1"/>
  <c r="X110" i="1"/>
  <c r="X103" i="1"/>
  <c r="X95" i="1"/>
  <c r="W95" i="1"/>
  <c r="X92" i="1"/>
  <c r="W92" i="1"/>
  <c r="W89" i="1"/>
  <c r="W57" i="1"/>
  <c r="W102" i="1" l="1"/>
  <c r="X173" i="1"/>
  <c r="W126" i="1"/>
  <c r="X102" i="1"/>
  <c r="X137" i="1"/>
  <c r="X147" i="1"/>
  <c r="W173" i="1"/>
  <c r="W158" i="1"/>
  <c r="W191" i="1"/>
  <c r="W217" i="1"/>
  <c r="X222" i="1"/>
  <c r="X126" i="1"/>
  <c r="W147" i="1"/>
  <c r="X158" i="1"/>
  <c r="X191" i="1"/>
  <c r="BK48" i="1"/>
  <c r="BK49" i="1" s="1"/>
  <c r="BK45" i="1"/>
  <c r="BJ45" i="1"/>
  <c r="AP9" i="1"/>
  <c r="AP10" i="1"/>
  <c r="AP11" i="1"/>
  <c r="AP12" i="1"/>
  <c r="AQ12" i="1"/>
  <c r="AP13" i="1"/>
  <c r="AP14" i="1"/>
  <c r="AQ14" i="1"/>
  <c r="AP15" i="1"/>
  <c r="AP16" i="1"/>
  <c r="AP17" i="1"/>
  <c r="AP18" i="1"/>
  <c r="AP19" i="1"/>
  <c r="AP20" i="1"/>
  <c r="AP21" i="1"/>
  <c r="AP22" i="1"/>
  <c r="AP23" i="1"/>
  <c r="AP24" i="1"/>
  <c r="AP25" i="1"/>
  <c r="AP26" i="1"/>
  <c r="AP27" i="1"/>
  <c r="AP28" i="1"/>
  <c r="AP29" i="1"/>
  <c r="AP30" i="1"/>
  <c r="AP31" i="1"/>
  <c r="AP68" i="1"/>
  <c r="AP69" i="1"/>
  <c r="AQ69" i="1"/>
  <c r="AH70" i="1"/>
  <c r="AH76" i="1" s="1"/>
  <c r="AM102" i="1" s="1"/>
  <c r="AP70" i="1"/>
  <c r="AQ70" i="1"/>
  <c r="AP71" i="1"/>
  <c r="AP72" i="1"/>
  <c r="AP73" i="1"/>
  <c r="AP74" i="1"/>
  <c r="AP75" i="1"/>
  <c r="AP76" i="1"/>
  <c r="AQ76" i="1"/>
  <c r="AP77" i="1"/>
  <c r="AP78" i="1"/>
  <c r="AP79" i="1"/>
  <c r="AP80" i="1"/>
  <c r="AQ81" i="1"/>
  <c r="AP82" i="1"/>
  <c r="AP83" i="1"/>
  <c r="AP85" i="1"/>
  <c r="AP86" i="1"/>
  <c r="AP87" i="1"/>
  <c r="AP88"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R130" i="1"/>
  <c r="R143" i="1"/>
  <c r="T192" i="1"/>
  <c r="X192" i="1" s="1"/>
  <c r="R198" i="1"/>
  <c r="W225" i="1" l="1"/>
  <c r="X217" i="1"/>
  <c r="AM2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5"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Luz Marlene Andrade</author>
    <author>JOHANA VIELLAR</author>
    <author>LENOVO</author>
    <author>ACER</author>
    <author>admin</author>
    <author>msierra</author>
    <author>VIKI DE LA ROSA</author>
  </authors>
  <commentList>
    <comment ref="O7" authorId="0" shapeId="0" xr:uid="{00000000-0006-0000-0100-000001000000}">
      <text>
        <r>
          <rPr>
            <b/>
            <sz val="9"/>
            <color indexed="81"/>
            <rFont val="Tahoma"/>
            <family val="2"/>
          </rPr>
          <t>USUARIO:
1. BIEN
2. SERVICIO</t>
        </r>
        <r>
          <rPr>
            <sz val="9"/>
            <color indexed="81"/>
            <rFont val="Tahoma"/>
            <family val="2"/>
          </rPr>
          <t xml:space="preserve">
</t>
        </r>
      </text>
    </comment>
    <comment ref="AG7" authorId="0" shapeId="0" xr:uid="{00000000-0006-0000-0100-000002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I7" authorId="0" shapeId="0" xr:uid="{00000000-0006-0000-0100-000003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 ref="AX7" authorId="1" shapeId="0" xr:uid="{00000000-0006-0000-0100-000004000000}">
      <text>
        <r>
          <rPr>
            <b/>
            <sz val="9"/>
            <color indexed="81"/>
            <rFont val="Tahoma"/>
            <family val="2"/>
          </rPr>
          <t>Luz Marlene Andrade:</t>
        </r>
        <r>
          <rPr>
            <sz val="9"/>
            <color indexed="81"/>
            <rFont val="Tahoma"/>
            <family val="2"/>
          </rPr>
          <t xml:space="preserve">
1. Recursos Propios - ICLD
2. SGP
3. Donaciones
</t>
        </r>
      </text>
    </comment>
    <comment ref="BI7" authorId="2" shapeId="0" xr:uid="{00000000-0006-0000-0100-000005000000}">
      <text>
        <r>
          <rPr>
            <sz val="9"/>
            <color indexed="81"/>
            <rFont val="Tahoma"/>
            <family val="2"/>
          </rPr>
          <t xml:space="preserve">VER ANEXO 1
</t>
        </r>
      </text>
    </comment>
    <comment ref="BJ7" authorId="2" shapeId="0" xr:uid="{00000000-0006-0000-0100-000006000000}">
      <text>
        <r>
          <rPr>
            <b/>
            <sz val="9"/>
            <color indexed="81"/>
            <rFont val="Tahoma"/>
            <family val="2"/>
          </rPr>
          <t>VER ANEXO 1</t>
        </r>
        <r>
          <rPr>
            <sz val="9"/>
            <color indexed="81"/>
            <rFont val="Tahoma"/>
            <family val="2"/>
          </rPr>
          <t xml:space="preserve">
</t>
        </r>
      </text>
    </comment>
    <comment ref="AN9" authorId="3" shapeId="0" xr:uid="{00000000-0006-0000-0100-000007000000}">
      <text>
        <r>
          <rPr>
            <b/>
            <sz val="72"/>
            <color indexed="81"/>
            <rFont val="Tahoma"/>
            <family val="2"/>
          </rPr>
          <t>LENOVO:</t>
        </r>
        <r>
          <rPr>
            <sz val="72"/>
            <color indexed="81"/>
            <rFont val="Tahoma"/>
            <family val="2"/>
          </rPr>
          <t xml:space="preserve">
Reporte Matricula 30 de marzo</t>
        </r>
      </text>
    </comment>
    <comment ref="AG10" authorId="3" shapeId="0" xr:uid="{00000000-0006-0000-0100-000008000000}">
      <text>
        <r>
          <rPr>
            <b/>
            <sz val="26"/>
            <color indexed="81"/>
            <rFont val="Tahoma"/>
            <family val="2"/>
          </rPr>
          <t>LENOVO:</t>
        </r>
        <r>
          <rPr>
            <sz val="26"/>
            <color indexed="81"/>
            <rFont val="Tahoma"/>
            <family val="2"/>
          </rPr>
          <t xml:space="preserve">
1. Estructura del Documento 25% Aplicación de instrumentos
2. Recolección de Información 25% Procesamiento de datos, o ampliación profundizar
3. Procesamiento de Información 25% "Construcción de documento, edición y corrección de estilo Validación"
4. Documento Final 25%
</t>
        </r>
      </text>
    </comment>
    <comment ref="AG11" authorId="3" shapeId="0" xr:uid="{00000000-0006-0000-0100-000009000000}">
      <text>
        <r>
          <rPr>
            <b/>
            <sz val="20"/>
            <color indexed="81"/>
            <rFont val="Tahoma"/>
            <family val="2"/>
          </rPr>
          <t xml:space="preserve">LENOVO:
</t>
        </r>
        <r>
          <rPr>
            <sz val="20"/>
            <color indexed="81"/>
            <rFont val="Tahoma"/>
            <family val="2"/>
          </rPr>
          <t>1. Estructura del Documento 25% Aplicación de instrumentos
2. Recolección de Información 25% Procesamiento de datos, o ampliación profundizar
3. Procesamiento de Información 25% "Construcción de documento, edición y corrección de estilo Validación"
4. Documento Final 25%</t>
        </r>
      </text>
    </comment>
    <comment ref="AH11" authorId="3" shapeId="0" xr:uid="{00000000-0006-0000-0100-00000A000000}">
      <text>
        <r>
          <rPr>
            <b/>
            <sz val="36"/>
            <color indexed="81"/>
            <rFont val="Tahoma"/>
            <family val="2"/>
          </rPr>
          <t>LENOVO:</t>
        </r>
        <r>
          <rPr>
            <sz val="36"/>
            <color indexed="81"/>
            <rFont val="Tahoma"/>
            <family val="2"/>
          </rPr>
          <t xml:space="preserve">
Base de planificación 2024</t>
        </r>
      </text>
    </comment>
    <comment ref="AH12" authorId="3" shapeId="0" xr:uid="{00000000-0006-0000-0100-00000B000000}">
      <text>
        <r>
          <rPr>
            <b/>
            <sz val="9"/>
            <color indexed="81"/>
            <rFont val="Tahoma"/>
            <family val="2"/>
          </rPr>
          <t>LENOVO:</t>
        </r>
        <r>
          <rPr>
            <sz val="9"/>
            <color indexed="81"/>
            <rFont val="Tahoma"/>
            <family val="2"/>
          </rPr>
          <t xml:space="preserve">
</t>
        </r>
        <r>
          <rPr>
            <sz val="48"/>
            <color indexed="81"/>
            <rFont val="Tahoma"/>
            <family val="2"/>
          </rPr>
          <t>Tener en cuenta:
Estudio de insuficiencia 49.270
PACSE 47.778
Proyecto 46.358
Proceso de contratación actual 45.378</t>
        </r>
      </text>
    </comment>
    <comment ref="AI14" authorId="3" shapeId="0" xr:uid="{00000000-0006-0000-0100-00000C000000}">
      <text>
        <r>
          <rPr>
            <b/>
            <sz val="9"/>
            <color indexed="81"/>
            <rFont val="Tahoma"/>
            <family val="2"/>
          </rPr>
          <t>LENOVO:</t>
        </r>
        <r>
          <rPr>
            <sz val="9"/>
            <color indexed="81"/>
            <rFont val="Tahoma"/>
            <family val="2"/>
          </rPr>
          <t xml:space="preserve">
Corte 30 de mayo
No han  hecho el corte MEN a junio</t>
        </r>
      </text>
    </comment>
    <comment ref="AG15" authorId="3" shapeId="0" xr:uid="{00000000-0006-0000-0100-00000D000000}">
      <text>
        <r>
          <rPr>
            <b/>
            <sz val="28"/>
            <color indexed="81"/>
            <rFont val="Tahoma"/>
            <family val="2"/>
          </rPr>
          <t>LENOVO:</t>
        </r>
        <r>
          <rPr>
            <sz val="28"/>
            <color indexed="81"/>
            <rFont val="Tahoma"/>
            <family val="2"/>
          </rPr>
          <t xml:space="preserve">
Plan de auditoría de matrícula oficial y contratada.
Las asistencias se organizarán en 4 ciclos que se ejecutan durante el mes.</t>
        </r>
      </text>
    </comment>
    <comment ref="AH15" authorId="3" shapeId="0" xr:uid="{00000000-0006-0000-0100-00000E000000}">
      <text>
        <r>
          <rPr>
            <b/>
            <sz val="9"/>
            <color indexed="81"/>
            <rFont val="Tahoma"/>
            <family val="2"/>
          </rPr>
          <t>LENOVO:</t>
        </r>
        <r>
          <rPr>
            <sz val="48"/>
            <color indexed="81"/>
            <rFont val="Tahoma"/>
            <family val="2"/>
          </rPr>
          <t xml:space="preserve">
5 Ciclos de asistencia técnica</t>
        </r>
      </text>
    </comment>
    <comment ref="AI15" authorId="3" shapeId="0" xr:uid="{00000000-0006-0000-0100-00000F000000}">
      <text>
        <r>
          <rPr>
            <b/>
            <sz val="9"/>
            <color indexed="81"/>
            <rFont val="Tahoma"/>
            <family val="2"/>
          </rPr>
          <t>LENOVO:</t>
        </r>
        <r>
          <rPr>
            <sz val="9"/>
            <color indexed="81"/>
            <rFont val="Tahoma"/>
            <family val="2"/>
          </rPr>
          <t xml:space="preserve">
Acumulado año</t>
        </r>
      </text>
    </comment>
    <comment ref="AG16" authorId="3" shapeId="0" xr:uid="{00000000-0006-0000-0100-000010000000}">
      <text>
        <r>
          <rPr>
            <b/>
            <sz val="26"/>
            <color indexed="81"/>
            <rFont val="Tahoma"/>
            <family val="2"/>
          </rPr>
          <t>LENOVO:</t>
        </r>
        <r>
          <rPr>
            <sz val="26"/>
            <color indexed="81"/>
            <rFont val="Tahoma"/>
            <family val="2"/>
          </rPr>
          <t xml:space="preserve">
1. Estructura del Documento 25% Aplicación de instrumentos
2. Recolección de Información 25% Procesamiento de datos, o ampliación profundizar
3. Procesamiento de Información 25% "Construcción de documento, edición y corrección de estilo Validación"
4. Documento Final 25%</t>
        </r>
      </text>
    </comment>
    <comment ref="AH16" authorId="3" shapeId="0" xr:uid="{00000000-0006-0000-0100-000011000000}">
      <text>
        <r>
          <rPr>
            <b/>
            <sz val="36"/>
            <color indexed="81"/>
            <rFont val="Tahoma"/>
            <family val="2"/>
          </rPr>
          <t>LENOVO:</t>
        </r>
        <r>
          <rPr>
            <sz val="36"/>
            <color indexed="81"/>
            <rFont val="Tahoma"/>
            <family val="2"/>
          </rPr>
          <t xml:space="preserve">
Base de planificación 2024</t>
        </r>
      </text>
    </comment>
    <comment ref="AG17" authorId="3" shapeId="0" xr:uid="{00000000-0006-0000-0100-000012000000}">
      <text>
        <r>
          <rPr>
            <b/>
            <sz val="36"/>
            <color indexed="81"/>
            <rFont val="Tahoma"/>
            <family val="2"/>
          </rPr>
          <t>LENOVO:</t>
        </r>
        <r>
          <rPr>
            <sz val="36"/>
            <color indexed="81"/>
            <rFont val="Tahoma"/>
            <family val="2"/>
          </rPr>
          <t xml:space="preserve">
1. Estructura del Documento 25% Aplicación de instrumentos
2. Recolección de Información 25% Procesamiento de datos, o ampliación profundizar
3. Procesamiento de Información 25% "Construcción de documento, edición y corrección de estilo Validación"
4. Documento Final 25%</t>
        </r>
      </text>
    </comment>
    <comment ref="AH17" authorId="3" shapeId="0" xr:uid="{00000000-0006-0000-0100-000013000000}">
      <text>
        <r>
          <rPr>
            <b/>
            <sz val="36"/>
            <color indexed="81"/>
            <rFont val="Tahoma"/>
            <family val="2"/>
          </rPr>
          <t>LENOVO:</t>
        </r>
        <r>
          <rPr>
            <sz val="36"/>
            <color indexed="81"/>
            <rFont val="Tahoma"/>
            <family val="2"/>
          </rPr>
          <t xml:space="preserve">
IQ</t>
        </r>
      </text>
    </comment>
    <comment ref="AI17" authorId="3" shapeId="0" xr:uid="{00000000-0006-0000-0100-000014000000}">
      <text>
        <r>
          <rPr>
            <b/>
            <sz val="9"/>
            <color indexed="81"/>
            <rFont val="Tahoma"/>
            <family val="2"/>
          </rPr>
          <t>LENOVO:</t>
        </r>
        <r>
          <rPr>
            <sz val="9"/>
            <color indexed="81"/>
            <rFont val="Tahoma"/>
            <family val="2"/>
          </rPr>
          <t xml:space="preserve">
Acumulado año</t>
        </r>
      </text>
    </comment>
    <comment ref="AH18" authorId="3" shapeId="0" xr:uid="{00000000-0006-0000-0100-000015000000}">
      <text>
        <r>
          <rPr>
            <b/>
            <sz val="48"/>
            <color indexed="81"/>
            <rFont val="Tahoma"/>
            <family val="2"/>
          </rPr>
          <t>LENOVO:</t>
        </r>
        <r>
          <rPr>
            <sz val="48"/>
            <color indexed="81"/>
            <rFont val="Tahoma"/>
            <family val="2"/>
          </rPr>
          <t xml:space="preserve">
IIQ, IIQ y IVQ</t>
        </r>
      </text>
    </comment>
    <comment ref="AG19" authorId="3" shapeId="0" xr:uid="{00000000-0006-0000-0100-000016000000}">
      <text>
        <r>
          <rPr>
            <b/>
            <sz val="26"/>
            <color indexed="81"/>
            <rFont val="Tahoma"/>
            <family val="2"/>
          </rPr>
          <t>LENOVO:</t>
        </r>
        <r>
          <rPr>
            <sz val="26"/>
            <color indexed="81"/>
            <rFont val="Tahoma"/>
            <family val="2"/>
          </rPr>
          <t xml:space="preserve">
LENOVO:
1. Estructura del Documento 25% Aplicación de instrumentos
2. Recolección de Información 25% Procesamiento de datos, o ampliación profundizar
3. Procesamiento de Información 25% "Construcción de documento, edición y corrección de estilo Validación"
4. Documento Final 25%</t>
        </r>
      </text>
    </comment>
    <comment ref="AH19" authorId="3" shapeId="0" xr:uid="{00000000-0006-0000-0100-000017000000}">
      <text>
        <r>
          <rPr>
            <b/>
            <sz val="36"/>
            <color indexed="81"/>
            <rFont val="Tahoma"/>
            <family val="2"/>
          </rPr>
          <t>LENOVO:</t>
        </r>
        <r>
          <rPr>
            <sz val="36"/>
            <color indexed="81"/>
            <rFont val="Tahoma"/>
            <family val="2"/>
          </rPr>
          <t xml:space="preserve">
Base de planificación 2024</t>
        </r>
      </text>
    </comment>
    <comment ref="AG20" authorId="3" shapeId="0" xr:uid="{00000000-0006-0000-0100-000018000000}">
      <text>
        <r>
          <rPr>
            <b/>
            <sz val="20"/>
            <color indexed="81"/>
            <rFont val="Tahoma"/>
            <family val="2"/>
          </rPr>
          <t xml:space="preserve">LENOVO:
</t>
        </r>
        <r>
          <rPr>
            <sz val="26"/>
            <color indexed="81"/>
            <rFont val="Tahoma"/>
            <family val="2"/>
          </rPr>
          <t>1. Estructura del Documento 25% Aplicación de instrumentos
2. Recolección de Información 25% Procesamiento de datos, o ampliación profundizar
3. Procesamiento de Información 25% "Construcción de documento, edición y corrección de estilo Validación"
4. Documento Final 25%</t>
        </r>
      </text>
    </comment>
    <comment ref="AH20" authorId="3" shapeId="0" xr:uid="{00000000-0006-0000-0100-000019000000}">
      <text>
        <r>
          <rPr>
            <b/>
            <sz val="36"/>
            <color indexed="81"/>
            <rFont val="Tahoma"/>
            <family val="2"/>
          </rPr>
          <t>LENOVO:</t>
        </r>
        <r>
          <rPr>
            <sz val="36"/>
            <color indexed="81"/>
            <rFont val="Tahoma"/>
            <family val="2"/>
          </rPr>
          <t xml:space="preserve">
IQ</t>
        </r>
      </text>
    </comment>
    <comment ref="AH21" authorId="3" shapeId="0" xr:uid="{00000000-0006-0000-0100-00001A000000}">
      <text>
        <r>
          <rPr>
            <b/>
            <sz val="48"/>
            <color indexed="81"/>
            <rFont val="Tahoma"/>
            <family val="2"/>
          </rPr>
          <t>LENOVO:</t>
        </r>
        <r>
          <rPr>
            <sz val="48"/>
            <color indexed="81"/>
            <rFont val="Tahoma"/>
            <family val="2"/>
          </rPr>
          <t xml:space="preserve">
IIQ, IIQ y IVQ</t>
        </r>
      </text>
    </comment>
    <comment ref="AH22" authorId="3" shapeId="0" xr:uid="{00000000-0006-0000-0100-00001B000000}">
      <text>
        <r>
          <rPr>
            <b/>
            <sz val="36"/>
            <color indexed="81"/>
            <rFont val="Tahoma"/>
            <family val="2"/>
          </rPr>
          <t>LENOVO:</t>
        </r>
        <r>
          <rPr>
            <sz val="36"/>
            <color indexed="81"/>
            <rFont val="Tahoma"/>
            <family val="2"/>
          </rPr>
          <t xml:space="preserve">
Base de planificación 2024</t>
        </r>
      </text>
    </comment>
    <comment ref="AH52" authorId="3" shapeId="0" xr:uid="{00000000-0006-0000-0100-00001C000000}">
      <text>
        <r>
          <rPr>
            <b/>
            <sz val="48"/>
            <color indexed="81"/>
            <rFont val="Tahoma"/>
            <family val="2"/>
          </rPr>
          <t>LENOVO:</t>
        </r>
        <r>
          <rPr>
            <sz val="48"/>
            <color indexed="81"/>
            <rFont val="Tahoma"/>
            <family val="2"/>
          </rPr>
          <t xml:space="preserve">
IIQ, IIQ y IVQ</t>
        </r>
      </text>
    </comment>
    <comment ref="AI58" authorId="3" shapeId="0" xr:uid="{00000000-0006-0000-0100-00001D000000}">
      <text>
        <r>
          <rPr>
            <b/>
            <sz val="9"/>
            <color indexed="81"/>
            <rFont val="Tahoma"/>
            <family val="2"/>
          </rPr>
          <t>LENOVO:</t>
        </r>
        <r>
          <rPr>
            <sz val="9"/>
            <color indexed="81"/>
            <rFont val="Tahoma"/>
            <family val="2"/>
          </rPr>
          <t xml:space="preserve">
Acumulado</t>
        </r>
      </text>
    </comment>
    <comment ref="AI60" authorId="3" shapeId="0" xr:uid="{00000000-0006-0000-0100-00001E000000}">
      <text>
        <r>
          <rPr>
            <b/>
            <sz val="9"/>
            <color indexed="81"/>
            <rFont val="Tahoma"/>
            <family val="2"/>
          </rPr>
          <t>LENOVO:</t>
        </r>
        <r>
          <rPr>
            <sz val="9"/>
            <color indexed="81"/>
            <rFont val="Tahoma"/>
            <family val="2"/>
          </rPr>
          <t xml:space="preserve">
Acumulado</t>
        </r>
      </text>
    </comment>
    <comment ref="AI65" authorId="3" shapeId="0" xr:uid="{00000000-0006-0000-0100-00001F000000}">
      <text>
        <r>
          <rPr>
            <b/>
            <sz val="9"/>
            <color indexed="81"/>
            <rFont val="Tahoma"/>
            <family val="2"/>
          </rPr>
          <t>LENOVO:</t>
        </r>
        <r>
          <rPr>
            <sz val="9"/>
            <color indexed="81"/>
            <rFont val="Tahoma"/>
            <family val="2"/>
          </rPr>
          <t xml:space="preserve">
</t>
        </r>
        <r>
          <rPr>
            <sz val="24"/>
            <color indexed="81"/>
            <rFont val="Tahoma"/>
            <family val="2"/>
          </rPr>
          <t>Corte 31 de mayo, depende del corte oficial del MEN en SIMAT que se genera una vez cerrado 30 de junio.</t>
        </r>
      </text>
    </comment>
    <comment ref="AI67" authorId="3" shapeId="0" xr:uid="{00000000-0006-0000-0100-000020000000}">
      <text>
        <r>
          <rPr>
            <b/>
            <sz val="9"/>
            <color indexed="81"/>
            <rFont val="Tahoma"/>
            <family val="2"/>
          </rPr>
          <t>LENOVO:</t>
        </r>
        <r>
          <rPr>
            <sz val="9"/>
            <color indexed="81"/>
            <rFont val="Tahoma"/>
            <family val="2"/>
          </rPr>
          <t xml:space="preserve">
Acumulativo</t>
        </r>
      </text>
    </comment>
    <comment ref="AI69" authorId="3" shapeId="0" xr:uid="{00000000-0006-0000-0100-000021000000}">
      <text>
        <r>
          <rPr>
            <b/>
            <sz val="22"/>
            <color indexed="81"/>
            <rFont val="Tahoma"/>
            <family val="2"/>
          </rPr>
          <t>LENOVO:</t>
        </r>
        <r>
          <rPr>
            <sz val="22"/>
            <color indexed="81"/>
            <rFont val="Tahoma"/>
            <family val="2"/>
          </rPr>
          <t xml:space="preserve">
Acumulado a mayo.
Transporte orden de servicios
Transporte matricula contratada
Transporte marítimo</t>
        </r>
      </text>
    </comment>
    <comment ref="AI70" authorId="3" shapeId="0" xr:uid="{00000000-0006-0000-0100-000022000000}">
      <text>
        <r>
          <rPr>
            <b/>
            <sz val="26"/>
            <color indexed="81"/>
            <rFont val="Tahoma"/>
            <family val="2"/>
          </rPr>
          <t>LENOVO:</t>
        </r>
        <r>
          <rPr>
            <sz val="26"/>
            <color indexed="81"/>
            <rFont val="Tahoma"/>
            <family val="2"/>
          </rPr>
          <t xml:space="preserve">
</t>
        </r>
        <r>
          <rPr>
            <sz val="36"/>
            <color indexed="81"/>
            <rFont val="Tahoma"/>
            <family val="2"/>
          </rPr>
          <t>Acumulado a mayo
Tabletas y kit escolares</t>
        </r>
      </text>
    </comment>
    <comment ref="AI71" authorId="3" shapeId="0" xr:uid="{00000000-0006-0000-0100-000023000000}">
      <text>
        <r>
          <rPr>
            <b/>
            <sz val="9"/>
            <color indexed="81"/>
            <rFont val="Tahoma"/>
            <family val="2"/>
          </rPr>
          <t>LENOVO:</t>
        </r>
        <r>
          <rPr>
            <sz val="9"/>
            <color indexed="81"/>
            <rFont val="Tahoma"/>
            <family val="2"/>
          </rPr>
          <t xml:space="preserve">
Se mantiene</t>
        </r>
      </text>
    </comment>
    <comment ref="AG76" authorId="3" shapeId="0" xr:uid="{00000000-0006-0000-0100-000024000000}">
      <text>
        <r>
          <rPr>
            <b/>
            <sz val="9"/>
            <color indexed="81"/>
            <rFont val="Tahoma"/>
            <family val="2"/>
          </rPr>
          <t>LENOVO:</t>
        </r>
        <r>
          <rPr>
            <sz val="9"/>
            <color indexed="81"/>
            <rFont val="Tahoma"/>
            <family val="2"/>
          </rPr>
          <t xml:space="preserve">
45 colegios focalizados</t>
        </r>
      </text>
    </comment>
    <comment ref="AI76" authorId="3" shapeId="0" xr:uid="{00000000-0006-0000-0100-000025000000}">
      <text>
        <r>
          <rPr>
            <b/>
            <sz val="9"/>
            <color indexed="81"/>
            <rFont val="Tahoma"/>
            <family val="2"/>
          </rPr>
          <t>LENOVO:</t>
        </r>
        <r>
          <rPr>
            <sz val="9"/>
            <color indexed="81"/>
            <rFont val="Tahoma"/>
            <family val="2"/>
          </rPr>
          <t xml:space="preserve">
Acumulado a mayo.</t>
        </r>
      </text>
    </comment>
    <comment ref="AG81" authorId="3" shapeId="0" xr:uid="{00000000-0006-0000-0100-000026000000}">
      <text>
        <r>
          <rPr>
            <b/>
            <sz val="9"/>
            <color indexed="81"/>
            <rFont val="Tahoma"/>
            <family val="2"/>
          </rPr>
          <t>LENOVO:</t>
        </r>
        <r>
          <rPr>
            <sz val="9"/>
            <color indexed="81"/>
            <rFont val="Tahoma"/>
            <family val="2"/>
          </rPr>
          <t xml:space="preserve">
45 colegios focalizados</t>
        </r>
      </text>
    </comment>
    <comment ref="AG82" authorId="3" shapeId="0" xr:uid="{00000000-0006-0000-0100-000027000000}">
      <text>
        <r>
          <rPr>
            <b/>
            <sz val="9"/>
            <color indexed="81"/>
            <rFont val="Tahoma"/>
            <family val="2"/>
          </rPr>
          <t>LENOVO:</t>
        </r>
        <r>
          <rPr>
            <sz val="9"/>
            <color indexed="81"/>
            <rFont val="Tahoma"/>
            <family val="2"/>
          </rPr>
          <t xml:space="preserve">
45 colegios focalizados</t>
        </r>
      </text>
    </comment>
    <comment ref="AI82" authorId="3" shapeId="0" xr:uid="{00000000-0006-0000-0100-000028000000}">
      <text>
        <r>
          <rPr>
            <b/>
            <sz val="9"/>
            <color indexed="81"/>
            <rFont val="Tahoma"/>
            <family val="2"/>
          </rPr>
          <t>LENOVO:</t>
        </r>
        <r>
          <rPr>
            <sz val="9"/>
            <color indexed="81"/>
            <rFont val="Tahoma"/>
            <family val="2"/>
          </rPr>
          <t xml:space="preserve">
Acumulado año</t>
        </r>
      </text>
    </comment>
    <comment ref="AI86" authorId="3" shapeId="0" xr:uid="{00000000-0006-0000-0100-000029000000}">
      <text>
        <r>
          <rPr>
            <b/>
            <sz val="9"/>
            <color indexed="81"/>
            <rFont val="Tahoma"/>
            <family val="2"/>
          </rPr>
          <t>LENOVO:</t>
        </r>
        <r>
          <rPr>
            <sz val="9"/>
            <color indexed="81"/>
            <rFont val="Tahoma"/>
            <family val="2"/>
          </rPr>
          <t xml:space="preserve">
Permanente</t>
        </r>
      </text>
    </comment>
    <comment ref="AI105" authorId="3" shapeId="0" xr:uid="{00000000-0006-0000-0100-00002A000000}">
      <text>
        <r>
          <rPr>
            <b/>
            <sz val="9"/>
            <color indexed="81"/>
            <rFont val="Tahoma"/>
            <family val="2"/>
          </rPr>
          <t>LENOVO:</t>
        </r>
        <r>
          <rPr>
            <sz val="9"/>
            <color indexed="81"/>
            <rFont val="Tahoma"/>
            <family val="2"/>
          </rPr>
          <t xml:space="preserve">
Acumulado año</t>
        </r>
      </text>
    </comment>
    <comment ref="AN105" authorId="4" shapeId="0" xr:uid="{00000000-0006-0000-0100-00002B000000}">
      <text>
        <r>
          <rPr>
            <b/>
            <sz val="36"/>
            <color indexed="81"/>
            <rFont val="Tahoma"/>
            <family val="2"/>
          </rPr>
          <t>ACER:</t>
        </r>
        <r>
          <rPr>
            <sz val="36"/>
            <color indexed="81"/>
            <rFont val="Tahoma"/>
            <family val="2"/>
          </rPr>
          <t xml:space="preserve">
Acumulado del año</t>
        </r>
      </text>
    </comment>
    <comment ref="AI106" authorId="3" shapeId="0" xr:uid="{00000000-0006-0000-0100-00002C000000}">
      <text>
        <r>
          <rPr>
            <b/>
            <sz val="18"/>
            <color indexed="81"/>
            <rFont val="Tahoma"/>
            <family val="2"/>
          </rPr>
          <t xml:space="preserve">LENOVO:
</t>
        </r>
        <r>
          <rPr>
            <sz val="18"/>
            <color indexed="81"/>
            <rFont val="Tahoma"/>
            <family val="2"/>
          </rPr>
          <t>Acumulado año</t>
        </r>
      </text>
    </comment>
    <comment ref="AN106" authorId="4" shapeId="0" xr:uid="{00000000-0006-0000-0100-00002D000000}">
      <text>
        <r>
          <rPr>
            <b/>
            <sz val="9"/>
            <color indexed="81"/>
            <rFont val="Tahoma"/>
            <family val="2"/>
          </rPr>
          <t>ACER:</t>
        </r>
        <r>
          <rPr>
            <sz val="9"/>
            <color indexed="81"/>
            <rFont val="Tahoma"/>
            <family val="2"/>
          </rPr>
          <t xml:space="preserve">
</t>
        </r>
        <r>
          <rPr>
            <sz val="48"/>
            <color indexed="81"/>
            <rFont val="Tahoma"/>
            <family val="2"/>
          </rPr>
          <t>Acumulado del año</t>
        </r>
      </text>
    </comment>
    <comment ref="AI112" authorId="3" shapeId="0" xr:uid="{00000000-0006-0000-0100-00002E000000}">
      <text>
        <r>
          <rPr>
            <b/>
            <sz val="36"/>
            <color indexed="81"/>
            <rFont val="Tahoma"/>
            <family val="2"/>
          </rPr>
          <t>LENOVO:</t>
        </r>
        <r>
          <rPr>
            <sz val="36"/>
            <color indexed="81"/>
            <rFont val="Tahoma"/>
            <family val="2"/>
          </rPr>
          <t xml:space="preserve">
Estas 8 aulas fueron dotadas por Ecopetrol.</t>
        </r>
      </text>
    </comment>
    <comment ref="AN112" authorId="3" shapeId="0" xr:uid="{00000000-0006-0000-0100-00002F000000}">
      <text>
        <r>
          <rPr>
            <b/>
            <sz val="36"/>
            <color indexed="81"/>
            <rFont val="Tahoma"/>
            <family val="2"/>
          </rPr>
          <t>LENOVO:</t>
        </r>
        <r>
          <rPr>
            <sz val="36"/>
            <color indexed="81"/>
            <rFont val="Tahoma"/>
            <family val="2"/>
          </rPr>
          <t xml:space="preserve">
Estas 8 aulas fueron dotadas por Ecopetrol.</t>
        </r>
      </text>
    </comment>
    <comment ref="AI115" authorId="3" shapeId="0" xr:uid="{00000000-0006-0000-0100-000030000000}">
      <text>
        <r>
          <rPr>
            <b/>
            <sz val="9"/>
            <color indexed="81"/>
            <rFont val="Tahoma"/>
            <family val="2"/>
          </rPr>
          <t>LENOVO:</t>
        </r>
        <r>
          <rPr>
            <sz val="9"/>
            <color indexed="81"/>
            <rFont val="Tahoma"/>
            <family val="2"/>
          </rPr>
          <t xml:space="preserve">
Acumulado</t>
        </r>
      </text>
    </comment>
    <comment ref="V135" authorId="5" shapeId="0" xr:uid="{00000000-0006-0000-0100-000031000000}">
      <text>
        <r>
          <rPr>
            <b/>
            <sz val="14"/>
            <color indexed="81"/>
            <rFont val="Tahoma"/>
            <family val="2"/>
          </rPr>
          <t>clemente manuel zabala</t>
        </r>
      </text>
    </comment>
    <comment ref="S198" authorId="6" shapeId="0" xr:uid="{00000000-0006-0000-0100-000032000000}">
      <text>
        <r>
          <rPr>
            <b/>
            <sz val="20"/>
            <color indexed="81"/>
            <rFont val="Tahoma"/>
            <family val="2"/>
          </rPr>
          <t>msierra:</t>
        </r>
        <r>
          <rPr>
            <sz val="20"/>
            <color indexed="81"/>
            <rFont val="Tahoma"/>
            <family val="2"/>
          </rPr>
          <t xml:space="preserve">
</t>
        </r>
        <r>
          <rPr>
            <sz val="26"/>
            <color indexed="81"/>
            <rFont val="Tahoma"/>
            <family val="2"/>
          </rPr>
          <t>En la vigencia 2021 solo se anotaron las nuevas. Las adicionales a las venían a línea base.
Se corrigen sumando las 28 de base + 4 nuevas = 32 ? Si es así  la meta 2022 será 5 nuevas  + 32 = 37</t>
        </r>
      </text>
    </comment>
    <comment ref="V198" authorId="6" shapeId="0" xr:uid="{00000000-0006-0000-0100-000033000000}">
      <text>
        <r>
          <rPr>
            <b/>
            <sz val="20"/>
            <color indexed="81"/>
            <rFont val="Tahoma"/>
            <family val="2"/>
          </rPr>
          <t>msierra:</t>
        </r>
        <r>
          <rPr>
            <sz val="20"/>
            <color indexed="81"/>
            <rFont val="Tahoma"/>
            <family val="2"/>
          </rPr>
          <t xml:space="preserve">
IE Nueva Espereanza de Arroyo Grande y La Milagrosa</t>
        </r>
        <r>
          <rPr>
            <sz val="9"/>
            <color indexed="81"/>
            <rFont val="Tahoma"/>
            <family val="2"/>
          </rPr>
          <t xml:space="preserve">
</t>
        </r>
      </text>
    </comment>
    <comment ref="AF221" authorId="7" shapeId="0" xr:uid="{00000000-0006-0000-0100-000034000000}">
      <text>
        <r>
          <rPr>
            <b/>
            <sz val="36"/>
            <color indexed="81"/>
            <rFont val="Tahoma"/>
            <family val="2"/>
          </rPr>
          <t>VIKI DE LA ROSA:Actividad Nueva</t>
        </r>
        <r>
          <rPr>
            <b/>
            <sz val="24"/>
            <color indexed="81"/>
            <rFont val="Tahoma"/>
            <family val="2"/>
          </rPr>
          <t xml:space="preserve">
</t>
        </r>
        <r>
          <rPr>
            <sz val="24"/>
            <color indexed="81"/>
            <rFont val="Tahoma"/>
            <family val="2"/>
          </rPr>
          <t xml:space="preserve">
</t>
        </r>
      </text>
    </comment>
  </commentList>
</comments>
</file>

<file path=xl/sharedStrings.xml><?xml version="1.0" encoding="utf-8"?>
<sst xmlns="http://schemas.openxmlformats.org/spreadsheetml/2006/main" count="3267" uniqueCount="1384">
  <si>
    <t>INSTRUCTIVO PARA EL DILIGENCIAMIENTO DEL PLAN DE ACCION VIGENCIA 2023</t>
  </si>
  <si>
    <t>PLANTEAMIENTO ESTRATÉGICO PLAN DE DESARROLLO</t>
  </si>
  <si>
    <t>Objetivo de Desarrollo Sostenible</t>
  </si>
  <si>
    <t>Colocar en esta casilla el ODS con que se articula el programa de su competencia, lo encuentra en el acuerdo 027 PDD Salvemos Juntos a Cartagena</t>
  </si>
  <si>
    <t>PILAR</t>
  </si>
  <si>
    <t xml:space="preserve">Colocar en esta casilla el Pilar con el que se articula el programa de su competencia en el PDD Salvemos juntos a Cartagena. </t>
  </si>
  <si>
    <t>LINEA ESTRATEGICA</t>
  </si>
  <si>
    <t>Colocar en esta casilla la linea estrategica  con el que se articula el programa de su competencia en el PDD Salvemos juntos a Cartagena.  Cada producto formulado en el plan de accion debera asociasrse a un objetivo institucional.</t>
  </si>
  <si>
    <t>INDICADOR DE BIENESTAR</t>
  </si>
  <si>
    <t>Colocar en esta casilla es el indicador definido para cumplir la meta de bienestar en el plan de desarrollo, acuerdo 027 Salvemos Juntos a Cartagena</t>
  </si>
  <si>
    <t>LINEA BASE INDICADOR DE BIENESTAR A 2019</t>
  </si>
  <si>
    <t>Colocar en esta casilla el valor que se encuentra en el acuerdo 027 como punto de partida para definir el alcance de la meta de bienestar .</t>
  </si>
  <si>
    <t>DESCRIPCION META DE BIENESTAR 2020-2023</t>
  </si>
  <si>
    <t xml:space="preserve">Colocar en esta casilla  lo que persigue el indicador en el cuatrenio, se encuentra plasmado en el acuerdo 027 salvemos junstos a Cartagena. </t>
  </si>
  <si>
    <t xml:space="preserve"> META DE BIENESTAR 2020-2023</t>
  </si>
  <si>
    <t>Colocar en esta casilla la  cuantificación numérica o porcentual de la meta de bienestar.</t>
  </si>
  <si>
    <t>UNIDAD DE MEDIDA META DE BIENESTAR</t>
  </si>
  <si>
    <t>Colocar en esta casilla la  cifra numérica o porcentual nominativo de la meta.</t>
  </si>
  <si>
    <t>PROGRAMACION META BIENESTAR 2023</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</si>
  <si>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</si>
  <si>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</si>
  <si>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</si>
  <si>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INDICADOR DE PRODUCTO SEGÚN PDD</t>
  </si>
  <si>
    <t>Colocar en este casilla  el indicador definido para cumplir la meta en el plan de desarrollo según el acuerdo 027 PDD Salvemos juntos a Cartagena.</t>
  </si>
  <si>
    <t>UNIDAD DE MEDIDA DEL INDICADOR DE PRODUCTO</t>
  </si>
  <si>
    <t>Colocar en esta casilla la expresion fisica con que se mostrara el resultado de la meta propuesta ejemplo, numero, porcentaje, kilometro.</t>
  </si>
  <si>
    <t>LINEA BASE 2019 
SEGUN PDD</t>
  </si>
  <si>
    <t xml:space="preserve">Colocar en esta casilla el valor que se encuentra en el acuerdo 027 como punto de partida para definir el alcance de la meta producto.  </t>
  </si>
  <si>
    <t>DESCRIPCION DE LA META PRODUCTO 2020-2023</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</si>
  <si>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</si>
  <si>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</si>
  <si>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</si>
  <si>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ENTREGABLE
INDICADOR DE PRODUCTO SEGÚN CATALOGO DE PRODUCTO</t>
  </si>
  <si>
    <t>Colocar en esta casilla el producto que se pretende alcanzar identificado en el PDD, homologado al catalogo de productos del DNP.</t>
  </si>
  <si>
    <t>VALOR DE LA META PRODUCTO 2020-2023</t>
  </si>
  <si>
    <t>Colocar en esta casilla el numero de la meta a alcanzar al finalizar el cuatrienio, este se encuentra inmerso en la descripcion de la meta producto  identificado en el PDD.</t>
  </si>
  <si>
    <t>PROGRAMACIÓN META PRODUCTO A 2023</t>
  </si>
  <si>
    <t>Colocar en esta casilla , la cantidad de la meta propuesta para la actual vigencia, relacionada con el plan indicativo.</t>
  </si>
  <si>
    <t>ACUMULADO DE META PRODUCTO 2020- 2022</t>
  </si>
  <si>
    <t>Colocar en esta casilla la cantidad de producto alcanzado en lo que va corrido del cuatrienio.</t>
  </si>
  <si>
    <t>ARTICULACION CON EL MODELO INTEGRADO DE PLANEACION Y GESTION MIPG</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</si>
  <si>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</si>
  <si>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del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</si>
  <si>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</si>
  <si>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Políticas de Gestión y Desempeño Institucional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</si>
  <si>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</si>
  <si>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Proceso asociado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</si>
  <si>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</si>
  <si>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Objetivo Institucional</t>
  </si>
  <si>
    <t>Coloca aquí el objetivo colocado  en el proceso con el que te articulas. En la gestion por proceso</t>
  </si>
  <si>
    <t>PLAN DE ACCION -INFORMACION DE ACTIVIDADES</t>
  </si>
  <si>
    <t>PROYECTO DE INVERSIÓN</t>
  </si>
  <si>
    <t>Colocar en esta casilla el nombre del proyecto a partir del cual se desarrollara el programa con el que se articula.</t>
  </si>
  <si>
    <t>CÓDIGO DE PROYECTO BPIN</t>
  </si>
  <si>
    <t>Colocar en esta casilla el numero BPIN del proyecto a partir del cual se desarrollara el programa con el que se articula.</t>
  </si>
  <si>
    <t>OBJETIVO DEL PROYECTO</t>
  </si>
  <si>
    <t>Colocar en esta casilla el fin  del proyecto a partir del cual se desarrollara el programa con el que se articula.</t>
  </si>
  <si>
    <t>ACTIVIDADES DE PROYECTO DE INVERSION VIABILIZADAS EN SUIFP
( HITOS )</t>
  </si>
  <si>
    <t>Colocar en esta casilla el listado de actividades  del proyecto a partir del cual se desarrollara el programa con el que se articula. Es importante que este listado de actividades coincida al 100% con las viabilizadas en SUIFP</t>
  </si>
  <si>
    <t>ENTREGABLE</t>
  </si>
  <si>
    <t>Colocar en esta casilla el producto resultante de cada actividad de proyecto a relizar</t>
  </si>
  <si>
    <t xml:space="preserve">PROGRAMACION NUMERICA DE LA ACTIVIDAD PROYECTO 2023
</t>
  </si>
  <si>
    <t>Colocar en esta casilla el numero o pocentaje que se pretende alcanzar con cada actividad del proyecto durante la vigencia.</t>
  </si>
  <si>
    <t>PONDERACION DE LAS ACTIVIDADES (HITOS) DE PROYECTO</t>
  </si>
  <si>
    <t>Colocar en esta casilla el valor porcentual de cada actividad que llevara a conseguir el 100% de la meta propuesta.</t>
  </si>
  <si>
    <t>FECHA DE INICIO DE LA ACTIVIDAD O ENTREGABLE</t>
  </si>
  <si>
    <t>Colocar en esta casilla la fecha de inicio de la actividad en la vigencia 2023</t>
  </si>
  <si>
    <t>FECHA DE TERMINACIÓN DEL ENTREGABLE</t>
  </si>
  <si>
    <t>Colocar en esta casilla la fecha de terminacion  de la actividad en la vigencia 2023</t>
  </si>
  <si>
    <t>TIEMPO DE EJECUCIÓN
(número de días)</t>
  </si>
  <si>
    <t>Colocar en esta casilla el numero de dias que requiere el desarrollo de la actividad en la vigencia 2023</t>
  </si>
  <si>
    <t>PROGRAMACIÓN PRESUPUESTAL</t>
  </si>
  <si>
    <t>BENEFICIARIOS PROGRAMADOS</t>
  </si>
  <si>
    <t>Colocar en esta casilla el numero de personas en la ciudad programadas para recibir beneficio de la actividad programada en el proyecto</t>
  </si>
  <si>
    <t>BENEFICIARIOS CUBIERTOS</t>
  </si>
  <si>
    <t>Colocar en esta casilla el numero de personas en la ciudad que realmente recibieron el beneficio de la actividad programada en el proyecto.  Esta casilla se diligencia con el reporte del trimestre</t>
  </si>
  <si>
    <t>DEPENDENCIA RESPONSABLE</t>
  </si>
  <si>
    <t xml:space="preserve">Nombre de la dependencian responsable </t>
  </si>
  <si>
    <t>NOMBRE DEL RESPONSABLE</t>
  </si>
  <si>
    <t>Nombre de la personaa encargada de supervisar las actividades del proyecto encaminadas a conseguir la meta propuesta.</t>
  </si>
  <si>
    <t>FUENTE DE FINANCIACIÓN</t>
  </si>
  <si>
    <t>Nombre de la fuente de recursos con lo que financiara la actividad</t>
  </si>
  <si>
    <t>PLAN GENERAL DE COMPRAS</t>
  </si>
  <si>
    <t>APROPIACIÓN INICIAL
(en pesos)</t>
  </si>
  <si>
    <t>Valor numerico en pesos  del Plan Operativo anual de inversion asignado al rubro presupuestal.</t>
  </si>
  <si>
    <t>FUENTE PRESUPUESTAL</t>
  </si>
  <si>
    <t xml:space="preserve">Nombre de la fuente origen de los recursos
1. Recursos Propios - ICLD
2. SGP
3. Donaciones
</t>
  </si>
  <si>
    <t>RUBRO PRESUPUESTAL</t>
  </si>
  <si>
    <t>Mencionar el rubro del presupuesto que abarca el sector de su competencia.</t>
  </si>
  <si>
    <t>CODIGO RUBRO PRESUPUESTAL</t>
  </si>
  <si>
    <t>Mencionar el Código numérico que identifica el concepto del Gasto (Funcionamiento, Deuda Inversión) y el cual es definido en el Decreto de Liquidación.</t>
  </si>
  <si>
    <t>¿REQUIERE CONTRATACIÓN?</t>
  </si>
  <si>
    <t>En esta casilla colocar si es necesaria la contratacion</t>
  </si>
  <si>
    <t>DESCRIPCION DE PROCESO DE CONTRATACIÓN</t>
  </si>
  <si>
    <t>Si es necesario la contrtacion descripcion el medio por el cual se hará</t>
  </si>
  <si>
    <t>MODALIDAD DE SELECCIÓN</t>
  </si>
  <si>
    <t>Mencionar la modalidad de contratacion selecionada. Licitacion Publica, concurso de meritos, selección abreviada, minima cuatia, contrtacion directa.</t>
  </si>
  <si>
    <t>FUENTE DE RECURSOS</t>
  </si>
  <si>
    <t>CADA FUENTE ASIGNADA POR EL ACUERDO DE PRESUPUESTO</t>
  </si>
  <si>
    <t>FECHA DE INICIO DE CONTRATACIÓN</t>
  </si>
  <si>
    <t>Fecha tentativa de incio del proceso de contratacion.</t>
  </si>
  <si>
    <t>OBSERVACION O RELACIÓN DE EVIDENCIA</t>
  </si>
  <si>
    <t>Indicar el avance cualitativo de la meta y relación de la evidencia aportada para la verificación de cada reporte</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</si>
  <si>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</si>
  <si>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 xml:space="preserve">RIESGOS ASOCIADOS AL PROCESO </t>
  </si>
  <si>
    <t xml:space="preserve">Colocar en esta casilla cada uno de los riesgos identificados en el proceso definido, COLOCADO EN LA  COLUMNA W y desarrollado en la caracterizacion de la gestion por proceso.  asociado a las actividades del proyecto. </t>
  </si>
  <si>
    <t>CONTROLES ESTABLECIDOS PARA LOS RIESGOS</t>
  </si>
  <si>
    <t>Colocar en esta casilla cada uno de los controles formulados para cada riesgo identificado en el proceso definido asociado a las actividades del proyecto.</t>
  </si>
  <si>
    <t xml:space="preserve">
</t>
  </si>
  <si>
    <t>ALCALDIA DISTRITAL DE CARTAGENA DE INDIAS</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</si>
  <si>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</si>
  <si>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</si>
  <si>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</si>
  <si>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</si>
  <si>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</si>
  <si>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 xml:space="preserve">FORMATO PLAN DE ACCIÓN </t>
  </si>
  <si>
    <t>Página: 1 de 1</t>
  </si>
  <si>
    <t xml:space="preserve">DEPENDENCIA : </t>
  </si>
  <si>
    <t>SECRETARIA DE EDUCACION DISTRITAL</t>
  </si>
  <si>
    <t xml:space="preserve">ARTICULACION </t>
  </si>
  <si>
    <t>POLITICA DE ADMINISTRACION DE RIESGOS</t>
  </si>
  <si>
    <t xml:space="preserve">PROGRAMA </t>
  </si>
  <si>
    <t xml:space="preserve">DENOMINACION DEL PRODUCTO
</t>
  </si>
  <si>
    <t>REPORTE META PRODUCTO
 CORTE 31 DE MARZO DE 2023</t>
  </si>
  <si>
    <t>REPORTE META PRODUCTO
 CORTE 30 DE JUNIO DE 2023</t>
  </si>
  <si>
    <t>AVANCE META PRODUCTO A JUNIO 30 DE 2023</t>
  </si>
  <si>
    <t>AVANCE META PRODUCTO AL CUATRIENIO</t>
  </si>
  <si>
    <t>REPORTE DE LA ACTIVIDAD CORTE 31 MARZO 2023</t>
  </si>
  <si>
    <t>REPORTE DE LA ACTIVIDAD CORTE 30 JUNIO 2023</t>
  </si>
  <si>
    <t>AVANCE DE LA ACTIVIDAD CORTE 30 JUNIO 2023</t>
  </si>
  <si>
    <t>AVANCE DEL PROYECTO CORTE 30 JUNIO 2023</t>
  </si>
  <si>
    <t>BENEFICIARIOS CUBIERTOS A Junio 30 de 2023</t>
  </si>
  <si>
    <t>REPORTE EJECUCIÓN PRESUPUESTAL SEGÚN REGISTROS A CORTE 30 DE JUNIO 2023</t>
  </si>
  <si>
    <t>ASIGNACIÓN PRESUPUESTAL DEFINITIVA POR PROYECTO A JUNIO 30 DE 2023</t>
  </si>
  <si>
    <t>EJECUCIÓN PRESUPUESTAL SEGÚN REGISTROS PRESUPUESTALES A JUNIO 30 DE 2023</t>
  </si>
  <si>
    <t>EJECUCIÓN PRESUPUESTAL SEGÚN GIROS A JUNIO 30 DE 2023</t>
  </si>
  <si>
    <t>AVANCE DE EJECUCIÓN PRESUPUESTAL  A JUNIO 30 DE 2023
SEGÚN GIROS</t>
  </si>
  <si>
    <t>OBSERVACION O RELACIÓN DE EVIDENCIA CORTE 31 DE MARZO 2023</t>
  </si>
  <si>
    <t>OBSERVACION O RELACIÓN DE EVIDENCIA CORTE 30 DE JUNIO 2023</t>
  </si>
  <si>
    <t>1. BIEN</t>
  </si>
  <si>
    <t>2- SERVICIO</t>
  </si>
  <si>
    <t>Objetivo 4. Asegurar una educación inclusiva, de calidad y equitativa y promover oportunidades de aprendizaje permanente para todos.</t>
  </si>
  <si>
    <t>CARTAGENA INCLUYENTE</t>
  </si>
  <si>
    <t>CULTURA DE LA FORMACION</t>
  </si>
  <si>
    <t>Tasa de cobertura neta sin extraedad global (Transición, Primaria, Secundaria y Media)</t>
  </si>
  <si>
    <t>88,92%*
Fuente: Planeación educativa 2019 a partir de Proyección del Censo Poblacional 2018</t>
  </si>
  <si>
    <t xml:space="preserve">Incrementar la tasa de cobertura neta sin extraedad global al 91,25% (Transición, Primaria, Secundaria y Meta) </t>
  </si>
  <si>
    <t>ACOGIDA "ATENCIÓN A POBLACIONES Y ESTRATEGIAS DE ACCESO Y PERMANENCIA”</t>
  </si>
  <si>
    <t>Tasa de deserción en la educación preescolar, básica y media de Instituciones Educativas Oficiales.</t>
  </si>
  <si>
    <t>Porcentaje</t>
  </si>
  <si>
    <t>4,02%
Fuente: Planeación Educativa-2019</t>
  </si>
  <si>
    <t>Disminuir la tasa de deserción en la educación preescolar, básica y media de Instituciones Educativas Oficiales a 3,02%</t>
  </si>
  <si>
    <t>X</t>
  </si>
  <si>
    <t>Servicio de fomento para el acceso a la educación inicial, preescolar, básica y media (2201017)</t>
  </si>
  <si>
    <t xml:space="preserve">3, 89%
corresponde a la matricula de IEO sin banco de oferente a diciembre 2022
</t>
  </si>
  <si>
    <t>NA</t>
  </si>
  <si>
    <t>3, 89%
corresponde a la matricula de IEO sin banco de oferente
3,38%  a diciembre 2021</t>
  </si>
  <si>
    <t>GESTION CON VALORES PARA RESULTADOS
GESTION EDUCATIVA
MACROPROCESO MISIONAL</t>
  </si>
  <si>
    <t>Politica de Fortalecimiento Organizacional y simplificación de procesos</t>
  </si>
  <si>
    <t>COBERTURA            EDUCATIVA</t>
  </si>
  <si>
    <t xml:space="preserve">
Dirigir, planear e implementar en un 100% una adecuada gestión del proceso de cobertura del servicio educativo  tanto en el acceso como en la permanencia y atención a poblaciones en Instituciones Educativas oficiales y en las modalidades de contratación que se requieran, de forma anual</t>
  </si>
  <si>
    <t>Implementación de la Estrategia Escuela Dinámica: “Llego y me quedo en la Escuela" en el distrito de Cartagena de Indias.</t>
  </si>
  <si>
    <t>Fortalecer la oferta del ente territorial para la prestación del servicio educativo.</t>
  </si>
  <si>
    <t>1.1.1 Organizar el proceso de Gestión de la Cobertura.</t>
  </si>
  <si>
    <t>Documentos soporte de las etapas del  proceso de gestión de la cobertura</t>
  </si>
  <si>
    <t>Marzo de 2023</t>
  </si>
  <si>
    <t>Diciembre de 2023</t>
  </si>
  <si>
    <t>Secretaría de Educación Distrital: Dirección Administrativa de Cobertura Educativa</t>
  </si>
  <si>
    <t>Alexandra Herrera Puente
Apoyan: Ángel Pérez, Ricardo Puello y Nini Torres</t>
  </si>
  <si>
    <t>ICLD</t>
  </si>
  <si>
    <t>1.2.1.0.00-001 – ICLD</t>
  </si>
  <si>
    <t>IMPLEMENTACION DE LA ESTRATEGIA ESCUELA DINAMICA: LLEGO Y ME QUEDO EN LA ESCUELA EN EL DISTRITO DE  CARTAGENA DE INDIAS</t>
  </si>
  <si>
    <t>2.3.2201.0700.2020130010065</t>
  </si>
  <si>
    <t>SI</t>
  </si>
  <si>
    <t>80111620 - Prestación de servicios profesionales y de apoyo a la gestión en los procesos de la Dirección de cobertura educativa de la Secretaría de educación del proyecto de inversión Implementación de la estrategia Escuela Dinámica: “Llego y me quedo en la escuela", en el distrito de Cartagena de Indias.</t>
  </si>
  <si>
    <t>Directa</t>
  </si>
  <si>
    <t>Enero de 2023</t>
  </si>
  <si>
    <t>El proceso de Gestión de la Cobertura está organizado por 6 Hitos de cumplimiento, así: 1. consolidación de matrícula, 2. resolución de cobertura, 3. protección de cupos, 4. estudio de insuficiencia, 5. banco de oferentes, 6. plan anual de contratación,
A la fecha se dio cumplimiento conforme lo planeado al Hito 1, que equivale al 16,67% del cumplimiento de la meta y 100% de lo planeado en evaluación de IQ.
Anexo: Soporte SIMAT corte 31 de marzo de 2023.</t>
  </si>
  <si>
    <t>El proceso de Gestión de la Cobertura está organizado por 6 Hitos de cumplimiento, así: 1. consolidación de matrícula, 2. resolución de cobertura, 3. protección de cupos, 4. estudio de insuficiencia, 5. banco de oferentes, 6. plan anual de contratación,i
A la fecha se dio cumplimiento conforme lo planeado al Hito 1, 2,3, que equivale al 50% del cumplimiento de la meta y 100% de lo planeado en evaluación de IIQ.
Anexo: Soporte SIMAT corte 30 de Junio  de 2023.</t>
  </si>
  <si>
    <t>1.1.2 Realizar el estudio de insuficiencia y limitaciones de acuerdo con la metodología sugerida por el MEN.</t>
  </si>
  <si>
    <t>Documento que contenga el estudio</t>
  </si>
  <si>
    <t>N/A</t>
  </si>
  <si>
    <t>Octubre de 2023</t>
  </si>
  <si>
    <t>El proceso de construcción del estudio de insuficiencia inicia en  el 3er trimestre de 2023.</t>
  </si>
  <si>
    <t>1.1.3 Realizar la actualización del Banco de Oferentes, verificando el cumplimiento de los requisitos pertinentes.</t>
  </si>
  <si>
    <t>Documento que contenga la actualización</t>
  </si>
  <si>
    <t>Actualmente el Banco de oferentes se encuentra actualizado. Se espera en último trimestre hacer una validación de cumplimiento de requisitos en 4to trimestre de 2023.</t>
  </si>
  <si>
    <t>1.1.4 Contratar cupos educativos con canastas (infraestructura, planta docente, otros) para la educación preescolar, básica y media.</t>
  </si>
  <si>
    <t>Soportes Procesos de contratación de prestación del servicio educativo</t>
  </si>
  <si>
    <t>Mayo de 2023</t>
  </si>
  <si>
    <t>86121500 - Contratación de prestación de servicio educativo a través de las diferentes modalidades establecidas en el Decreto 1075 de 2015 y el Decreto 1851 de 2015.</t>
  </si>
  <si>
    <t>ICLD
SGP - Prestación Educativa</t>
  </si>
  <si>
    <t>A la fecha se logró la suscripción de contratos por un total de 45.684 y 1.134 adicionales para un total de 46.010 cupos, así:
Contrato Inicial:
Banco de oferentes: 18,733
Confesiones: 24,500
Adicionales: 2777
Anexo: FUC aprobado por el MEN para la contratación de cupos educativos.</t>
  </si>
  <si>
    <t>1.1.5 Garantizar la póliza de seguro para estudiantes de matrícula oficial.</t>
  </si>
  <si>
    <t>Soporte de Póliza activa con cobertura</t>
  </si>
  <si>
    <t>Julio de 2023</t>
  </si>
  <si>
    <t>84131600 - Adquisición de pólizas de seguro de accidentes personales para los estudiantes que conforman la matrícula oficial 2022 a cargo del Distrito de Cartagena de Indias.</t>
  </si>
  <si>
    <t>Selección abreviada</t>
  </si>
  <si>
    <t>La póliza de seguros estudiantil continúa vigente para la cobertura de 184.000 estudiantes hasta  el mes de junio del 2023.
Es necesario adelantar las gestiones conducentes a la consecución de recursos para la renovación, mediante la oficina de Apoyo Logístico de la Alcaldía.
Anexo: Póliza vigente.</t>
  </si>
  <si>
    <t>1.1.6 Fomentar la acogida e ingreso oportuno de los niños y jóvenes al sistema educativo del Distrito.</t>
  </si>
  <si>
    <t>Informe de seguimiento GEDGE02-F001
Informe de Auditoría de matrícula</t>
  </si>
  <si>
    <t>Noviembre de 2023</t>
  </si>
  <si>
    <t>Proceso 1: 80111620 - Prestación de servicios profesionales y de apoyo a la gestión en los procesos de la Dirección de cobertura educativa de la Secretaría de educación del proyecto de inversión Implementación de la estrategia Escuela Dinámica: “Llego y me quedo en la escuela", en el distrito de Cartagena de Indias.
Proceso 2: 78111800 - Prestación de servicio público de transporte especial, incluido todos los costos operacionales, a través de camioneta cabinada con conductor, para el desplazamiento dentro del perímetro urbano y rural de los funcionarios de la Dirección de Cobertura de la Secretaría de Educación Distrital en el cumplimiento de sus actividades misionales.</t>
  </si>
  <si>
    <t>Proceso 1: Directa
Proceso 2: Licitación pública</t>
  </si>
  <si>
    <t>Al corte de 31 de marzo de 2023, se cuenta con 135.522 estudiantes sin extraedad matriculados en el Sistema educativo financiado con recursos públicos.
Anexo: Soporte SIMAT corte 31 de marzo de 2023.</t>
  </si>
  <si>
    <t>Al corte de 30 de Junio 2023, se cuenta con  estudiantes  140394 sin extraedad matriculados en el Sistema educativo financiado con recursos públicos.
Anexo: Soporte SIMAT corte  30 de Junio 2023.</t>
  </si>
  <si>
    <t>1.2.1 Realizar asistencia técnica, apoyo a la supervisión y/o interventoría.</t>
  </si>
  <si>
    <t>Documento con soporte de ejecución de ciclos de asistencia técnica.
Soporte Contratación equipo de apoyo a la supervisión.
Plan de auditoría de matrícula.</t>
  </si>
  <si>
    <t>SGP PRESTACION EDUCATIVO</t>
  </si>
  <si>
    <t>1.2.4.1.01-071 - SGP PRESTACION EDUCATIVO</t>
  </si>
  <si>
    <t>Se diseñó el Plan de auditoría de matrícula contratada para la vigencia 2023, el cuál cuenta con tres ciclos de auditorias.  Se inició primera auditoría comprendida entre Febrero y Mayo del 2023.
 Asi mismo se realizo socialización de los contratos con todos los padres de familia para un total de 185 encuentros 
Anexo: Plan de auditoría de matrícula contratada
Se inició con primer ciclo de asistencias técnicas dirigidas a directivos, administrativos con base en etapa 1 de gestión de la cobertura relacionada con consolidación de matrícula a corte de 31 de marzo de 2023.
Anexo: Informe de asistencias realizadas.
Anexo: Cuadro con la relación de profesionales contratados.</t>
  </si>
  <si>
    <t>Se diseñó el Plan de auditoría de matrícula contratada para la vigencia 2023, el cuál cuenta con tres ciclos de auditorias.  Se culmino la primera auditoría comprendida entre Febrero y Mayo del 2023 y actulamente nos encontramos en la segunda. 
 Asi mismo se realizo socialización de los contratos con todos los padres de familia
Anexo: Plan de auditoría de matrícula contratada
Se inició con  segundo  ciclo de asistencias técnicas dirigidas a directivos, administrativos con base en etapa 1 de gestión de la cobertura relacionada con consolidación de matrícula a corte de 30 de Junio  de 2023.
Anexo: Informe de asistencias realizadas.
Anexo: Cuadro con la relación de profesionales contratados.</t>
  </si>
  <si>
    <t>2.1.1 Realizar un estudio sobre el aprovechamiento de las plataformas y/o herramientas de gestión para la toma de decisiones (SIMAT, SIMCO, DUE y Página del Operador y/o las que se encuentren en vigencia).</t>
  </si>
  <si>
    <t>El proceso de actualización se tiene previsto a partir de abril de 2023.</t>
  </si>
  <si>
    <t>Se inicio el  proceso de actualización desde el mes de abril, adaptando la información a la estructura real de las plataformas</t>
  </si>
  <si>
    <t>2.1.2 Diseñar un plan para el fortalecimiento y/o desarrollo de capacidades en el aprovechamiento de las plataformas y/o herramientas de gestión para la toma de decisiones (SIMAT, SIMCO, DUE y Página del Operador y/o las que se encuentren en vigencia).</t>
  </si>
  <si>
    <t>Documento que contenga el Plan de fortalecimiento</t>
  </si>
  <si>
    <t>Abril de 2023</t>
  </si>
  <si>
    <t>Se diseñó el plan para el fortalecimiento y/o desarrollo de capacidades en el aprovechamiento de las plataformas y/o herramientas de gestión para la toma de decisiones (SIMAT, SIMCO, DUE y Página del Operador y/o las que se encuentren en vigencia).
Anexo: Documento con plan diseñado.</t>
  </si>
  <si>
    <t>2.2.1 Implementar el plan de fortalecimiento y/o desarrollo de capacidades en el aprovechamiento de las plataformas y/o herramientas de gestión para la toma de decisiones (SIMAT, SIMCO, DUE y Página del Operador y/o las que se encuentren en vigencia).</t>
  </si>
  <si>
    <t>Documento que contenga el balance de ejecución del Plan de fortalecimiento</t>
  </si>
  <si>
    <t>No aplica para este trimestre</t>
  </si>
  <si>
    <t>Se construyo plan para el aprovechamiento de las plataformas</t>
  </si>
  <si>
    <t>3.1.1 Realizar un inventario de las principales problemáticas que afectan capacidad de respuesta del sector educativo y que competen a otros sectores e instituciones.</t>
  </si>
  <si>
    <t>Documento que contenga el inventario de necesidades</t>
  </si>
  <si>
    <t>3.1.2 Construir agendas de impacto colectivo para la garantía del acceso y permanencia para mejorar la capacidad de respuesta en la prestación del servicio educativo.</t>
  </si>
  <si>
    <t>Documento que contenga la propuesta de agenda de impacto</t>
  </si>
  <si>
    <t>Se anexa acta la cual contempla la planeación de todas las agendas hasta el mes de Diciembre del 2023</t>
  </si>
  <si>
    <t>Se anexa evidencia</t>
  </si>
  <si>
    <t>3.1.3 Implementar agendas de impacto colectivo en la garantía del acceso y permanencia para mejorar la capacidad de respuesta en la prestación del servicio
educativo.</t>
  </si>
  <si>
    <t>Documento que contenga el balance de ejecución de la agenda de impacto</t>
  </si>
  <si>
    <t>Servicio educación formal por modelos educativos flexibles (2201030)</t>
  </si>
  <si>
    <t>Implementación de la Estrategia Escuela Dinámica: "Yo también llego", Atención a población con extraedad en el distrito de  Cartagena de Indias.</t>
  </si>
  <si>
    <r>
      <t xml:space="preserve">2020130010085
</t>
    </r>
    <r>
      <rPr>
        <sz val="16"/>
        <color rgb="FFFF0000"/>
        <rFont val="Arial"/>
        <family val="2"/>
      </rPr>
      <t>2021130010277</t>
    </r>
  </si>
  <si>
    <t>Disminuir el índice de extraedad de niñas, niños, adolescentes y jóvenes  en el distrito de Cartagena.</t>
  </si>
  <si>
    <t>1.1.1 Caracterizar la oferta educativa del Distrito para la atención de la población en edad escolar con extraedad.</t>
  </si>
  <si>
    <t>Documento que contenga la Caracterización</t>
  </si>
  <si>
    <t>Alexandra Herrera Puente
Apoyan: Elsa Stevenson</t>
  </si>
  <si>
    <t>IMPLEMENTACION DE LA ESTRATEGIA ESCUELA DINAMICA: YO TAMBIEN LLEGO, ATENCION A POBLACION CON EXTRAEDAD EN EL DISTRITO DE  CARTAGENA DE INDIAS</t>
  </si>
  <si>
    <t>2.3.2201.0700.2021130010277</t>
  </si>
  <si>
    <t>80111620 - Prestación de servicios profesionales y de apoyo a la gestión para el apoyo en los procesos de la Dirección de cobertura educativa de la Secretaría de educación del proyecto de inversión Implementación de la estrategia Escuela Dinámica: "Yo también llego", atención a población con extraedad en el Distrito de Cartagena de Indias.</t>
  </si>
  <si>
    <t>* Focalización de estudiantes a formar desde los establecimientos educativos que atienden con MEF.
* Seguimiento a matrícula mensual de estudiantes en extraedad atendidos con estrategias flexibles y oferta regular.
* Apoyo en la gestión dde registro y respuesta a solicitudes de cupos recepcionadas.</t>
  </si>
  <si>
    <t>* Seguimiento a matrícula mes a mes, para conocer el comportamiento de la misma conforme a la proyección estimada.
* Depuración de base de datos de solicitudes de cupos pendientes por asignar, para el proceso de vinculación a estudiantes en el segundo semestre del año en vigencia.
* Proceso de focalización de nuevos EE que quieran adoptar la oferta de formación con MEF a población con extraedad, teniendo en cuenta las localidades con mayor número de solicitudes e IEO que se encuentran en estas.</t>
  </si>
  <si>
    <t>1.1.2 Reorganizar la oferta educativa de modelos educativos flexibles.</t>
  </si>
  <si>
    <t>Documento que contenga la Reorganización</t>
  </si>
  <si>
    <t>* Reorganización de oferta conforme a la disponibilidad de recursos para la conformación de grupos para la atención de NNA en extraedad con MEF.
* Estudio de necesidades con respecto a EE que requieren de la presencia del programa para nivelar a  estudiantes con extraedad.
* Revisión de proyección de grupos y docentes a contratar.</t>
  </si>
  <si>
    <t>* Identificación de todos los MEF que adopta el distrito para formar a población con extraedad a fin de nivelar sus edades y grados conforme a lo establecido.
* Gestión para la implementación, por primera vez en el distrito, de la oferta hospitalaria, la cual responderá a las necesidades de NNA con dificultades en la salud, que les impide seguir recibiendo su formación en un aula de clase. Esto se hará a través del MEF Reto para Gigantes.</t>
  </si>
  <si>
    <t>1.1.3 Dotar a los establecimientos educativos con herramientas didácticas y/o materiales requeridos para la implementación de modelos flexibles.</t>
  </si>
  <si>
    <t>Documento con la relación de EE dotados</t>
  </si>
  <si>
    <t>No Aplica - Este proceso se hace mediante transferencia a establecimientos educativos focalizados</t>
  </si>
  <si>
    <t>* Se hacen gestiones con respecto a dotación con herramientas didácticas de EE a través de la alianza establecida con Juntos Aprendemos y Fundación ASPA.
* Revisión e informe de estado de cartillas en EE dotados en anteriores vigencias, para conocer su necesidad.
* Apoyo en modificación de Resolución 4516 de 2021 para ejecución de Recurso dirigido a dotación de cartillas en la IE Jorge Artel, debido a un cambio de MEF (de Postprimaria a Caminar en Secundaria)</t>
  </si>
  <si>
    <t>* Se continúan haciendo gestiones con respecto a dotación con herramientas didácticas de EE a través de la alianza establecida con Juntos Aprendemos y Fundación ASPA, a aquellos que se encuentren fozalizados por parte de los aliados y que no cuenten con herramientas necesarias, para continuar con el proceso de formación a sus estudiantes
* Gestión para avanzar en recurso para realizar transferencia a la IE Nuestro Esfuerzo, la cual atiene a la población que se encuentra vinculada a SRPA.
* Revisión e informe de estado de cartillas en EE dotados en anteriores vigencias, para conocer su necesidad.</t>
  </si>
  <si>
    <t>1.1.4 Formar a niños con extraedad conforme a la oferta educativa de modelos educativos flexibles establecida.</t>
  </si>
  <si>
    <t>Informe de seguimiento de Matrícula de estudiantes atendidos con estrategias flexibles</t>
  </si>
  <si>
    <t>No Aplica - Este proceso se hace mediante adopción de Planta Temporal de docentes</t>
  </si>
  <si>
    <t>Febrero de 2023</t>
  </si>
  <si>
    <t>* Se reporta inicio de formación en 5 EE que vienen por continuidad atendiendo con MEF (Nvo Bosque, Jorge Artel, Benkos Bioho, Ana María Vélez, Corazón de María) con un grupo de docentes nombrados y que completan su carga horaria con atención en aula regular y Caminar en Secundaria por áreas.
* Apoyo en elaboración de oficio para la contratación de docentes de planta temporal con establecimientos educativos asignados.
* Revisión de presupuesto para conocer el número de docentes a contratar.</t>
  </si>
  <si>
    <r>
      <t xml:space="preserve">* Debido a la incorporación de recursos que permitieran responder a la alta demanda de cupos pendientes, se realizan gestiones para ampliación en la contratación de docentes de planta temporal, con el fin de responder a estas solicitudes. Se cuenta con CDP, SDP, Oficio para la ampliación y Decreto.
* Se reporta aumento en el número de EE que forman con MEF a estudiantes con extraedad. </t>
    </r>
    <r>
      <rPr>
        <b/>
        <sz val="16"/>
        <rFont val="Arial"/>
        <family val="2"/>
      </rPr>
      <t>19</t>
    </r>
    <r>
      <rPr>
        <sz val="16"/>
        <rFont val="Arial"/>
        <family val="2"/>
      </rPr>
      <t xml:space="preserve"> es la cifra de EE que se encuentran implementando estrategias flexibles: Aceleración del Aprendizaje, Caminar en Secundaria y Escuela nueva. </t>
    </r>
  </si>
  <si>
    <t>1.1.5 Realizar asistencia técnica acompañada de formación y/o desarrollo de capacidades en docentes previamente identificados en los establecimientos educativos que atienden esta población que incluya acompañamiento situado.</t>
  </si>
  <si>
    <t>Documento con soporte de ejecución de ciclos de asistencia técnica.
Soporte Contratación equipo de apoyo a la supervisión.</t>
  </si>
  <si>
    <t>* Contratación de profesionales para consolidación de equipo.
* Conformación y consolidación de Unidades Móviles para el acompañamiento social-pedagógico y demás actividades correspondientes asignadas en los objetivos contactuales.
* Construcción de cronograma con actividades planeadas para esta vigencia.
* Proceso de acompañamiento a 35 EE atendiendo extraedad con MEF y Oferta Regular.</t>
  </si>
  <si>
    <t>* Desarrollo de 2 ciclos de asistencias técnicas a directivos docentes, docentes y administrativos de EE que atienden extraedad con y sin MEF. 
* Bajo el liderazgo de la alianza establecida con Juntos Aprendemos y Fundación Aspa, se realizaron dos talleres dirigidos a docentes que atienden con MEF en los EE focalizados. Con el fin de reforzar y alimentar sus procesos académicos con los estudiantes. Ello con la supervisión y apoyo de equipo de profesionales del proyecto.
* El documento en el que se evidencian las asistencias técnicas realizadas, se encuentra en construcción.</t>
  </si>
  <si>
    <t>2.1.1 Diseñar orientaciones para la implementación de estrategias que incidan en la mitigación del riesgo de abandono escolar.</t>
  </si>
  <si>
    <t>Documento que contenga las orientaciones</t>
  </si>
  <si>
    <t>Proceso de construcción de estrategias a mejorar y mantener con respecto a los resultados obtenidos en anteriores vigencias.</t>
  </si>
  <si>
    <t>* Desarrollo de círculos de reflexión con familias de NNA formados con MEF.
* Formación a docentes, directivos y administrativos, en temas de salud mental, como parte fundamental en la prevención de la deserción escolar. A través de la articulación con la Fundación Juan Carlos Marrugo Vega.
* Seguimiento a estudiantes que se encuentran intermitentes en sus asistencia a clases.</t>
  </si>
  <si>
    <t>2.1.2 Realizar asistencia técnica acompañada de formación y/o desarrollo de capacidades en directivos docentes, maestros, equipos psicosociales y administrativos para la implementación de estrategias que mitiguen de riesgo de abandono escolar.</t>
  </si>
  <si>
    <t xml:space="preserve">Construcción de cronograma con actividades a desarrollar durante la vigencia con Docentes, Directivos Docentes, Administrativos y Equipos Psicosociales de los EE focalizados.
</t>
  </si>
  <si>
    <t>* Desarrollo de 2 ciclos de asistencias técnicas a directivos docentes, docentes y administrativos de EE que atienden extraedad con y sin MEF, trabajados por UNALDES.
* Dentro de los talleres realizados por Juntos Aprendemos y Fundación Aspa, también se involucró a docentes que atienden en oferta regular de EE focalizasdos, con el fin de brindar herramientas que le permitan ayudar al estudiante a avanzar dentro de dicha oferta, hasta llegar a la promoción anticipada. Ello con la supervisión y apoyo de equipo de profesionales del proyecto.
* El documento en el que se evidencian las asistencias técnicas realizadas, se encuentra en construcción.</t>
  </si>
  <si>
    <t>3.1.1 Actualizar el estudio sobre el aprovechamiento de plataformas para el seguimiento y monitoreo del riesgo de abandono escolar (SIMPADE o la que esté en vigencia) y diseñar un plan de asistencia técnica para el fortalecimiento y/o desarrollo de capacidades en este tipo de plataformas que lleve a la toma de decisiones oportunas.</t>
  </si>
  <si>
    <t>No se reporta en este periodo gestión correspondiente a esta actividad</t>
  </si>
  <si>
    <t>* Diseño y envío de instrumento a las personas encargadas de manejar SIMPADE en los EE, a fin de recolectar la información necesaria para aportan insumos a la actualización del estudio de uso de plataformas.
* Seguimiento a diligenciamiento de encuesta enviada a IEO referente al uso de SIMPADE.
* El documento que contiene la actualización del estudio, se encuentra en construcción.</t>
  </si>
  <si>
    <t>3.1.2 Realizar asistencia técnica para el  fortalecimiento y/o desarrollo de capacidades en el aprovechamiento de plataformas para el seguimiento y monitoreo del riesgo de abandono escolar  (SIMPADE o la que esté en vigencia) para la toma de decisiones oportunas.</t>
  </si>
  <si>
    <t>Documento con soporte de ejecución de ciclos de asistencia técnica. Soporte Contratación equipo de apoyo a la supervisión.</t>
  </si>
  <si>
    <t>El primer ciclo está programado para el mes de abril.</t>
  </si>
  <si>
    <t>Se realiza 1 ciclo de asistencia técnica a operadores SIMAT en temas básicos de la plataforma SIMPADe, teniendo en cuenta que se presentaron cambios en algunas IE y los encargados de esta, no conocen su importancia y manejo. Este ciclo se realizó por UNALDE</t>
  </si>
  <si>
    <t>3.1.3 Gestionar alianzas con Universidades para el acompañamiento social-pedagógico que mitiguen el riesgo de abandono en el sistema educativo.</t>
  </si>
  <si>
    <t xml:space="preserve">Documento que contenga gestiones adelantadas  </t>
  </si>
  <si>
    <t>Se han avanzado en mesas de socialización con Fundación Santodomingo, Universidad San Buenaventura, Juntos Aprendemos y Fundación ASPA, Unicolombo y Fundación Juan Carlos Marrugo Vega.</t>
  </si>
  <si>
    <t>* Se realizó la identificación de los principales aliados para tener continuidad en el proceso de acompañamiento y apalancamiento a las distintas actividades del plan de desarrollo que permitan generar un mayor impacto en las comunidades intervenidas y beneficiadas. Dentro de estos aliados encontramos: Fundación Santodomingo, Juntos Aprendemos y Fundación Aspa, Fundación Juan Carlos Marrugo Vega</t>
  </si>
  <si>
    <t>Personas beneficiarias de estrategias de permanencia (220103300)</t>
  </si>
  <si>
    <t>Optimización De La Operación De Las Instituciones Educativas Oficiales De Cartagena De Indias.</t>
  </si>
  <si>
    <t>Garantizar la  operación   de   las condiciones básicas  para la   adecuada y óptima  prestación del  servicio educativo en  las instituciones educativas oficiales del Distrito de Cartagena.</t>
  </si>
  <si>
    <t>Servicio de Vigilancia</t>
  </si>
  <si>
    <t>Contrato servicio de vigilancia</t>
  </si>
  <si>
    <t>106 IEO</t>
  </si>
  <si>
    <t>Subdirección Técnica Gestión Administrativa</t>
  </si>
  <si>
    <t>Lila María Silva Gómez</t>
  </si>
  <si>
    <t>1.2.1.0.00-001 - ICLD</t>
  </si>
  <si>
    <t>OPTIMIZACION DE LA OPERACION DE LAS INSTITUCIONES EDUCATIVAS OFICIALES DEL DISTRITO DE   CARTAGENA DE INDIAS</t>
  </si>
  <si>
    <t>2.3.2201.0700.2020130010057</t>
  </si>
  <si>
    <t>Si</t>
  </si>
  <si>
    <t>PRESTACIÓN DEL SERVICIO DE VIGILANCIA Y SEGURIDAD PRIVADA EN LAS INSTALACIONES DE LAS SEDES EDUCATIVAS OFICIALES DEL DISTRITO Y AREAS ADMINISTRATIVAS DEL DISTRITO DE CARTAGENA</t>
  </si>
  <si>
    <t>CONTRATACION DIRECTA</t>
  </si>
  <si>
    <t>se anexa  evidencias y informe en link: https://cutt.ly/bmupIlB</t>
  </si>
  <si>
    <t xml:space="preserve">Servicio de Aseo </t>
  </si>
  <si>
    <t>Contrato de aseo</t>
  </si>
  <si>
    <t>SGP CALIDAD MATRICULA</t>
  </si>
  <si>
    <t>1.2.4.1.03-171 - SGP CALIDAD MATRICULA</t>
  </si>
  <si>
    <t>CONTRATAR LA PRESTACIÓN INTEGRAL DEL SERVICIO DE ASEO PARA LAS SEDES EDUCATIVAS DE LA ALCALDÍA DE CARTAGENA DE INDIAS</t>
  </si>
  <si>
    <t>se anexa drive de evidencias y informe en link: https://cutt.ly/bmupIlB</t>
  </si>
  <si>
    <t xml:space="preserve">Servicios publicos </t>
  </si>
  <si>
    <t>Facturas pagadas</t>
  </si>
  <si>
    <t>No</t>
  </si>
  <si>
    <t>Transferencias FOSE</t>
  </si>
  <si>
    <t>Resoluciones</t>
  </si>
  <si>
    <t>Servicio de transporte</t>
  </si>
  <si>
    <t>Contrato servicio de transporte</t>
  </si>
  <si>
    <t>SGP CALIDAD GRATUIDAD</t>
  </si>
  <si>
    <t>1.2.4.1.04-172 - SGP CALIDAD GRATUIDAD</t>
  </si>
  <si>
    <t>PRESTACIÓN DEL SERVICIO DE TRANSPORTE AUTOMOTOR TERRESTRE ESPECIAL CON CONDUCTOR PARA EL DESPLAZAMIENTO DE LOS FUNCIONARIOS Y CONTRATISTAS DE LAS DEPENDENCIAS DEL DISTRITO TURÍSTICO Y CULTURAL DE CARTAGENA DE INDIAS</t>
  </si>
  <si>
    <t>Servicios apoyo a la gestión</t>
  </si>
  <si>
    <t>Contratos de prestaciones de servicios</t>
  </si>
  <si>
    <t>PRESTACIÓN DE SERVICIOS PROFESIONALES  DEL SUBPROCESO DE LOS FONDOS DE SERVICIOS EDUCATIVOS Y SU ARTICULACIÓN CON LA DIRECCIÓN ADMINISTRATIVA Y FINANCIERA DE LA SECRETARÍA DE EDUCACIÓN DISTRITAL</t>
  </si>
  <si>
    <t>Sentencias y Conciliaciones</t>
  </si>
  <si>
    <t>ND</t>
  </si>
  <si>
    <t>RF SGP EDUCACION</t>
  </si>
  <si>
    <t>1.3.2.2.01-081 - RF SGP EDUCACION</t>
  </si>
  <si>
    <t>Vigencias Expiradas</t>
  </si>
  <si>
    <t xml:space="preserve">Arriendos inmuebles </t>
  </si>
  <si>
    <t>Contratos de arrendamientos</t>
  </si>
  <si>
    <t>ARRENDAMIENTO DEL INMUEBLE UBICADO EN LA CIUDAD DE CARTAGENA DE INDIAS,</t>
  </si>
  <si>
    <t>SGP</t>
  </si>
  <si>
    <t>Transferencias - RENDIMIENTOS FINANCIEROS</t>
  </si>
  <si>
    <t xml:space="preserve">Transferencias gratuidad </t>
  </si>
  <si>
    <t>Contratos de prestación de servicio educativo</t>
  </si>
  <si>
    <t>PRESTACIÓN DEL SERVICIO PÚBLICO EDUCATIVO EN EL ESTABLECIMIENTO EDUCATIVO NO OFICIAL</t>
  </si>
  <si>
    <t xml:space="preserve">Otros gastos(Dotacion de Insumos para las IEO) ICLD </t>
  </si>
  <si>
    <t>Contratos de dotación</t>
  </si>
  <si>
    <t>DOTACION DE AULAS CON MOBILIARIO ESCOLAR EN LAS INSTITUCIONES EDUCATIVAS DEL DISTRITO DE CARTAGENA.</t>
  </si>
  <si>
    <t>Administración del Talento Humano del Servicio Educativo Oficial. Docentes, Directivos Docentes y Administrativo Del Distrito de Cartagena</t>
  </si>
  <si>
    <t>Administración del Talento Humano del Servicio Educativo Oficial Docentes, Directivos Docentes y Administrativos Del Distrito de Cartagena de Indias</t>
  </si>
  <si>
    <t xml:space="preserve">PAGO NOMINA, CONTRIBUCIONES INHERENTES A LA NOMINA Y APORTES PATRONALES -  Ascensos en Escalofon de Docentes </t>
  </si>
  <si>
    <t>certificado de registro presupuestal de nomina</t>
  </si>
  <si>
    <t>Subdirección Técnica Talento Humano</t>
  </si>
  <si>
    <t>Carlos E. Carrasquilla Rodríguez</t>
  </si>
  <si>
    <t>ADMINISTRACION DEL TALENTO HUMANO DEL SERVICIO EDUCATIVO OFICIAL DOCENTES, DIRECTIVOS DOCENTES Y ADMINISTRATIVOS DEL DISTRITO DE CARTAGENA DE INDIAS</t>
  </si>
  <si>
    <t>2.3.2299.0700.2020130010052</t>
  </si>
  <si>
    <t>NO</t>
  </si>
  <si>
    <t xml:space="preserve">En el periodo se realizó la entrega oportuna de la nómina, cancelándose los meses de enero a marzo de 2023 por la suma de  $91.850.263.060,00. </t>
  </si>
  <si>
    <t xml:space="preserve">En el periodo se realizó la entrega oportuna de la nómina, cancelándose los meses de abril a junio de 2023 por la suma de  $112.625.650.795,09. </t>
  </si>
  <si>
    <t xml:space="preserve">Dotacion de Docentes y Administrativos </t>
  </si>
  <si>
    <t>contrato y listados de entrega</t>
  </si>
  <si>
    <t>Adquisicion de bonos o tarjetas canjeables como estimulo de permanencia laboral, dotacion, navideños y escolares para funcionarios de las SED &amp; DOTACIÓN DE VESTIDO Y CALZADO PARA DOCENTES, DIRECTIVOS DOCENTES Y PERSONAL ADMINISTRATIVO DE LA SECRETARIA DE EDUCACIÓN DISTRITAL</t>
  </si>
  <si>
    <t xml:space="preserve">CCE-06 -CCE-07 </t>
  </si>
  <si>
    <t>la entidad territorial publico en el SECOP el proceso licitatorio LP-SED-001-2023 para la adquiscion de bonos de dotacion 2020 y 2021 por la suma de $500.597.385,09</t>
  </si>
  <si>
    <t>Se realizó el reconocimiento económico de la dotación de vestido y calzado personal administrativo y docente desvinculado de la Secretaría de Educación Distrital con derecho a esta prestación en la vigencia 2020, 2021 y 2022, por la suma de $67.642.907,00.
También se realizó la adquisición de bonos y/o tarjetas canjeables, para entregar a los docentes y personal administrativo de la Secretaría de Educación del Distrito de Cartagena por la suma de $500.597.385,00.</t>
  </si>
  <si>
    <t>Viaticos y gastos de Viajes - Inscripciones</t>
  </si>
  <si>
    <t>actos administrativos de reconocimiento</t>
  </si>
  <si>
    <t>Se reconoció gastos de viáticos y transporte aéreo en comisión de servicios para 5 funcionarios para la participación en el encuentro estatal sindical que se realizó en el mes de febrero de 2022 en la ciudad de Bogotá por la suma de $7.557.230,00 y gastos de viáticos y transporte terrestre para 1 funcionario para asistir al congreso de seguridad y salud en el trabajo y ambiente-costa caribe, los días 16 y 17 de marzo de 2023 por la suma de $ 405.882,00.</t>
  </si>
  <si>
    <t>Se reconoció gastos de viáticos y transporte aéreo para 1 funcionario para asistir al  taller de lanzamiento libro emocionalmente: por una educación desde la primera infancia y para toda la vida desde la primera infancia, los días 27 y 28 de abril 2023 por la suma de $1.355.874,00; se reconoció gastos de viáticos y transporte terrestre para 3 funcionarios para asistir al encuentro macro regionales del mérito y transparencia, los días 24 y 25 de mayo de 2023 por la suma de $1.501.575,00;  y se reconoció gastos de viáticos y transporte aéreo para 1 funcionario para asistir a la junta confederal de la Confederación General del Trabajo por Sintraeducar, los días 01, 02 y 03 de junio de 2023, en la ciudad de Ibagué, por la suma de $ 1.154.804,00.</t>
  </si>
  <si>
    <t>Otros Gastos  - Administrativos - Gastos Generales  (Papeleria-Toner e insumos de oficina y Servicios prestados a las empresas y servicios de producción)</t>
  </si>
  <si>
    <t>contrato/acto administrativo</t>
  </si>
  <si>
    <t>Se reconoció pago a la CNSC mediante la resolución 0529 del 2023 por el concurso de méritos de personal administrativo por la suma de $21.000.000</t>
  </si>
  <si>
    <t>Se reconoció pago a la CNSC mediante la resolución 3037 de 2023 para cofinanciar los costos del proceso de seleccion por concurso de meritos para proveer empleos en vacancia definitiva de directivos docentes y docentes -poblacion mayoritaria y personal administrativo de la planta de personal de la secretaria de educacion distrital de cartagena y sus instituciones educativas oficiales por la suma de $73.493.384,00.</t>
  </si>
  <si>
    <t>Realizar Servicios Ocupacionales a los funcionarios administrativos de la planta</t>
  </si>
  <si>
    <t>contrato y listados de examenes aplicados al personal</t>
  </si>
  <si>
    <t>Contratacion de examenes de salud ocupacional para los funcionarios de la Secretaria de Educacion del Distrito de Cartagena</t>
  </si>
  <si>
    <t>CCE-10</t>
  </si>
  <si>
    <t>Se elaboro solicitud de estudios previos para la contratacion para examenes ocupacionales Contratar la Prestación de servicios de salud ocupacional para realizar los exámenes médicos ocupacionales de ingreso, periódicos y de egreso con énfasis osteomuscular al personal de planta administrativo del Sistema General de Participaciones SGP de las diferentes dependencias de la Secretaria de Educación Distrital de Cartagena de Indias, el cual esta en revision en el area juridica de la SED para publicacion en el SECOP</t>
  </si>
  <si>
    <t>La Subdireccion tecnica de Gestion Administrativa esta realizando la evaluacion sobre el recurso presentado por un proponente frente a la declaratoria de desierta del proceso de minima cuantia adelantado para la adjudicacion del contratista.</t>
  </si>
  <si>
    <t>Adquirir y/o Alquilar equipos de Computo para los funcionarios administrativos de la planta</t>
  </si>
  <si>
    <t>contrato y evidencia de recepcion de equipos</t>
  </si>
  <si>
    <t>Adqusicion de Computadores de escritorio para la secretaria de educacion y UNALDES</t>
  </si>
  <si>
    <t>CCE-99</t>
  </si>
  <si>
    <t>ICLD - SGP</t>
  </si>
  <si>
    <t>Se realizo solicitud de contratacion  para la adquisicion de computadores de escritorio, suscribiendose posteriormente al comité de contratacion de la alcaldia mayor, el estudio previo para publicacion del proceso de selección respectivo</t>
  </si>
  <si>
    <t>Se efectuó la adquisición de equipos para el fortalecimiento de la infraestructura tecnológica con destino a la Secretaria de Educación Distrital de Cartagena por la suma de $148.512.000,00.</t>
  </si>
  <si>
    <t>No.  de personas atendidas con modelos de alfabetización</t>
  </si>
  <si>
    <t xml:space="preserve">Número </t>
  </si>
  <si>
    <t xml:space="preserve">127
Fuente: SIMAT 2019 </t>
  </si>
  <si>
    <t>Número total jóvenes y adultos atendidos con modelos de alfabetización en Ciclos Lectivos Especiales Integrados CLEI 1 durante el año 2019.</t>
  </si>
  <si>
    <t>Servicio de alfabetización (2201032)</t>
  </si>
  <si>
    <t>Implementación de la estrategia Únicos e Inagotables: “Acogida – Atención a Jóvenes y Adultos” en el distrito de Cartagena de Indias.</t>
  </si>
  <si>
    <t>2020130010136</t>
  </si>
  <si>
    <t>Aumentar la oferta educativa para jóvenes y adultos que no han culminado su ciclo educativo en el distrito de Cartagena.</t>
  </si>
  <si>
    <t>1.1.1 Implementar procesos de formación por ciclos lectivos especiales integrados para alfabetización de 1200 jóvenes y adultos durante el cuatrienio.</t>
  </si>
  <si>
    <t>Informe de seguimiento de Matrícula de estudiantes atendidos con modelos de alfabetización</t>
  </si>
  <si>
    <t>2020130010136    IMPLEMENTACION DE LA ESTRATEGIA UNICOS E INAGOTABLES ACOGIDA - ATENCION A JOVENES Y ADULTOS EN EL DISTRITO DE  CARTAGENA DE INDIAS</t>
  </si>
  <si>
    <t>2.3.2201.0700.2020130010136</t>
  </si>
  <si>
    <r>
      <rPr>
        <b/>
        <sz val="16"/>
        <rFont val="Arial"/>
        <family val="2"/>
      </rPr>
      <t>Resultados:</t>
    </r>
    <r>
      <rPr>
        <sz val="16"/>
        <rFont val="Arial"/>
        <family val="2"/>
      </rPr>
      <t xml:space="preserve">
</t>
    </r>
    <r>
      <rPr>
        <b/>
        <sz val="16"/>
        <rFont val="Arial"/>
        <family val="2"/>
      </rPr>
      <t>a)</t>
    </r>
    <r>
      <rPr>
        <sz val="16"/>
        <rFont val="Arial"/>
        <family val="2"/>
      </rPr>
      <t xml:space="preserve"> 557 jóvenes y adultos se encuentran matriculado en el programa de alfabetización CLEI a corte 29 de marzo.                                                                                 </t>
    </r>
    <r>
      <rPr>
        <b/>
        <sz val="16"/>
        <rFont val="Arial"/>
        <family val="2"/>
      </rPr>
      <t>b)</t>
    </r>
    <r>
      <rPr>
        <sz val="16"/>
        <rFont val="Arial"/>
        <family val="2"/>
      </rPr>
      <t xml:space="preserve"> 16 docentes de planta temporal se encuentran en proceso de contratación, por continuedad 2022                                                                                                                 </t>
    </r>
    <r>
      <rPr>
        <b/>
        <sz val="16"/>
        <rFont val="Arial"/>
        <family val="2"/>
      </rPr>
      <t>c</t>
    </r>
    <r>
      <rPr>
        <sz val="16"/>
        <rFont val="Arial"/>
        <family val="2"/>
      </rPr>
      <t xml:space="preserve">) 4 profesionales de campo del proyecto jóvenes y adultos, se encuentran realizando acompañamiento insitu, a la consolidación de la matrícula CLEI 1 en 16 I.E.O focalizadas •	                                                                                                                  
</t>
    </r>
    <r>
      <rPr>
        <b/>
        <sz val="16"/>
        <rFont val="Arial"/>
        <family val="2"/>
      </rPr>
      <t xml:space="preserve">d) </t>
    </r>
    <r>
      <rPr>
        <sz val="16"/>
        <rFont val="Arial"/>
        <family val="2"/>
      </rPr>
      <t xml:space="preserve">4 formatos administrativos fueron proyectados para la solicitud de contratación de la planta temporal de docentes CLEI 1.                                                                                                                                                                                                </t>
    </r>
    <r>
      <rPr>
        <b/>
        <sz val="16"/>
        <rFont val="Arial"/>
        <family val="2"/>
      </rPr>
      <t>Anexos de Gestión  	                                                                                                            
a) S</t>
    </r>
    <r>
      <rPr>
        <sz val="16"/>
        <rFont val="Arial"/>
        <family val="2"/>
      </rPr>
      <t xml:space="preserve">eguimientos a la consolidación de la matricula del programa de alfabetización CLEI 1 </t>
    </r>
    <r>
      <rPr>
        <b/>
        <sz val="16"/>
        <rFont val="Arial"/>
        <family val="2"/>
      </rPr>
      <t xml:space="preserve">                                                                                                                a))</t>
    </r>
    <r>
      <rPr>
        <sz val="16"/>
        <rFont val="Arial"/>
        <family val="2"/>
      </rPr>
      <t>Reporte de seguimiento simat a corte 29 de marzo</t>
    </r>
    <r>
      <rPr>
        <b/>
        <sz val="16"/>
        <rFont val="Arial"/>
        <family val="2"/>
      </rPr>
      <t xml:space="preserve">                                                                            
b)</t>
    </r>
    <r>
      <rPr>
        <sz val="16"/>
        <rFont val="Arial"/>
        <family val="2"/>
      </rPr>
      <t xml:space="preserve">Formatos administrativos para la contratación de planta temporal de 16 docentes  </t>
    </r>
    <r>
      <rPr>
        <b/>
        <sz val="16"/>
        <rFont val="Arial"/>
        <family val="2"/>
      </rPr>
      <t xml:space="preserve">                                                                                                                           c)</t>
    </r>
    <r>
      <rPr>
        <sz val="16"/>
        <rFont val="Arial"/>
        <family val="2"/>
      </rPr>
      <t xml:space="preserve">Formatos de creacion de grupo 16 IE focalizadas              
</t>
    </r>
    <r>
      <rPr>
        <b/>
        <sz val="16"/>
        <rFont val="Arial"/>
        <family val="2"/>
      </rPr>
      <t>d)</t>
    </r>
    <r>
      <rPr>
        <sz val="16"/>
        <rFont val="Arial"/>
        <family val="2"/>
      </rPr>
      <t>Registro fotográfico de proceso de consolidación de la matrícula CLEI 1.</t>
    </r>
    <r>
      <rPr>
        <b/>
        <sz val="16"/>
        <rFont val="Arial"/>
        <family val="2"/>
      </rPr>
      <t xml:space="preserve">
                                         </t>
    </r>
  </si>
  <si>
    <r>
      <rPr>
        <b/>
        <sz val="16"/>
        <rFont val="Arial"/>
        <family val="2"/>
      </rPr>
      <t xml:space="preserve"> Resultados: </t>
    </r>
    <r>
      <rPr>
        <sz val="16"/>
        <rFont val="Arial"/>
        <family val="2"/>
      </rPr>
      <t xml:space="preserve">
•Acumulado durante el cuatrienio; 1.328 jóvenes y adultos atendidos en el programa de alfabetización ClEI 1 
•616 jóvenes y adultos están siendo atendidos a través de la adopción de una planta temporal de 16 docentes (por continuidad) Resultados año 2023
•400 jóvenes y adultos fueros alfabetizados mediante la adopción de una planta temporal de 16 docentes Resultados año 2022
•301 jóvenes y Adultos fueron Alfabetizados mediante contrato entre el MEN ICETEX-SED-UPN                                                                                              
  Resultado año 2021
•701 jóvenes y adultos graduados.
•627 en proceso de formación año 2023
•1916 jóvenes y adultos se reportan en simat como matriculados durante el cuatrienio. </t>
    </r>
  </si>
  <si>
    <t>1.1.2 Dotar con canastas educativas el proceso de formación de jóvenes y adultos de acuerdo con los modelos flexibles a implementar.</t>
  </si>
  <si>
    <t>80111620 - Prestación de servicios profesionales y de apoyo a la gestión para el apoyo en los procesos de la Dirección de calidad educativa del proyecto de inversión Formación en derechos humanos de las mujeres dirigido a niñas, niños y jóvenes de las instituciones educativas oficiales del distrito: participación, democracia y autonomía.</t>
  </si>
  <si>
    <r>
      <rPr>
        <b/>
        <sz val="16"/>
        <rFont val="Arial"/>
        <family val="2"/>
      </rPr>
      <t>Resultados:</t>
    </r>
    <r>
      <rPr>
        <sz val="16"/>
        <rFont val="Arial"/>
        <family val="2"/>
      </rPr>
      <t xml:space="preserve">
</t>
    </r>
    <r>
      <rPr>
        <b/>
        <sz val="16"/>
        <rFont val="Arial"/>
        <family val="2"/>
      </rPr>
      <t>a)</t>
    </r>
    <r>
      <rPr>
        <sz val="16"/>
        <rFont val="Arial"/>
        <family val="2"/>
      </rPr>
      <t xml:space="preserve">4 formatos administrativos fueron proyectados para la solicitud de Transferencias de recursos, a 16 IE focalizadas para la dotación de canastas educativas CLEI 1.
b)Se adelanta gestiones administrativas para las transferencias de recursos a 16 IE focalizadas, en la dotación de canastas educativas CLEI1.                
</t>
    </r>
    <r>
      <rPr>
        <b/>
        <sz val="16"/>
        <rFont val="Arial"/>
        <family val="2"/>
      </rPr>
      <t>Anexos de Gestión</t>
    </r>
    <r>
      <rPr>
        <sz val="16"/>
        <rFont val="Arial"/>
        <family val="2"/>
      </rPr>
      <t xml:space="preserve">    	                                                                                 
</t>
    </r>
    <r>
      <rPr>
        <b/>
        <sz val="16"/>
        <rFont val="Arial"/>
        <family val="2"/>
      </rPr>
      <t>a)</t>
    </r>
    <r>
      <rPr>
        <sz val="16"/>
        <rFont val="Arial"/>
        <family val="2"/>
      </rPr>
      <t>4 formatos administrativos proyectados para las transferencias de recursos a 16 IE focalizadas, en la dotación de canastas educativas CLEI1.</t>
    </r>
  </si>
  <si>
    <r>
      <rPr>
        <b/>
        <sz val="16"/>
        <rFont val="Arial"/>
        <family val="2"/>
      </rPr>
      <t>Resultados:</t>
    </r>
    <r>
      <rPr>
        <sz val="16"/>
        <rFont val="Arial"/>
        <family val="2"/>
      </rPr>
      <t xml:space="preserve">
•4 formatos administrativos fueron proyectados para la solicitud de Transferencias de recursos, a 16 IE focalizadas para la dotación de canastas educativas CLEI 1.
•Se adelanta gestiones administrativas para las transferencias de recursos a 16 IE focalizadas, en la dotación de canastas educativas CLEI1.</t>
    </r>
  </si>
  <si>
    <t>1.1.3 Gestionar agendas de impacto colectivo en la garantía del acceso y permanencia para mejorar la capacidad de respuesta en la prestación del servicio educativo para jóvenes y adultos.</t>
  </si>
  <si>
    <r>
      <rPr>
        <b/>
        <sz val="16"/>
        <rFont val="Arial"/>
        <family val="2"/>
      </rPr>
      <t xml:space="preserve">Resultados </t>
    </r>
    <r>
      <rPr>
        <sz val="16"/>
        <rFont val="Arial"/>
        <family val="2"/>
      </rPr>
      <t xml:space="preserve">
</t>
    </r>
    <r>
      <rPr>
        <b/>
        <sz val="16"/>
        <rFont val="Arial"/>
        <family val="2"/>
      </rPr>
      <t>PRIMERA MESA DE AGENDA DE IMPACTO COLECTIVO CON DIRECTIVOS DOCENTES Y ALIADOS</t>
    </r>
    <r>
      <rPr>
        <sz val="16"/>
        <rFont val="Arial"/>
        <family val="2"/>
      </rPr>
      <t xml:space="preserve">
</t>
    </r>
    <r>
      <rPr>
        <b/>
        <sz val="16"/>
        <rFont val="Arial"/>
        <family val="2"/>
      </rPr>
      <t>a</t>
    </r>
    <r>
      <rPr>
        <sz val="16"/>
        <rFont val="Arial"/>
        <family val="2"/>
      </rPr>
      <t xml:space="preserve">)En el marco del fortalecimiento a la oferta de servicios de la atención a jóvenes y adultos en las 42 IE con formación nocturna, el jueves 16 de marzo se llevó a cabo la primera mesa de agenda de impacto colectivo, con Directivos docentes y aliados de formación superior  SENA, Escuela taller y la ONG Mercy Corsd con el objetivo de socializar la oferta de servicios para el fortalecimiento de las competencias laborales en la educación para adultos 
</t>
    </r>
    <r>
      <rPr>
        <b/>
        <sz val="16"/>
        <rFont val="Arial"/>
        <family val="2"/>
      </rPr>
      <t>Anexos de Gestion</t>
    </r>
    <r>
      <rPr>
        <sz val="16"/>
        <rFont val="Arial"/>
        <family val="2"/>
      </rPr>
      <t xml:space="preserve"> 	                                                                                                     
 </t>
    </r>
    <r>
      <rPr>
        <b/>
        <sz val="16"/>
        <rFont val="Arial"/>
        <family val="2"/>
      </rPr>
      <t xml:space="preserve">a.1) </t>
    </r>
    <r>
      <rPr>
        <sz val="16"/>
        <rFont val="Arial"/>
        <family val="2"/>
      </rPr>
      <t xml:space="preserve">Carpeta con;
•	presentaciones compartidas por los aliados
•	Formatos de asistencia
•	Directorio de aliados
•	Acta de la reunión 
•	Circular N° 024
•	Cronograma de implementación Mercy Corps, 
•	Portafolio general de programas del Sena                                                                  	                                                                                                                                                           </t>
    </r>
    <r>
      <rPr>
        <b/>
        <sz val="16"/>
        <rFont val="Arial"/>
        <family val="2"/>
      </rPr>
      <t>a.2)</t>
    </r>
    <r>
      <rPr>
        <sz val="16"/>
        <rFont val="Arial"/>
        <family val="2"/>
      </rPr>
      <t xml:space="preserve"> Registro Fotográfico primera mesa de agenda de impacto colectivo con directivos docentes y aliados
</t>
    </r>
  </si>
  <si>
    <r>
      <rPr>
        <b/>
        <sz val="16"/>
        <rFont val="Arial"/>
        <family val="2"/>
      </rPr>
      <t>Resultados año 2023:</t>
    </r>
    <r>
      <rPr>
        <sz val="16"/>
        <rFont val="Arial"/>
        <family val="2"/>
      </rPr>
      <t xml:space="preserve">
•	3584 jóvenes y adultos recibieron talleres de empleabilidad y educación financiera en 19 EE focalizados por la ONG Mercy Coprs  
 •	2264 adultos de 32 EE se inscribieron en la oferta Sena
•	19 Carres técnicas
•	30 cursos complementarios
•	Distribuidos en 4 Centros de Formación:
•	-Servicio Industrial y Petroquímico cursos 7
•	-Comercio Y servicios. Cursos 29
•	-Centro Náutico cursos: 2
•	-Centro Agroempresarial y Minero curso 1
Resultados: METAS 2020-2023 ACUMULADO
Agendas de Impactos Colectivos 
•	Primera Agenda de Impacto Colectivo: 
•	Alianzas estratégicas para el fortalecimiento del componente laboral - Aliados Sena, ONG Mercy Coprs, Escuela Taller
•	Segunda agenda de impacto colectivo:
•	Alianzas estratégicas para la creación del componente de Bienestar psicosocial - Aliados Uni Sinú, Escuela Normal, Uni Rafael Núñez 
•	Tercera Agenda de Impacto Colectivo: 
•	Alianzas estratégicas para la creación del componente de Seguridad y Emprendimiento. Aliados Policía Nacional Uni Sinú</t>
    </r>
  </si>
  <si>
    <t>2.1.1 Actualizar la caracterización de jóvenes y adultos que no han iniciado ni culminado su ciclo educativo.</t>
  </si>
  <si>
    <t>2.1.2 Realizar la formación de CLEI 2 hasta el CLEI 6 a la población de jóvenes y adultos a través de modelos educativos flexibles para la apropiación de su aprendizaje significativo y su proyecto de vida.</t>
  </si>
  <si>
    <t>Informe de seguimiento de Matrícula de estudiantes atendidos en CLEI I - VI</t>
  </si>
  <si>
    <t>No Aplica - El proceso se da mediante modalidad nocturna en colegios autorizados con horas extras</t>
  </si>
  <si>
    <r>
      <rPr>
        <b/>
        <sz val="16"/>
        <rFont val="Arial"/>
        <family val="2"/>
      </rPr>
      <t>Resultados:</t>
    </r>
    <r>
      <rPr>
        <sz val="16"/>
        <rFont val="Arial"/>
        <family val="2"/>
      </rPr>
      <t xml:space="preserve">
</t>
    </r>
    <r>
      <rPr>
        <b/>
        <sz val="16"/>
        <rFont val="Arial"/>
        <family val="2"/>
      </rPr>
      <t>a)</t>
    </r>
    <r>
      <rPr>
        <sz val="16"/>
        <rFont val="Arial"/>
        <family val="2"/>
      </rPr>
      <t xml:space="preserve">6737 jóvenes y adultos se encuentran matriculados en 42 IE con formación nocturnas. Equivalentes al 95 % del cumplimiento de la meta para el año 2023.
</t>
    </r>
    <r>
      <rPr>
        <b/>
        <sz val="16"/>
        <rFont val="Arial"/>
        <family val="2"/>
      </rPr>
      <t>b)</t>
    </r>
    <r>
      <rPr>
        <sz val="16"/>
        <rFont val="Arial"/>
        <family val="2"/>
      </rPr>
      <t xml:space="preserve">4 profesionales de campo del proyecto jóvenes y adultos, se encuentran realizando acompañamiento insitu, a la consolidación de la matrícula del CLEI 2- 6 en las 42 IE con formación Nocturna. 
</t>
    </r>
    <r>
      <rPr>
        <b/>
        <sz val="16"/>
        <rFont val="Arial"/>
        <family val="2"/>
      </rPr>
      <t>c)</t>
    </r>
    <r>
      <rPr>
        <sz val="16"/>
        <rFont val="Arial"/>
        <family val="2"/>
      </rPr>
      <t xml:space="preserve">4 profesionales de campo del proyecto jóvenes y adultos se encuentran en gestión de apoyo a la atención a solicitudes de cupos, en el área de atención al ciudadano de la SED, teniendo en cuenta el cronograma establecido hasta el 31 de marzo.
</t>
    </r>
    <r>
      <rPr>
        <b/>
        <sz val="16"/>
        <rFont val="Arial"/>
        <family val="2"/>
      </rPr>
      <t>d)</t>
    </r>
    <r>
      <rPr>
        <sz val="16"/>
        <rFont val="Arial"/>
        <family val="2"/>
      </rPr>
      <t xml:space="preserve">4 profesionales de campo del proyecto jóvenes y adultos se encuentran en gestión de apoyo a la atención a solicitudes de cupos que lleguen por otros medios (fundaciones, supervisora, líder) etc.                                                                                </t>
    </r>
    <r>
      <rPr>
        <b/>
        <sz val="16"/>
        <rFont val="Arial"/>
        <family val="2"/>
      </rPr>
      <t>Anexos de Gestion •	                                                                               a)</t>
    </r>
    <r>
      <rPr>
        <sz val="16"/>
        <rFont val="Arial"/>
        <family val="2"/>
      </rPr>
      <t xml:space="preserve">Reportes de seguimientos a la consolidación de la matricula del CLEI 2-6 – Gestión de profesionales de campo
</t>
    </r>
    <r>
      <rPr>
        <b/>
        <sz val="16"/>
        <rFont val="Arial"/>
        <family val="2"/>
      </rPr>
      <t>b)</t>
    </r>
    <r>
      <rPr>
        <sz val="16"/>
        <rFont val="Arial"/>
        <family val="2"/>
      </rPr>
      <t xml:space="preserve">Reporte de seguimiento simat a corte 29 de marzo 
</t>
    </r>
    <r>
      <rPr>
        <b/>
        <sz val="16"/>
        <rFont val="Arial"/>
        <family val="2"/>
      </rPr>
      <t>c)</t>
    </r>
    <r>
      <rPr>
        <sz val="16"/>
        <rFont val="Arial"/>
        <family val="2"/>
      </rPr>
      <t xml:space="preserve">Registro fotográfico de proceso de consolidación de la matrícula CLEI 2-6. 
</t>
    </r>
    <r>
      <rPr>
        <b/>
        <sz val="16"/>
        <rFont val="Arial"/>
        <family val="2"/>
      </rPr>
      <t xml:space="preserve">d) Gestión de Solicutud de cupos </t>
    </r>
  </si>
  <si>
    <r>
      <rPr>
        <b/>
        <sz val="16"/>
        <rFont val="Arial"/>
        <family val="2"/>
      </rPr>
      <t>Resultados:</t>
    </r>
    <r>
      <rPr>
        <sz val="16"/>
        <rFont val="Arial"/>
        <family val="2"/>
      </rPr>
      <t xml:space="preserve">
•7.882 jóvenes y Adultos atendidos del ClEI 1-6 a corte 30 de Junio reporte simat 
•7219  jóvenes y Adultos atendidos del ClEI 1-6 Resultado año 2022 
•6733 jóvenes y Adultos atendidos del ClEI 1-6 Resultado año 2021          </t>
    </r>
  </si>
  <si>
    <t>2.1.3 Dotar de canastas educativas a establecimientos educativos del distrito de Cartagena que atienden población de jóvenes y adultos.</t>
  </si>
  <si>
    <t>2.1.4 Realizar asistencia técnica y supervisión para la garantía de la prestación del servicio educativo a jóvenes y adultos.</t>
  </si>
  <si>
    <r>
      <rPr>
        <b/>
        <sz val="16"/>
        <rFont val="Arial"/>
        <family val="2"/>
      </rPr>
      <t>Resultados:                                                                                                   
 a)</t>
    </r>
    <r>
      <rPr>
        <sz val="16"/>
        <rFont val="Arial"/>
        <family val="2"/>
      </rPr>
      <t xml:space="preserve">Asistencia técnica #1 Insitu dirigida a los docentes y directivos docentes de la IE NUEVO BOSQUE  para el diseño y formulación de planes de mejoramiento Institucional en la atención a jóvenes y adultos.                             
 </t>
    </r>
    <r>
      <rPr>
        <b/>
        <sz val="16"/>
        <rFont val="Arial"/>
        <family val="2"/>
      </rPr>
      <t xml:space="preserve">Anexos de Gestión </t>
    </r>
    <r>
      <rPr>
        <sz val="16"/>
        <rFont val="Arial"/>
        <family val="2"/>
      </rPr>
      <t xml:space="preserve">                                                                                                                                       
a) Formulación de planes de mejoramiento Institucional en  la IE NUEVO BOSQUE                                                                                                                                                                      b) acta  de asistencia tecnica                                                                                                                      
c)  Registro Gotografico</t>
    </r>
  </si>
  <si>
    <r>
      <t>•</t>
    </r>
    <r>
      <rPr>
        <b/>
        <sz val="16"/>
        <rFont val="Arial"/>
        <family val="2"/>
      </rPr>
      <t xml:space="preserve">	Resultados año 2023</t>
    </r>
    <r>
      <rPr>
        <sz val="16"/>
        <rFont val="Arial"/>
        <family val="2"/>
      </rPr>
      <t xml:space="preserve">
•	Ciclo de asistencia técnica de acompañamiento a la vinculación y permanencia de adultos a la oferta educativa de los aliados; Sena, Mercy corps, Policía Nacional
•	Ciclos de asistencia técnica para la formulación de planes de mejoramiento a 43 EE del CLEI 1-6 
•	Ciclo de asistencias técnicas en 43 EE para la consolidación de la matrícula de CLEI 1-6
•	Ciclo de asistencias técnicas en 43 EE para el monitoreo y seguimiento a la matrícula de CLEI 1 -6 
•	Ciclo de asistencia técnica para la gestión de asignación de cupos y validación de ClEI 1-6</t>
    </r>
  </si>
  <si>
    <t xml:space="preserve">No. de Instituciones Educativas Oficiales con estrategia para la caracterización, atención y acompañamiento a población diversa </t>
  </si>
  <si>
    <t>Diseñar e implementar una estrategia para la caracterización, atención y acompañamiento a población diversa en 45 Instituciones Educativas Oficiales.</t>
  </si>
  <si>
    <t>Servicio de asistencia técnica en educación inicial, preescolar, básica y media (2201006)</t>
  </si>
  <si>
    <t>Implementación de la estrategia Únicos e Inagotables para la atención a población diversa: “Una Escuela de y para todas y todos” en el distrito de Cartagena.</t>
  </si>
  <si>
    <t>Mejorar la capacidad de respuesta de la entidad territorial para la inclusión de la población diversa.</t>
  </si>
  <si>
    <t>1.1.1 Realizar un estudio de la oferta educativa del Distrito para la atención a población diversa, incluyendo la reorganización de la oferta educativa para la caracterización, atención y acompañamiento a población diversa que se constituya en una herramienta técnica</t>
  </si>
  <si>
    <t>Alexandra Herrera Puente
Apoyan: Leydy Suarez</t>
  </si>
  <si>
    <t>IMPLEMENTACION DE LA ESTRATEGIA UNICOS E INAGOTABLES PARA LA ATENCION A POBLACION DIVERSA: UNA ESCUELA DE Y PARA TODAS Y TODOS, EN  CARTAGENA DE INDIAS</t>
  </si>
  <si>
    <t>2.3.2201.0700.2020 130010117</t>
  </si>
  <si>
    <t>80111620 - Prestación de servicios profesionales y de apoyo a la gestión para el apoyo en los procesos de la Dirección de cobertura educativa de la Secretaría de educación dentro del proyecto de inversión Implementación de la estrategia Únicos e Inagotables para la atención a población diversa: “una escuela de y para todas y todos” en Cartagena de Indias.</t>
  </si>
  <si>
    <t>ICLD
SGP - Prestación Educativo</t>
  </si>
  <si>
    <t xml:space="preserve"> Desde el proyecto se viene caracterizando permanentemente la población diversa desde el reconocimiento como víctimas, migrantes, en procesos de restablecimiento de derechos, con discapacidad, talentos excepcionales, género, étnico, otros.
estos registros corresponden  a reportes que se extraen desde el SIMAT y se nutren con instrumentos diseñados y aplicados para amplia del análisis de la información.
Anexo: a la Fecha se avanza en la estructura del documento final de la versión 4.0</t>
  </si>
  <si>
    <t xml:space="preserve"> Desde el proyecto se viene caracterizando permanentemente la población diversa desde el reconocimiento como víctimas, migrantes, en procesos de restablecimiento de derechos, con discapacidad, talentos excepcionales, género, étnico, otros.
estos registros corresponden  a reportes que se extraen desde el SIMAT y se nutren con instrumentos diseñados y aplicados para amplia del análisis de la información. Se finaliza con la fase de recolección de la información.
Anexo:  a la Fecha se avanza en el analisis de la información por poblaciones, se adjunta borrador del documento final de la versión 4.0</t>
  </si>
  <si>
    <t>1.1.2 Crear unidades de atención móviles para la inclusión de la población diversa favoreciendo su formación integral y fomentando la permanencia</t>
  </si>
  <si>
    <t>Soporte contratación unidades móviles para la inclusión</t>
  </si>
  <si>
    <t>80111620 - Prestación de servicios profesionales y de apoyo a la gestión para el apoyo en los procesos de la Dirección de cobertura educativa de la Secretaría de educación dentro del proyecto de inversión Implementación de la estrategia Únicos e Inagotables para la atención a población diversa: “una escuela de y para todas y todos” en Cartagena de Indias.
NOTA: Adicionalmente desde esta actividad se contrata la conformación de la Planta temporal de docentes de apoyo paraatención a población con discapacidad y capacidades excepcionales.</t>
  </si>
  <si>
    <t>Se crearon 6  unidades  móviles para la inclusión de la población diversa, las cuales atienden y acompañan a 45 establecimientos educativos oficiales focalizados en la vigencia 2023.  Cabe anotar que esta meta es acumulativa y vienen 36 colegios por continuidad y 11 nuevos .
De las 6 unidades 5 son de acompañamiento social pedagógico y una para acompañamiento a población sorda y ciega.
Anexo: Cuadro con la relación de profesionales contratados.</t>
  </si>
  <si>
    <t xml:space="preserve">Se crearon 6  unidades  móviles para la inclusión de la población diversa, las cuales atienden y acompañan a 45 establecimientos educativos oficiales focalizados en la vigencia 2023.  Cabe anotar que esta meta es acumulativa y vienen 36 colegios por continuidad y 9 nuevos .
De las 6 unidades 5 son de acompañamiento social pedagógico y una para acompañamiento a población sorda y ciega. Es importante anotar, que de los 45 Establecimientos Educativos oficiales 16 son acompañado por una planta temporal de Docentes de Apoyo Pedagogico.
Anexo:  relación de Rp de los profesionales contratados. Decreto de Nombramiento de la planta Temporal. </t>
  </si>
  <si>
    <t>1.1.3 Dotar con herramientas técnicas, tecnológicas y didácticas los establecimientos educativos focalizados para la implementación de la estrategia.</t>
  </si>
  <si>
    <t>Dotación de aulas de preescolar dentro del proyecto de inversión Implementación de la estrategia Descubriendo al mundo: Una escuela que acoge a la primera infancia en el marco del programa Sabiduría de la primera infancia en Cartagena de Indias.</t>
  </si>
  <si>
    <t>Selección Abreviada</t>
  </si>
  <si>
    <t>SGP - Prestación Educativo</t>
  </si>
  <si>
    <t>Se viene adelantando el análisis de la necesidad de dotación y recursos disponibles para el cumplimiento de la meta. A la fecha, los mismo se encuentran limitados lo que lleva a considerar otras alternativas de financiación.
Anexo: Estructura del Informe de Dotación.</t>
  </si>
  <si>
    <t>Se  avanza en la elaboración del  documento con la información de la dotación realizado y recursos financieros transferidos  para el cumplimiento de la meta. A la fecha, los mismo se encuentran limitados lo que lleva a considerar otras alternativas de financiación.
Anexo: Avance del Informe de Dotación.</t>
  </si>
  <si>
    <t>1.1.4 Realizar asistencia técnica y supervisión para la definición e implementación de la estrategia de atención y caracterización a la población diversa en el distrito de Cartagena</t>
  </si>
  <si>
    <t xml:space="preserve">Avance:  Actualmente se cuenta con una focalización de 45 establecimientos educativos que se encuentran en ruta de Asistencias Tecnicas y de Supervisión  para la iniciación o profundización de la estrategia.
A la fecha se ha diseñado  un cronograma de Asistencias Tecnica a cada Establecimiento Educativo en lineas Administrativa, pedagogica y comunitaria. .
Anexo: Soportes de la gestión.
</t>
  </si>
  <si>
    <t xml:space="preserve">Avance:  Actualmente se cuenta con una focalización de 45 establecimientos educativos que se encuentran en ruta de Asistencias Tecnicas y de Supervisión  para la iniciación o profundización de la estrategia.
A la fecha se ha realizado primer ciclo e iniciado el segundo ciclo de Asistencias Tecnica a cada Establecimiento Educativo en lineas Administrativa, pedagogica y comunitaria. .
Anexo: Soportes de la gestión Asistencia Tecnicas.
</t>
  </si>
  <si>
    <t>2.1.1 Construir un diseño participativo de orientaciones para la caracterización de la población diversa que se constituya en una herramienta técnica.</t>
  </si>
  <si>
    <t xml:space="preserve">Se viene adelantando mesas de trabajo para la definición de estructura para la actualización del conjunto de documentos técnicos construidos en 2023.  Esta previsto iniciar en mayo.
Anexo: Estructura del Documento de orientaciones para la Caracterización. </t>
  </si>
  <si>
    <t xml:space="preserve">Se viene adelantando mesas de trabajo para la recolección de información  para la actualización del conjunto de documentos técnicos construidos en 2023.  
Anexo: Soportes de la Gestión  Documento de orientaciones para la Caracterización. </t>
  </si>
  <si>
    <t>2.1.2 Construir un diseño participativo de orientaciones para la atención y acompañamiento de la población diversa que se constituya en una herramienta técnica</t>
  </si>
  <si>
    <t xml:space="preserve">Se viene adelantando mesas de trabajo para la definición de estructura para la actualización del conjunto de documentos técnicos construidos en 2023.  Esta previsto iniciar en mayo.
Anexo: Estructura del Documento para la atención y acompañamiento. </t>
  </si>
  <si>
    <t xml:space="preserve">Se viene adelantando mesas de trabajo para la recolección de información que permitan  la actualización del conjunto de documentos técnicos construidos en 2023.  
Anexo: Soportes de la Gestión para la construcción del Documento para la atención y acompañamiento. </t>
  </si>
  <si>
    <t>2.1.3 Construir un diseño participativo de evaluación en la implementación de estrategias para la atención a población diversa que se constituya en una herramienta técnica</t>
  </si>
  <si>
    <t>1.2.4.1.01-071 -SGP Prestación Educativo</t>
  </si>
  <si>
    <t xml:space="preserve">Se viene adelantando mesas de trabajo para la definición de estructura para la actualización del conjunto de documentos técnicos construidos en 2023.  Esta previsto iniciar en mayo.
Anexo: Estructura del Documento para la Evaluación. </t>
  </si>
  <si>
    <t xml:space="preserve">Se viene adelantando mesas de trabajo con las unidades para el rediseño de la evaluación y se genere  la actualización del conjunto de documentos técnicos construidos en 2023.  
Anexo: Soportes de la Gestión para la construcción  del Documento para la Evaluación. </t>
  </si>
  <si>
    <t>2.1.4 Transferir las orientaciones a equipos que integran los establecimientos educativos (directivos docentes, maestros, equipos psicosociales y administrativos) y las UNALDES para la caracterización, atención y acompañamiento de la población diversa.</t>
  </si>
  <si>
    <t>Documento con soporte de ejecución de ciclos de formación. Soporte Contratación equipo de apoyo a la supervisión.</t>
  </si>
  <si>
    <t>Avance:  Durante el primer trimestre se realizo  jornada de una Transferencia de conocimientos  a los docentes orientadores, equipo de las Unaldes  para la caracterización, atención y acompañamiento de la población diversa.
Anexo: Control de Asistencia - Informe ejecutivo de transferencias.</t>
  </si>
  <si>
    <t>Avance:  se realizo primer Ciclo de Transferencia de conocimientos  a los docentes orientadores, equipo de las Unaldes  para la caracterización, atención y acompañamiento de la población diversa.
Anexo: Control de Asistencia - Informe ejecutivo de transferencias.</t>
  </si>
  <si>
    <t>2.1.5 Implementar acciones formativas afirmativas para la inclusión de la población diversa.</t>
  </si>
  <si>
    <t>Informe de seguimiento de Matrícula de estudiantes alcanzados según EE focalizados</t>
  </si>
  <si>
    <t>Avance:  A la fecha se cuenta con 50.781 estudiantes caracterizados en el SIMAT como población diversa tanto en la oferta oficial como privada. Se realiza Acciones formativas afirmativas en los establecimientos educativos oficiales en el marco de la inclusión y equidad en la educación de la población diversa.
Anexo: Soporte SIMAT corte 31 de marzo. Soportes de la gestión.</t>
  </si>
  <si>
    <t>Avance:  A la fecha se cuenta con 52.2611 estudiantes caracterizados en el SIMAT como población diversa tanto en la oferta oficial como privada. Se realiza Acciones formativas afirmativas en los establecimientos educativos oficiales en el marco de la inclusión y equidad en la educación de la población diversa.
Anexo: Soporte SIMAT corte 30 de junio  Soportes de la gestión.</t>
  </si>
  <si>
    <t>3.1.1 Construir una ruta interinstitucional e intersectorial para la caracterización, atención y acompañamiento para la inclusión de población diversa.</t>
  </si>
  <si>
    <t>Documento que contenga la ruta</t>
  </si>
  <si>
    <t>Se viene adelantando mesas de trabajo para la definición de rutas para la actualización del conjunto de documentos técnicos construidos en 2023, para la construcción de la versión 4.0 prevista para 2023. Esta previsto iniciar en mayo.</t>
  </si>
  <si>
    <t xml:space="preserve">Se viene adelantando mesas de trabajo para la actualización  de la rutas de atención y acompañamiento para la población diversa  versión 4.0 prevista para 2023. </t>
  </si>
  <si>
    <t>3.1.2 Activar la ruta interinstitucional e intersectorial para la caracterización, atención y acompañamiento para la inclusión de población diversa.</t>
  </si>
  <si>
    <t>Documento que contenga el balance de la gestión</t>
  </si>
  <si>
    <t>Durante el primer trimestre se activó la ruta educación - salud en articulación con el programa de discapacidad del Dadis. 
Esta es un a actividad permanente durante el año.
Anexo: Soportes de la gestión</t>
  </si>
  <si>
    <t>Durante el primer ciclo se activó la ruta educación - salud en articulación con el programa de discapacidad del Dadis.  Ruta con aliados para asuntos de la población migrante. 
Esta es un a actividad permanente durante el año.
Anexo: Soportes de la gestión</t>
  </si>
  <si>
    <t xml:space="preserve">No. de estudiantes de Instituciones Educativas Oficiales focalizados con estrategias para el acceso y la permanencia </t>
  </si>
  <si>
    <t>Numero</t>
  </si>
  <si>
    <r>
      <t xml:space="preserve">    </t>
    </r>
    <r>
      <rPr>
        <b/>
        <sz val="16"/>
        <color theme="1"/>
        <rFont val="Arial"/>
        <family val="2"/>
      </rPr>
      <t>ND*</t>
    </r>
  </si>
  <si>
    <t>Atender anualmente a 100.000 estudiantes de Instituciones Educativas Oficiales focalizados con estrategias para el acceso y la permanencia.</t>
  </si>
  <si>
    <t>Implementación de la estrategia Permanecer: "Mi escuela, Mi lugar favorito" en el distrito de Cartagena.</t>
  </si>
  <si>
    <t>Implementar estrategias de permanencia que mitiguen el riesgo de abandono de niñas, niños, adolescentes y jóvenes de Establecimientos Educativos con matrícula oficial del Distrito.</t>
  </si>
  <si>
    <t>1.1.1 Construir el Plan Territorial de Permanencia de los estudiantes en el sistema educativo oficial, incluyendo la reorganizar la oferta de estrategias de permanencia en el sistema educativo</t>
  </si>
  <si>
    <t>Documento que contenga el Plan</t>
  </si>
  <si>
    <t>Alexandra Herrera Puente
Apoyan: Mónica Suarez</t>
  </si>
  <si>
    <t>IMPLEMENTACION DE LA ESTRATEGIA PERMANECER: MI ESCUELA, MI LUGARFAVORITO, TRANSPORTE Y OTRAS ESTRATEGIAS DE PERMANENCIA EN  CARTAGENA DE INDIAS</t>
  </si>
  <si>
    <t>2.3.2201.0700.2020130010082</t>
  </si>
  <si>
    <t>80111620 - Prestación de servicios profesionales y de apoyo para el apoyo en los procesos de la Dirección de Cobertura educativa de la Secretaría de Educación dentro del proyecto de inversión Implementación de la estrategia Permanecer: "Mi escuela, mi lugar favorito" en el distrito de Cartagena de Indias.</t>
  </si>
  <si>
    <t>1.1.2 Implementar la estrategia de transporte escolar para estudiantes de establecimientos educativos oficiales.</t>
  </si>
  <si>
    <t>78111800 - Prestación de servicio público de transporte escolar terrestre para el desplazamiento de los estudiantes de las instituciones educativas oficiales fozalizadas.</t>
  </si>
  <si>
    <t>Atención a 1.284 estudiantes con transporte escolar urbano – IE San Felipe Neri
Atención a 339 estudiantes con transporte escolar marítimo y fluvial
Atención a 1.688 estudiantes con transporte escolar desde matricula contratada.
Marcación de estrategias en el SIMAT transporte IEO 50%
Soporte: Base de datos estudiantes beneficiados - Anexo 13 de SIMAT - Evidencias fotograficas</t>
  </si>
  <si>
    <t>Atención a 1.284 estudiantes con transporte escolar urbano – IE San Felipe Neri
Atención a 339 estudiantes con transporte escolar marítimo y fluvial
Atención a 1.688 estudiantes con transporte escolar desde matricula contratada.
Atención a 182 estudiantes con transporte escolar en las IE Antonia Santos y Olga Gonzalez de Arraut priorizadas por el criterio de discapacidad.
Atención a 275 estudiantes con transportes escolar en las IE Ciudad de Tunja, Pontezuelas, Bayunca, Arroyo de piedra a través de la alianza con la Fundación Pies Descalzos, priorizados por el criterio de ruralidad.
Soporte: Base de datos estudiantes beneficiados - Anexo 13 de SIMAT - Evidencias fotograficas</t>
  </si>
  <si>
    <t>1.1.3 Implementar otras estrategias de acceso y permanencia que mitiguen la deserción, la extraedad y riesgo de abandono en el sistema educativo.</t>
  </si>
  <si>
    <t>No se cuenta con los recursos para su ejecución.</t>
  </si>
  <si>
    <t xml:space="preserve">Campaña mi escuela, mi lugar favorito, lápices que escriben el futuro de los niños y niñas de Cartagena. Entrega de 10.409 kits escolares a estudiantes de Instituciones educativas Oficiales del distrito con el apoyo de gestión social, Ecopetrol, TRASO, Aguas de Cartagena, SACSA, AFINIA, Colanta (cuadernos), Hotel Condominio Bahía del Sol, BBVA
Marcación de estrategias en el SIMAT 98.40% 
Soporte: Base de datos estudiantes beneficiados - Anexo 13 de SIMAT - Evidencias fotograficas
</t>
  </si>
  <si>
    <t>Con el apoyo de aliados se han entregado 10.409 kits escolares a estudiantes de Instituciones Educativas oficiales focalizadas.
Se hizo entrega de 245 uniformes con el apoyo de la Fundación Pies Descalzos
Se avanza en la implementación de la Jornada Escolar Complementaria con la caja de compensación familiar comfenalco llegando a la atención de 1327 estudiantes.
Soporte: Base de datos estudiantes beneficiados - Anexo 13 de SIMAT - Evidencias fotograficas</t>
  </si>
  <si>
    <t>1.1.4 Crear unidades de atención móviles para la implementación de estrategias acceso y permanencia.</t>
  </si>
  <si>
    <t>Soporte contratación unidades móviles para la permanencia</t>
  </si>
  <si>
    <t xml:space="preserve">Se creo una unidad movil para la implementación de estrategias de acceso y permanencia con 6 profesionales interdisciplinarios de apoyo a la gestión.
Soporte: contratos e informes de gestión. </t>
  </si>
  <si>
    <t xml:space="preserve">Coordinación y seguimiento de unidad móvil en el desarrollo y alineación de procesos encaminados a la implementación de estrategias de permanencia escolar en las Instituciones Educativas Oficiales focalizadas. 
La unidad movil desarrolla las acciones correspondientes para el avance de la implementación de estrategias de acceso y permanencia, el cumplimiento de metas y objetivos del proyecto.
Soporte: contratos e informes de gestión. </t>
  </si>
  <si>
    <t>2.1.1 Construir un diseño participativo de orientaciones para la caracterización y focalización de población en riesgo de extraedad y/o abandono escolar.</t>
  </si>
  <si>
    <t>2.1.2 Construir un diseño participativo de orientaciones para la implementación de estrategias de acceso y permanencia.</t>
  </si>
  <si>
    <t>2.2.3 Construir un diseño participativo de evaluación en la implementación de estrategias de acceso y permanencia.</t>
  </si>
  <si>
    <t>2.2.4 Transferir las orientaciones a equipos que integran los establecimientos educativos (directivos docentes, maestros, equipos psicosociales y administrativos) y las UNALDES para la caracterización, focalización, implementación y evaluación de estrategias de acceso y permanencia.</t>
  </si>
  <si>
    <t>Coordinación de desarrollo de la III fase de la estrategia PIPE en la línea de la asistencia técnica en planes de mejoramiento en torno a la permanencia escolar (construcción de formato de seguimiento y plan de trabajo, asignación de IE a unidades móviles y seguimiento a avance del proceso)</t>
  </si>
  <si>
    <t>2.2.5 Implementar acciones formativas afirmativas para la mitigación del riesgo de extraedad y/o abandono escolar.</t>
  </si>
  <si>
    <t>Se han atendido 13.720 estudiantes con estrategias de permanencia escolar, entre ellas kits escolares y transporte escolar.
Soporte: Base de datos de estudiantes beneficiados.</t>
  </si>
  <si>
    <t>Se han atendido 15.749 estudiantes con estrategias de permanencia escolar, entre ellas kits escolares, uniformes, Jornada Escola Complementaria y transporte escolar.
Soporte: Base de datos de estudiantes beneficiados, anexo 13A SIMAT.</t>
  </si>
  <si>
    <t>3.1.1 Construir un diseño participativo de protocolos para la activación de servicios de atención integral a la niñez.</t>
  </si>
  <si>
    <t>Documento que contenga el Protocolo</t>
  </si>
  <si>
    <t>3.1.2 Transferir las orientaciones a equipos de los establecimientos educativos y las UNALDES para la activación de servicios de atención integral a la niñez.</t>
  </si>
  <si>
    <t xml:space="preserve">Documento con soporte de ejecución de ciclos de formación. </t>
  </si>
  <si>
    <t>3.1.3 Implementar acciones formativas afirmativas para la mitigación del riesgo de extraedad y/o abandono escolar.</t>
  </si>
  <si>
    <t>Documento con soporte de ejecución de ciclos de formación.</t>
  </si>
  <si>
    <t>Se avanzó en acciones afirmativas en articulación con la Policía de infancia y adolescencia desde la estrategia de acogida, bienestar y permanencia, desarrollando jornadas lúdico pedagógicas en torno al regreso a clases seguro, promoviendo la sana convivencia y la permanencia escolar. 10 instituciones educativas grado primaria
Soporte: Listado de Instituciones Educativas focalizadas. Evidencias fotograficas</t>
  </si>
  <si>
    <t xml:space="preserve">Acompañamientos a jornada de Salvemos Juntos a Cartagena convocada por el Plan de Emergencia Social, con el fin de la promoción de la permanencia escolar desde la sensibilización a la comunidad asistente en los diferentes barrios de la ciudad, sobre la importancia de la educación, bajo el eslogan "La educación, si vale", a través de ejercicios lúdicos e interactivos.
Realización del encuentro Permanecer, un asunto de ciudad. Mi Escuela, mi lugar favorito. Cuyo objetivo fue poner en la agenda  pública el tema de la permanencia escolar como un asunto impostergable y que es de competencia de todos y todas, a este encuentro asistieron actores de los diferentes sectores publicos y privados.
Soportes: Listados de asistencia y evidencias fotograficas.
</t>
  </si>
  <si>
    <t>Implementación de la Estrategia Permanecer: "Me alimento y aprendo" en el distrito de Cartagena.</t>
  </si>
  <si>
    <t>Mitigar el riesgo de abandono de niñas, niños, adolescentes y jóvenes de Establecimientos Educativos con matrícula oficial del Distrito a través de la implementación de estrategias de alimentación escolar.</t>
  </si>
  <si>
    <t xml:space="preserve">1.1.1 Adaptar las minutas de alimentación conforme a las características propias del contexto, edades y modalidades de alimentación priorizadas.  </t>
  </si>
  <si>
    <t xml:space="preserve">Documento que contenga las minutas </t>
  </si>
  <si>
    <t>Alexandra Herrera Puente
Apoyan: Jessyca Díaz</t>
  </si>
  <si>
    <t>IMPLEMENTACION DE LA ESTRATEGIA PERMANECER: ME ALIMENTO Y APRENDO ALIMENTACION ESCOLAR EN  CARTAGENA DE INDIAS</t>
  </si>
  <si>
    <t>2.3.2201.0700.2020130010195</t>
  </si>
  <si>
    <t>80111620 - Prestación de servicios profesionales y de apoyo a la gestión para el apoyo en los procesos de la Dirección de cobertura educativa dentro del proyecto de inversión Implementación de la estrategia Permanecer: “Me alimento y aprendo”, alimentación escolar en el distrito de cartagena.</t>
  </si>
  <si>
    <t>Se adjuntas ciclos de menus de las modalidades: Ración Preparada en Sitio y Ración Industrializada, diseñadas teniendo en cuenta los habitos y costumbres del territorio</t>
  </si>
  <si>
    <t>A corte de Junio y con miras de la planeación de Programa de Alimentación Escolar Vigencia 2024. El equipo de Nutrición se encuentra construyendo lista de alimentos que se incluiran en los ciclos de menus 2024</t>
  </si>
  <si>
    <t>1.1.2  Entregar complementos nutricionales acorde con normatividad vigente en el marco del programa alimentación escolar para las niñas, niños adolescentes y jóvenes de establecimientos educativos con matrícula oficial.</t>
  </si>
  <si>
    <t>ASIGNACION ESPECIAL MEN</t>
  </si>
  <si>
    <t>1.2.3.3.03 - 028 -ASIGNACION ESPECIAL MEN</t>
  </si>
  <si>
    <t>93131608;85151600;90101600;90101800;50193000
Contratar el programa de alimentación escolar para la vigencia 2023</t>
  </si>
  <si>
    <t xml:space="preserve">Selección abreviada </t>
  </si>
  <si>
    <t>ICLD,  ASIGNACION ESPECIAL MEN, DIVIDENDOS ACUACAR, SGP LIBRE INVERSION,  SGP ALIMENTACION ESCOLAR, RF SGP PROPOSITO GENERAL, RF SGP ALIMENTACION ESCOLAR, IMPUESTO DE TRANSPORTE POR OLEODUCTOS Y GASODUCTOS</t>
  </si>
  <si>
    <t>Conforme a los estudiantes debidamente marcados en la plataforma SIMAT con la estrategia de alimentación escolar, se registran 103.729 estudiantes. 
Se adjunta anexo 13A con la información de los estudiantes marcados.</t>
  </si>
  <si>
    <t>Teniendo en cuenta el registro que arroja el anexo 13A, formato donde se encuntran la marcación de los estudiantes en SIMAT con la estrategia de Alimentación Escolar, a corte de 30 de junio existen 102.412 estuadiantes.</t>
  </si>
  <si>
    <t>2.1.1 Actualizar la caracterización de la población en riesgo de abandono escolar para la focalización del programa.</t>
  </si>
  <si>
    <t>DIVIDENDOS ACUACAR</t>
  </si>
  <si>
    <t>1.3.1.1.03-062 - DIVIDENDOS ACUACAR</t>
  </si>
  <si>
    <t xml:space="preserve">El equipo de focalización constantemente realiza caracterización de la población a ser atendida con el programa de alimentación.
Se adjunta formato de focalización que contiene la caracterización de estudiantes. </t>
  </si>
  <si>
    <t>2.1.2 Actualizar el inventario de cocinas, comedores y menaje dispuesto para la preparación de alimentos in situ.</t>
  </si>
  <si>
    <t>Documento que contenga el inventario</t>
  </si>
  <si>
    <t>SGP LIBRE INVERSION</t>
  </si>
  <si>
    <t>1.2.4.3.03-070 - SGP LIBRE INVERSION</t>
  </si>
  <si>
    <t xml:space="preserve">En la vigencia 2022 se realizó actualización de inventario de cocinas y diagnostico situacional, que permitió conocer el estado de infraestructura, equipos y menaje. Esto con el fin de asignar la modalidad de atención en las diferentes sedes educativas priorizadas para el Programa. 
Se adjunta diagnostico situacional. </t>
  </si>
  <si>
    <t xml:space="preserve">El equipo de Calidad e Inocuidad del Programa constantemente reliza actualización del diagnostico situacional e inventario de las cocinas de las sedes educativas. </t>
  </si>
  <si>
    <t>2.1.3 Mejorar los ambientes para la preparación y consumo de alimentos en los establecimientos educativos.</t>
  </si>
  <si>
    <t>Documento que contenga las sedes educativas priorizadas</t>
  </si>
  <si>
    <t>NP</t>
  </si>
  <si>
    <t>SGP ALIMENTACION ESCOLAR</t>
  </si>
  <si>
    <t>1.2.4.4.01-072 - SGP ALIMENTACION ESCOLAR</t>
  </si>
  <si>
    <t>2.1.4 Realizar asistencia técnica y apoyo a la supervisión y/o interventoría para las estrategias de alimentación escolar</t>
  </si>
  <si>
    <t>RF SGP PROPOSITO GENERAL</t>
  </si>
  <si>
    <t>1.3.2.2.08-075 - RF SGP PROPOSITO GENERAL</t>
  </si>
  <si>
    <t xml:space="preserve">Proceso 1: 80111620 - Prestación de servicios profesionales y de apoyo a la gestión para el apoyo en los procesos de la Dirección de cobertura educativa dentro del proyecto de inversión Implementación de la estrategia Permanecer: “Me alimento y aprendo”, alimentación escolar en el distrito de cartagena.
Proceso 2: 78111800 - Prestación de servicio público de transporte especial, incluido todos los costos operacionales, a través de camioneta cabinada con conductor, para el desplazamiento dentro del perímetro urbano y rural de los funcionarios de la Dirección de Cobertura de la Secretaría de Educación Distrital en el cumplimiento de sus actividades misionales.
</t>
  </si>
  <si>
    <t xml:space="preserve">Desde la coordinación del programa en lo que va de esta vigencia se realizaron reuniones de equipo para la coordinación de asistencis técnicas.
Se adjuntas actas de las asistencias técnicas. </t>
  </si>
  <si>
    <t xml:space="preserve">Desde el Programa de Alimentación Escolar se han adelantado asistencias técnica a sedes educativas, con la finalidad se seguir empoderando a los CAES en los linemientos que rigen el Programa de Alimentación Escolar. </t>
  </si>
  <si>
    <t>3.1.1 Acompañar la formulación e implementación de la política pública de entornos escolares saludables.</t>
  </si>
  <si>
    <t>RF SGP ALIMENTACION ESCOLAR</t>
  </si>
  <si>
    <t>1.3.2.2.09-078 - RF SGP ALIMENTACION ESCOLAR</t>
  </si>
  <si>
    <t>El equipo PAE ha acompañamientos a la Politica Pública de Ambientes Escolares Alimentarios Saludables, realizando las siguientes actividades:
- Revisión del proceso para publicación de información sobre la fase de implementación en la pagina oficial de la SED. 
- Consulta de Documento CONPES, Plan de acción y Productos. 
- Grupo estudio de productos y CONPES 01- Estudio de lineamientos de PP: Socialización y observaciones de todas las entidades que implementaran la política. 
- Oficiar a cada institución la delegación de funcionario o delegado permanente a las sesiones del comité. 
- Proyección del administrativo de conformación del comité de la PPAEAS. 
- Reunión para preparación de los eventos, citando a los profesionales de comunicaciones. Socialización de las piezas diseñadas en las diferentes fases de la construcción la política.</t>
  </si>
  <si>
    <t>El equipo PAE en su compromiso con la implementación de la Política Publica de Ambientes Escolares Alimentarios Saludables ha participado en todas las asistencias técnicas, mesas de trabajo y comités de reporte de avance de las actividades inherentes al producto de su competencia, convocadas por el DADIS y acompañadas por la Secretaria de Planeación Distrital.
Respecto a los avances de cada actividad del producto:
1. Hemos reportado una actualización del diagnóstico situacional de infraestructura, utensilios y menaje de las instituciones priorizadas por el Programa, correspondiente a las vigencias 2022-2023.
2. Hemos reportado la adopción de los ciclos de menús de las modalidades RI y APS, por medio de los cuales se rige el operador UT Bapacop Cartagena 2023.
3. Hemos solicitado al operador UT Bapacop Cartagena 2023 el mantenimiento preventivo y correctivo de los equipos de las unidades aplicativas con modalidad APS, para su efectivo funcionamiento.
4. Hemos reportado un enlace institucional con Ecopetrol a través de la institución educativa Mandela para el apoyo en la inversión de dotación de la unidad aplicativa para la eventual implementación de la modalidad APS.
5. Hemos reportado los primeros avances de la estrategia de comunicación diseñada para promover la alimentación saludable por medio de la ejecución del Programa de Alimentación Escolar, especificamente a través de la implementación progresiva de la modalidad APS en las instituciones educaivas del distrito.</t>
  </si>
  <si>
    <t>3.1.2 Construir un diseño participativo de protocolos para la activación de servicios de atención integral a la niñez en asuntos relacionados con Salud y Nutrición, transferible a equipos de los establecimientos educativos y UNALDES.</t>
  </si>
  <si>
    <t>IMPUESTO DE TRANSPORTE POR OLEODUCTOS Y GASODUCTOS</t>
  </si>
  <si>
    <t>1.2.3.1.16-124 - IMPUESTO DE TRANSPORTE POR OLEODUCTOS Y GASODUCTOS</t>
  </si>
  <si>
    <t xml:space="preserve">El protocolo se encuentra en construcción, se espera tener una mesa de trabajo con DADIS paras formalizar el mismo. </t>
  </si>
  <si>
    <t xml:space="preserve">El equipo PAE realizó un documento donde se encuentra el protocolo de activación de rutas en temas relacionados con salud y nutrición, este documento se encuntra en revisión.  </t>
  </si>
  <si>
    <t>3.1.3 Implementar acciones formativas afirmativas para la promoción de entornos escolares alimentarios saludables.</t>
  </si>
  <si>
    <t xml:space="preserve">La fecha de inicio de la primera sesión de las acciones afirmativas es el 24 de abril de los corrientes. </t>
  </si>
  <si>
    <t>Para este ultimo trimestre se realizaron 8 acciones afirmativas en diferentes sedes educativas oficiales del Distrito y 2 acciones afirmativas que dieron lugar al plan de capacitaciones realizado con los CAES de las Intituciones Educativas.</t>
  </si>
  <si>
    <t>No. de sedes de Instituciones Educativas Oficiales adecuadas y dotadas de acuerdo con normatividad vigente</t>
  </si>
  <si>
    <t>152 sedes 
Fuente: Infraestructura Educativa-2020</t>
  </si>
  <si>
    <t>Adecuar y dotar 40 sedes de Instituciones Educativas Oficiales de acuerdo con la normatividad</t>
  </si>
  <si>
    <t>Sedes educativas mejoradas (220105200)
Aulas nuevas construidas (220105103)
Sedes mantenidas (220106200)</t>
  </si>
  <si>
    <t>Fortalecimiento de los Ambientes de Aprendizaje de las Sedes Educativas del Distrito de Cartagena</t>
  </si>
  <si>
    <t>Mejorar el estado y disponibilidad de ambientes de aprendizaje para garantizar la prestación del servicio educativo en  Distrito de Cartagena}</t>
  </si>
  <si>
    <t>Adecuación de las sedes de las IEO de acuerdo a norma.</t>
  </si>
  <si>
    <t>Documento de transferencias para adecuación de las IEO y proceso de mantenimiento</t>
  </si>
  <si>
    <t>Lila María Silva Gómez, Subdirectora
Juan David Méndez, Profesional Universitario</t>
  </si>
  <si>
    <t>FORTALECIMIENTO DE LOS AMBIENTES DE APRENDIZAJE DE LAS SEDES DE LAS INSTITUCIONES EDUCATIVAS DE  CARTAGENA DE INDIAS</t>
  </si>
  <si>
    <t>2.3.2201.0700.2020130010094</t>
  </si>
  <si>
    <t>CONTRATACION PARA LA ADECUACIÓN DE LAS INSTITUCIONES EDUCATIVAS</t>
  </si>
  <si>
    <t>LICITACION PUBLICA</t>
  </si>
  <si>
    <t>Se atendieron necesidades de infraestructura, dentro del cual nos permitimos realizar transferencias a las siguientes instituciones educativas: Institución Educativa Salim Bechara, Institución Educativa Fe  Y Alegría El Progreso, Institución Educativa  Hijos De María, Institución Educativa Ciudad Tunja, Institución Educativa Omaira Sánchez, Institución Educativa Pedro Romero, Institución Educativa Alberto Fernandez Baena, Institución Educativa San Francisco de Asis sede Policarpa, Institución Educativa Tierra Bomba, Institución Educativa Soledad Acosta de Samper sede Emiliano Alcala, Institución Educativa Madre Laura, Institucioen Educativa Arroyo de Piedra, Institucion Educativa etnoeducativa Archipielago de San Bernardo. Por un valor que asciende a los $ 898.144.594,68</t>
  </si>
  <si>
    <t>Se atendieron necesidades de infraestructura, dentro del cual nos permitimos realizar transferencias a las siguientes instituciones educativas: IE Tierra Bomba, IE Pedro Romero sede Pedro Cuadro, IE Fe, Alegria El Progreso sede El Reposo y IE Fernando de la Vega. Por un valor que asciende a los $ 137,157,977.</t>
  </si>
  <si>
    <t>Mantenimiento de las sedes de instituciones educativas oficiales del Distrito de Cartagena</t>
  </si>
  <si>
    <t>Contrato de mantenimiento</t>
  </si>
  <si>
    <t>CONTRATACION PARA EL MANTENIMIENTO DE LAS INSTITUCIONES EDUCATIVAS</t>
  </si>
  <si>
    <t>Con corte a 31 de marzo de 2023, la Secretaria de Educación Distrital realizo el mantenimiento y adecuación de 8 sedes educativas del Distrito de Cartagena, mediante el contrato de obra número SA-MC-DAAL-UAC-059-2022, con un valor de inversión de $ 949.343.850</t>
  </si>
  <si>
    <t>El porceso de contración SA-MC-DAAL-UAC-059-2022 se encuentra en proceso de liquidación.</t>
  </si>
  <si>
    <t>Programa de mantenimiento preventivo y desarrollo de ambientes de aprendizaje en las IEO.</t>
  </si>
  <si>
    <t>CONTRATACION PARA EL MANTENIMIENTO PREVENTIVO EN LA INSTITUCIONES EDUCATIVAS</t>
  </si>
  <si>
    <t>En la presente vigencia se esta estructurando un plan de mantenimiento, adecuacion e intervencion de aproximadamente de 24 sedes educativas del distrito de Cartagena, de las cuales se proyectan para la realizacion de reparaciones locativas y habilitacion de ambientes de aprendizaje, por un valor aproximado de ochol mil millones.</t>
  </si>
  <si>
    <t>A corte de 30 de junio de 2023 el proceso para el mantenimiento de 22 IEOs por valor $8,109,661,304 (Obra e Interventoría) se encuentra en etapa precontractual. A la espera de la espedición del certificado de disponibilidad presupuestal por Secretaría de Planeación</t>
  </si>
  <si>
    <r>
      <t xml:space="preserve">No. de sedes </t>
    </r>
    <r>
      <rPr>
        <sz val="16"/>
        <color theme="1"/>
        <rFont val="Arial"/>
        <family val="2"/>
      </rPr>
      <t xml:space="preserve">nuevas </t>
    </r>
    <r>
      <rPr>
        <sz val="16"/>
        <color rgb="FF000000"/>
        <rFont val="Arial"/>
        <family val="2"/>
      </rPr>
      <t xml:space="preserve">de </t>
    </r>
    <r>
      <rPr>
        <sz val="16"/>
        <color theme="1"/>
        <rFont val="Arial"/>
        <family val="2"/>
      </rPr>
      <t>Instituciones Educativas Oficiales</t>
    </r>
    <r>
      <rPr>
        <sz val="16"/>
        <color rgb="FF000000"/>
        <rFont val="Arial"/>
        <family val="2"/>
      </rPr>
      <t xml:space="preserve"> construidas </t>
    </r>
  </si>
  <si>
    <r>
      <t>Construir 3 nuevas</t>
    </r>
    <r>
      <rPr>
        <sz val="16"/>
        <color theme="1"/>
        <rFont val="Arial"/>
        <family val="2"/>
      </rPr>
      <t xml:space="preserve"> sedes de</t>
    </r>
    <r>
      <rPr>
        <sz val="16"/>
        <color rgb="FF000000"/>
        <rFont val="Arial"/>
        <family val="2"/>
      </rPr>
      <t xml:space="preserve"> </t>
    </r>
    <r>
      <rPr>
        <sz val="16"/>
        <color theme="1"/>
        <rFont val="Arial"/>
        <family val="2"/>
      </rPr>
      <t>Instituciones Educativas Oficiales</t>
    </r>
  </si>
  <si>
    <t>Dotación de ambientes de aprendizaje</t>
  </si>
  <si>
    <t>Contrato de dotación</t>
  </si>
  <si>
    <t>CONTRATAR LA DOTACIÓN DE MOBILIARIO ESCOLAR EN LAS INSTITUCIONES EDUCATIVAS</t>
  </si>
  <si>
    <t>PROCESO DE COMPRA</t>
  </si>
  <si>
    <t xml:space="preserve">Para la presente vigencia se informa que se hizo entrega de mobiliarios a 8 sedes educativas del Distrito de Cartagena, de los ambientes de preescolar, basica primaria y secundaria, permitiendo asi aportar al crecimiento de la calidad educativa de la comunidad.
De igual forma, se articulo una alianza con ECOPETROL para atender la necesidad en materia de mobiliarios a 22 sedes educativas, en la cual a la fecha se hizo entrega de los mismos.
</t>
  </si>
  <si>
    <t>A traves de orden de compra OC106092 se beneficiaron 49 sedes educativas con la entrega de mobiliario de 34 aulas de preescolar, 40 aulas de primaria y 43 aulas de secundaria.</t>
  </si>
  <si>
    <t>Construcción de tres (3) nuevas sedes educativas</t>
  </si>
  <si>
    <t>Contrato de obra</t>
  </si>
  <si>
    <t>CONTRATAR LA CONSTRUCCION DE INFRAESTRUCTURA EDUCATIVA EN LAS INSTITUCIONES EDUCATIVAS FERNANDEZ BAENA Y SANTA MARIA</t>
  </si>
  <si>
    <t>ICLD-SGP</t>
  </si>
  <si>
    <t>Se presentó la iniciativa para la construcción de la IE de Tierra Baja por un valor de $16.015.605.983, para que estas sea financiadas con recursos del Sistema General de Regalías, dentro del cual se dio aprobación dentro de las mesas técnicas por lo que nos encontramos en la etapa precontractual, ahora bien el proceso se encuentra publicado dentro del SECOP 2, y el día 28 de diciembre de 2022 se dio adjudicación al consorcio JM. y se proyecta inicio de las obras para el dia 10 de abril de 2023.
Se avanza en la construcción de la Institución Educativa Villa de Aranjuez, dentro del cual se llegó a un avance del 88% en el proceso de construcción, en donde se invierten $ 12.332.017.565. BENEFICIADOS: 1000 Estudiantes de la IEO y 12.300 ciudadanos del área de influencia, para un total de 33.250 beneficiados.
Es importante indicar que en articulación con la Fundación Santo domingo, FINDETER, MEN y secretaria de Educación se realizaron los estudios y diseños para llevar a cabo la Construcción del colegio Nº 4, la cual se encuentra ya radicado ante la curaduria Nº 2 y aprobados para su construcción, se esta a la espera de la expedicion de la Licencia de Construccion.</t>
  </si>
  <si>
    <t>Se dio inicio al contrato obra LP-SED--AUC-001-2023 del contratista CONSORCIO JM CARTAGENA por valor de $14.229.485.871,72, con un procentaje de avance del 13,90%
Se avanza en la construcción de la Institución Educativa Villa de Aranjuez, dentro del cual se llegó a un avance del 88% en el proceso de construcción, en donde se invierten $ 12.332.017.565. BENEFICIADOS: 1000 Estudiantes de la IEO y 12.300 ciudadanos del área de influencia, para un total de 33.250 beneficiados. El proyecto estuvo suspensiso del 13 de marzo al 05 de junio, en razón a que uno de los consorciados de la Interventoría fue reportado en el boletín de resposabilidad fiscal. Se generó cambio de interventoría por parte del FFIE.
Es importante indicar que en articulación con la Fundación Santo domingo, FINDETER, MEN y secretaria de Educación se realizaron los estudios y diseños para llevar a cabo la Construcción del colegio Nº 4, la cual se encuentra ya radicado ante la curaduria Nº 2 y aprobados para su construcción, se esta a la espera de la expedicion de la Licencia de Construccion.</t>
  </si>
  <si>
    <t>Estudios y diseños para adecuaciones y construcciones nuevas.</t>
  </si>
  <si>
    <t>Consultoría</t>
  </si>
  <si>
    <t>CONTRATAR LA CONSTRUCCION DE LOS AMBIENTES BASICOS Y PEDAGOGICOS DE LAS INSTITUCIONES EDUCATIVAS FERNANDEZ BAENA Y SANTA MARIA</t>
  </si>
  <si>
    <t xml:space="preserve">Se presentó la iniciativa de los estudios y diseños de la IE Alberto Elías Fernández Baena por un valor de $ 429.524.000, para que estas sean financiadas con recursos del Sistema General de Regalías, dentro del cual se dio aprobación dentro de las mesas técnicas, ya se encuentra adjudicado al contratista Grupo M&amp;M Consultoría S.A.S., se encuentra en ejecución y se tiene un avance de 90%, de igual forma se ha presentado ante el sistema general de regalias para la aprobacion y adicion de recursos de aproximadamente de $147 millones. por otro lado se hace importante mencionar que se lleva un proceso de contratacion de la revision independiente de los diseños estructurales del proyecto para la presentacion de los mismos ante la curaduria, por un valor de $32.385.506.
De igual forma, se estan llevando a cabo mesas de trabajo con la IE Santa Maria y FINDETER, para levar a cabo los estudios y diseños de la planta fisica del plantel educativo, para con ello tener los soportes tecnicos con aras de dar solucion a la necesidades de infraestructura, para esta alianza la secretaria de educacion realizo la tranferencia a la institucion educativa de $648.033.750
</t>
  </si>
  <si>
    <t>Se presentó la iniciativa de los estudios y diseños de la IE Alberto Elías Fernández Baena por un valor de $ 429.524.000, para que estas sean financiadas con recursos del Sistema General de Regalías, dentro del cual se dio aprobación dentro de las mesas técnicas, ya se encuentra adjudicado al contratista Grupo M&amp;M Consultoría S.A.S., se encuentra en ejecución y se tiene un avance de 90%, de igual forma se ha presentado ante el sistema general de regalias para la aprobacion y adicion de recursos de aproximadamente de $147 millones. El pasado 14 de junio de suscribio el acta del contarto MC-SED-CS-002-2023, por valor de $17,243,100, para la ejecucuón de la revisión independiente de los diseños estructurales de la IE Alberto Elias Fernandez Baena.
De igual forma, en junio de 2023 se suscribio convenio interadministrativo entre la IE Santa Maria y FINDETER, para levar a cabo los estudios y diseños de la planta fisica del plantel educativo, para con ello tener los soportes tecnicos con aras de dar solucion a la necesidades de infraestructura, para esta alianza la secretaria de educacion realizo la tranferencia a la institucion educativa de $648.033.750</t>
  </si>
  <si>
    <t xml:space="preserve">No. de sedes de Instituciones Educativas Oficiales con situación jurídica resuelta </t>
  </si>
  <si>
    <t>86
Fuente: Infraestructura Educativa-2020</t>
  </si>
  <si>
    <t>Resolver la situación jurídica a 40 sedes de  Instituciones Educativas Oficiales</t>
  </si>
  <si>
    <t>Adelantar la Construcción de obras en m2 en nuevas instituciones educativas  oficiales para garantizar espacios escolares óptimos.</t>
  </si>
  <si>
    <t>CONTRATAR LOS ESTUDIOS, DISEÑOS Y REVISIONES PARA EL MEJORAMIENTO DE LA INFRAESTRUCTURA EDUCATIVA.</t>
  </si>
  <si>
    <t>CONTRATO DE SERVICIO</t>
  </si>
  <si>
    <t>La Institución Educativa Politécnico del Pozón se encuentra terminada y en funcionamientos, dentro del cual se dio entrega de una planta física con 4300 m2 construidos, que consta de 26 aulas, zona administrativa, comedor, cocina y zonas deportivas. BENEFICIADOS: 925 Estudiantes de la IEO y 19.025 ciudadanos  en el área de influencia.
En el presente vigencia, se lleva a cabo la construccion de la institucion educativa Villa de Aranjuez, dentro del cual se construye una planta fisica de 4300 m2, y a la fecha se tiene un avance de ejecucion del 88%.
De igual forma, se avanza en la construcción del bloque nuevo de la Institución Educativa Nuevo Bosque, dentro del cual se llegó a un avance del 64,53% en el proceso de construcción, con un valor de inversión de $ 6.701.825.770.</t>
  </si>
  <si>
    <t>La Institución Educativa Politécnico del Pozón se encuentra terminada y en funcionamientos, dentro del cual se dio entrega de una planta física con 4300 m2 construidos, que consta de 26 aulas, zona administrativa, comedor, cocina y zonas deportivas. BENEFICIADOS: 925 Estudiantes de la IEO y 19.025 ciudadanos  en el área de influencia.
En el presente vigencia, se lleva a cabo la construccion de la institucion educativa Villa de Aranjuez, dentro del cual se construye una planta fisica de 4300 m2, y a la fecha se tiene un avance de ejecucion del 88%.
De igual forma, se avanza en la construcción del bloque nuevo de la Institución Educativa Nuevo Bosque, dentro del cual se llegó a un avance del 64,53% en el proceso de construcción, con un valor de inversión de $ 6.701.825.770. El proyecto estuvo suspensiso del 13 de marzo al 05 de junio, en razón a que uno de los consorciados de la Interventoría fue reportado en el boletín de resposabilidad fiscal. Se generó cambio de interventoría por parte del FFIE.</t>
  </si>
  <si>
    <t>Desarrollo de un proceso sistemático de legalización de predios a favor del Distrito a fin de garantizar una mayor y mejor oferta educativa.</t>
  </si>
  <si>
    <t>Informe</t>
  </si>
  <si>
    <t>CONTRATAR LOS SERVICIOS PARA LA LEGALIZACIÓN DE PREDIOS A NOMBRE DEL DISTRITO.</t>
  </si>
  <si>
    <t>CONVENIO INTERADMINISTRATIVO</t>
  </si>
  <si>
    <t>Se hicieron diversas investigaciones y se obtuvo información documental de titularidad de predios a favor del DISTRITO DE CARTAGENA, a saber: I.E. ARROYO DE PIEDRA, SEDE PUNTA CANOA, I.E. LICEO DE BOLIVAR, SEDE 11 DE NOVIEMBRE,  SAN JUAN DE DAMASCO SEDE DISTRITAL JOSE ANTONIO GALAN.</t>
  </si>
  <si>
    <t>Se refiere a los procesos generales que se realizan para el cumplimiento de la meta producto y comprenden todos y cada uno de los tramites judiciales y administrativos para la legalización de predios.</t>
  </si>
  <si>
    <t>Realizar trámites administrativos ante CORVIVIENDA, MINISTERIO DE VIVIENDA (INURBE), Ministerio de Educación</t>
  </si>
  <si>
    <t>Se sostuvo reunión con el Presidente de la Junta de Acción Comunal del barrio Escallón Villa, entidad que requiere se le devuelva el predio en donde funciona la I.E. Soledad Román de Núñez, sede Victoria Pautt, acordando que se les reconocerá a partir del año 2024 un valor por arrendamiento del predio, mientras se llega a un acuerdo respecto a la adquisición o no del predio.
Se obtuvo copia de la E.P. 2.652 de 1º de diciembre de 2008, otorgada en la Notaria Cuarta de Cartagena, mediante la cual Corvivienda, como Agente Especial de la Superintendencia de Sociedades en la administración de los bienes del señor Alberto Rodriguez, dio en venta al Distrito de Cartagena, el predio en donde funciona la I.E. San Lucas, obteniéndose asi la constancia de legalización del predio a favor del Distrito de Cartagena.</t>
  </si>
  <si>
    <t>Se realizó seguimiento a los trámites administrativos ante Corvivienda y ante el Ministerio de Vivienda, Ciudad y Territorio.</t>
  </si>
  <si>
    <t>Tramites de Cesión ante Agencia Nacional de Tierras de  predios rurales</t>
  </si>
  <si>
    <t xml:space="preserve">Se adelantó proceso de contratación de servicios de topografia para la elaboración de levantamientos topográficos de predios rurales, necesarios además para incluir tal información en los formularios de solicitud de la ANT.
1. José María Córdoba de Pasacaballos, sede Bajos del Tigre
2. José María Córdoba de Pasacaballos- principal
3. I.E. La Boquilla- ppal
4. I.E. La Boquilla, sede San Juan Bautista
5. I.E. Ararca
6. I.E. Santa Ana
7. I.E. Bayunca, sede las Latas
8. I.E. Nueva Esperanza de Arroyo Grande, sede Arroyo Grande
9. I.E. Arroyo de Piedra, principal
10. I.E. de Leticia
1. IE. María Reina, principal
2. I.E. María Reina, sede Sac No. 7
</t>
  </si>
  <si>
    <t>Se mantiene la necesidad de complementar los estudios topograficos, de acuerdos a directices adicionales de la ANT.</t>
  </si>
  <si>
    <t>Realizar trámites administrativos ante dependencias del Distrito de Cartagena para obtención de cesiones mediante la figura jurídica de Dación en pago y  trámites para declaratoria de predios baldíos urbanos a favor del Distrito de Cartagena</t>
  </si>
  <si>
    <t>Se realizaron investigaciones obteniéndose copia de la escritura pública 1.690 de 16 de noviembre de 2003, otorgada en la Notaria Tercera de Cartagena, aún sin registrar, mediante la cual CIBA GEIGY cede al DISTRITO DE CARTAGENA, a título de dación en pago y donación un globo de terreno de 35.000 M2, identificado con el folio de matrícula inmobiliaria número 060-50165, del cual forma parte integrante el predio en donde funciona la I.E. SAN FRANCISCO DE ASIS, SEDE POLICARPA SALAVARRIETA.  Se remitió dicha escritura a la Oficina de Apoyo Logístico para que se haga cargo del registro en la Oficina de Registro de Instrumentos Públicos de Cartagena, con dicho trámite quedará legalizado el predio a favor del Distrito de Cartagena.</t>
  </si>
  <si>
    <t>Se realizó a tramite de donación de predio de la IE Liceo de Bolívar sede La Paz, el cual se adelanta por la oficina de Apoyo Logistico, quienes solicitaron FMI actualizado.</t>
  </si>
  <si>
    <t>Presentar demandas de pertenencia para trámites judiciales ante Juzgados Civiles de Cartagena</t>
  </si>
  <si>
    <t>Documento de demanda</t>
  </si>
  <si>
    <t xml:space="preserve">Se encuentra en etapa de recolección de pruebas.  Se preparó modelo de demanda de pertenencia.
1. IE. María Reina, principal
2. I.E. María Reina, sede Sac No. 7
1. I.E. San Francisco de Asis, sede Policarpa Salavarrieta
2. I.E. Antonia Santos, principal
3. I.E. San Juan de Damasco, principal
4. I.E. Rafael Núñez, sede Simón J. Vélez
5. I.E. Soledad Román de Núñez
6. I.E. San Lucas}
7. I.E. Mercedes Abrego, sede Sectores Unidos
8. I.E. 20 de julio
9. I.E. San Juan de Damasco, sede Ntra Sra del Rosario
10. I.E. REPUBLICA DEL LIBANO SEDE PRIMERO DE MAYO
</t>
  </si>
  <si>
    <t>En proceso de estructuración de 2 demanas.</t>
  </si>
  <si>
    <t>Gestionar compraventa de predios en donde funcionan I.E.O. y pago de gastos de registro de escrituras públicas a favor del Distrito.</t>
  </si>
  <si>
    <t>Contrato de compraventa</t>
  </si>
  <si>
    <t>Se encuenttan en Tesoreria Distrital órdenes para pago de gastos de registro de dos escrituras públicas a favor del Distrito de Cartagena, predios en donde funcionan las I.E. MADRE GABRIELA DE SAN MARTIN y predio pequeño que compelta el área de la I.E. PIES DESCALZOS.  
1. I.E. La Boquilla, sede Madre Bernarda 
2. I.E. José de la Vega, sede       
Nuestra Sra del Carmen.
3. I.E. Las Gaviotas- Ppal</t>
  </si>
  <si>
    <t>Se corrije anotación del trimestre anterior, en el sentido que solamente se encuentran en Tesoreria Distrital órdenes para pago de gastos de registro de dos escrituras públicas a favor del Distrito de Cartagena, predios en donde funcionan las I.E. MADRE GABRIELA DE SAN MARTIN y predio pequeño que compelta el área de la I.E. PIES DESCALZOS.                                                                                                                                En cuanto a las siguientes sedes enunciadas, los tramites que se pretenden adelantar corresponden a compra de predios: 
1. I.E. La Boquilla, sede Madre Bernarda 
2. I.E. José de la Vega, sede Ntra. Sra. del Carmen.
3. I.E. Las Gaviotas- Ppal</t>
  </si>
  <si>
    <t>AVANCE PROGRAMA ACOGIDA "ATENCIÓN A POBLACIONES Y ESTRATEGIAS DE ACCESO Y PERMANENCIA”</t>
  </si>
  <si>
    <t>AVANCE DE PROYECTOS, PROGRAMA ACOGIDA "ATENCIÓN A POBLACIONES Y ESTRATEGIAS DE ACCESO Y PERMANENCIA”</t>
  </si>
  <si>
    <t>EJECUCIÓN PRESUPUESTAL PROGRAMA ACOGIDA "ATENCIÓN A POBLACIONES Y ESTRATEGIAS DE ACCESO Y PERMANENCIA”</t>
  </si>
  <si>
    <t xml:space="preserve"> SABIDURÍA DE LA PRIMERA INFANCIA</t>
  </si>
  <si>
    <t>Tasa de cobertura neta sin extraedad global en educación para el grado transición</t>
  </si>
  <si>
    <t>Porcentual</t>
  </si>
  <si>
    <t>74,06%
Fuente: Planeación Educativa - 2019</t>
  </si>
  <si>
    <t>Incrementar la tasa de cobertura neta sin extraedad global en educación para el grado transición al 78,76%.</t>
  </si>
  <si>
    <t>Implementación de la Estrategia Sendero de la Creatividad: "Tránsito armónico de educación inicial a preescolar" en el distrito de Cartagena.</t>
  </si>
  <si>
    <t>Garantizar el tránsito armónico de educación inicial a prescolar en el sistema educativo oficial de Cartagena</t>
  </si>
  <si>
    <t>1.1.1 Realizar un estudio de la oferta educativa del Distrito para la atención a primera infancia en el marco de educación inicial y preescolar, incluyendo la reorganización de la oferta educativa. -TG+</t>
  </si>
  <si>
    <t>Alexandra Herrera Puente
Apoyan: Nini Torres</t>
  </si>
  <si>
    <t>IMPLEMENTACION DE LA ESTRATEGIA SENDERO DE LA CREATIVIDAD: TRANSITO ARMONICO DE EDUCACION INICIAL A PREESCOLAR EN EL MARCO DEL PROGRAMA SABIDURIA DE LA PRIMERA INFANCIA  EN  CARTAGENA DE INDIAS</t>
  </si>
  <si>
    <t>2.3.2201.0700.2020130010256</t>
  </si>
  <si>
    <t>80111620 - Prestación de servicios profesionales y de apoyo de la gestión para el apoyo en los procesos de la Dirección de cobertura educativa de la Secretaría de educación dentro del proyecto de inversión implementación de la estrategia Sendero de la creatividad: 'Tránsito armónico, de educación inicial a preescolar, en el marco del programa Sabiduría de la primera infancia en Cartagena de Indias</t>
  </si>
  <si>
    <t>Esta actividad se tiene prevista en el mes de octubre como insumo para el estudio de insuficiencia y limitaciones de la prestación del servicio educativo 2022 - 2023. Desde ahora se viene avanzando en el diseño de Plan de trabajo para lograr su ejecución conforme lo establecido.</t>
  </si>
  <si>
    <t>Esta actividad se tiene prevista en el mes de octubre como insumo para el estudio de insuficiencia y limitaciones de la prestación del servicio educativo 2022 - 2023. Desde ahora, se esta ejecutando el plan de gestión en las Instituciones Educativas focalizadas con el objetivo de obtener insumos que permitan actualizar el documento.</t>
  </si>
  <si>
    <t>1.1.2 Diseñar un plan de gestión para el fortalecimiento de la oferta del Distrito del nivel de preescolar orientado a la ampliación de la capacidad para acceso y permanencia. -TG+</t>
  </si>
  <si>
    <t>Al igual que la anterior, esta actividad se tiene prevista en el mes de octubre como insumo para el estudio de insuficiencia y limitaciones de la prestación del servicio educativo 2022 - 2023. Desde ahora se viene avanzando en el diseño de Plan de trabajo para lograr su ejecución conforme lo establecido.</t>
  </si>
  <si>
    <t>Al igual que la anterior, esta actividad se tiene prevista en el mes de octubre como insumo para el estudio de insuficiencia y limitaciones de la prestación del servicio educativo 2022 - 2023. Desde ahora, se vienen realizando acciones que permitan recoger insumos para la entrega del plan de acción en la fecha establecida.</t>
  </si>
  <si>
    <t>1.1.3 Crear unidades móviles para el acceso y permanencia de niñas y niños de primera infancia al sistema educativo oficial. -TG+</t>
  </si>
  <si>
    <t xml:space="preserve">En el mes de enero se conformó la unidad móvil con 4 profesionales de carreras interdisciplinarias para el acompañamiento a Instituciones  educativas priorizadas en el fortalecimiento de procesos relacionados con tránsito armónico.
Anexo: contratos </t>
  </si>
  <si>
    <t xml:space="preserve">Esta actividad se encuentra AL 100%  desde el mes de enero, con la conformación de la unidad móvil. </t>
  </si>
  <si>
    <t>1.1.4 Realizar asistencia técnica y supervisión para la definición e implementación de la estrategia de atención y caracterización a la primera infancia. -TG+</t>
  </si>
  <si>
    <t>Se inicio  el primer ciclo de asistencias técnicas, en  instituciones educativas oficiales priorizadas, enfocado en procesos de  consolidación de matricula a corte  31 de marzo de 2023.                  Anexo: Soportes de la gestión. Soporte SIMAT corte 31 de marzo de 2023.</t>
  </si>
  <si>
    <t>Se inicio  el segundo  ciclo de asistencias técnicas, en  instituciones educativas oficiales priorizadas, enfocadas al fortalecimiento de la ruta de tránsito armónico emitida por el Ministerio de Educación, este ciclo se llevo a cabo con operadores SIMAT.                                                                                                                                                                   Anexo: Soportes de la gestión.</t>
  </si>
  <si>
    <t>2.1.1 Construir un diseño participativo de orientaciones para la caracterización de la primera infancia en el marco de la educación inicial que se constituya en una herramienta técnica. -TG+</t>
  </si>
  <si>
    <t>Con el equipo del proyecto, se vienen adelantando mesas de trabajo para la definición de rutas que permitan la obtención de insumos para la actualización del conjunto de documentos técnicos construidos en 2021-2022, para la construcción de la versión 2.1 prevista para 2023. Esta previsto iniciar en julio.</t>
  </si>
  <si>
    <t>Se diseño una encuesta para la recolección de información, la cual se empezara a aplicar a actores claves en las Instituciones Educativas, con el fin de obtener insumos que permitan la actualización del documento a su versión 2.1 de 2023. La encuesta será aplicada a rectores, coordinadores y operadores SIMAT.</t>
  </si>
  <si>
    <t>2.1.2 Construir un diseño participativo de orientaciones para la atención y acompañamiento de la primera infancia en el marco de la educación inicial que se constituya en una herramienta técnica. -TG+</t>
  </si>
  <si>
    <t>2.2.3 Construir un diseño participativo de evaluación en la implementación de estrategias para la atención a primera infancia en el marco de la educación inicial que se constituya en una herramienta técnica. -TG+</t>
  </si>
  <si>
    <t>Estrategia para la 
caracterización, atención y acompañamiento a la primera infancia diseñada e implementada.</t>
  </si>
  <si>
    <t>Número</t>
  </si>
  <si>
    <t xml:space="preserve">Diseñar e implementar una estrategia para la caracterización, atención y acompañamiento a primera infancia </t>
  </si>
  <si>
    <t>Documentos de lineamientos técnicos en educación inicial, preescolar, básica y media expedidos (220100500)</t>
  </si>
  <si>
    <t>Implementación de la Estrategia Descubriendo al mundo: "Una escuela que acoge a la Primera Infancia" en el distrito de Cartagena.</t>
  </si>
  <si>
    <t>Fortalecer la oferta de servicios de  Educación preescolar en el Sistema educativo oficial del distrito de Cartagena.</t>
  </si>
  <si>
    <t>1.1.1 Realizar un estudio sobre el aprovechamiento de las plataformas y/o herramientas de gestión (SSDIPI o la que esté vigente) para la toma de decisiones en el nivel preescolar.-TG+</t>
  </si>
  <si>
    <t>IMPLEMENTACION DE LA ESTRATEGIA DESCUBRIENDO EL MUNDO: UNA ESCUELA QUE ACOGE LA PRIMERA INFANCIA EN EL MARCO DEL PROGRAMA SABIDURIA DE LA PRIMERA INFANCIA EN  CARTAGENA DE INDIAS</t>
  </si>
  <si>
    <t>2.3.2201.0700.2020130010270</t>
  </si>
  <si>
    <t>80111620 - Prestación de servicios profesionales y de apoyo a la gestión  para el apoyo en los procesos de la Dirección de cobertura educativa de la Secretaría de educación dentro del proyecto de inversión Implementación de la estrategia Descubriendo al mundo: Una escuela que acoge a la primera infancia en el marco del programa Sabiduría de la primera infancia en Cartagena de Indias.</t>
  </si>
  <si>
    <t>Se tiene proyectado en abril, el primer ciclo de asistencia técnica con Operadores SIMAT. Previa a la mesa de trabajo se viene construyendo y/o actualizando: directorio de contacto, dirección y cronograma de visita</t>
  </si>
  <si>
    <t>Se llevó a cabo ciclo de asistencia técnica con los operadores de las plataformas vigentes en las 20 IE focalizadas. Se trataron aspectos relevantes del proyecto y la relación de sus funciones e importancia con las estrategias de acogida.</t>
  </si>
  <si>
    <t>1.1.2 Diseñar un plan para el fortalecimiento y/o desarrollo de capacidades en el aprovechamiento de las plataformas y/o herramientas de gestión (SSDIPI o las que estén vigentes) para la toma de decisiones en el nivel preescolar. -TG+</t>
  </si>
  <si>
    <t>Se cuenta con un diseño de plan para el fortalecimiento y/o desarrollo de capacidades en V.2. Para su actualización, se requiere de la ejecución de las mesas de trabajo prevista en el mes de abril donde se tomará la información de fuente primaria.</t>
  </si>
  <si>
    <t>La cosntrucción del documento final, implica un proceso de caracterización de las plataformas vigentes, la identificación de personal idóneo para su administración y prestación de servicio en los establecimientos educativos y secretaría de educación del distrito y, finalmente, la consolidación de un equipo de trabajo para su estudio y plan de fortalecimiento. Las acciones implementadas para tal fin, han permitido construir un directorio de contacto, acceder a estudios existentes, reuniones de trabajo con los ingenieros y/o personal a cargo y, la aplicación de una encuesta para la recolección de datos en todas las instituciones educativas.  La sistematización y análisis de los datos obtenidos a partir del mes de juilo, tendrá  como fin, contribuir al fortalecimiento  del plan de mejoramiento institucional existente.</t>
  </si>
  <si>
    <t>2.1.1 Construir diseño participativo de orientaciones para la caracterización de la primera infancia en el marco de la educación preescolar que se constituya en una herramienta técnica. -TG+</t>
  </si>
  <si>
    <t>Se viene adelantando asistencias técnicas para la definición de rutas para la actualización del conjunto de documentos técnicos construidos desde el 2021, para la construcción de la versión 3.0 prevista para 2023. Cabe resaltar que, se está trabajando sobre la Meta producto 2023 que hace referencia a 20 EE del distrito.</t>
  </si>
  <si>
    <t xml:space="preserve">A corte del mes de junio, se logró llegar al 100% de las instituciones proyectadas, mediante la construcción de 20 fichas técnicas para la caracterización de la primera infancia vinculados a la educación preescolar, al tiempo que, se constituya como insumo para la versión final de los documentos técnicos.   </t>
  </si>
  <si>
    <t>No. de Instituciones Educativas Oficiales con estrategia para la caracterización, atención y acompañamiento a la primera infancia</t>
  </si>
  <si>
    <t xml:space="preserve">80 instituciones Educativas Oficiales con atención y acompañamiento a la primera infancia </t>
  </si>
  <si>
    <t>2.1.2 Construir el diseño participativo de orientaciones para la formación integral de niñas y niños en educación preescolar que incluya la evaluación del desarrollo infantil como base del diseño y mejoramiento continuo, que se constituya en herramienta técnica. -TG+</t>
  </si>
  <si>
    <t>Para la construcción participativa de orientaciones para la formación integral de niñas y niños en educación preescolar, se viene desarrollando acciones que permitan conocer la organización curricular y la práctica pedagógica, Para tal fin, realizamos acompañamiento In situ y la aplicación de un instrumento a docentes de transición abordando los aspectos fundamentales tales como: físico, funcional, relacional y temporal que disponen en los momentos esenciales de la práctica pedagógica.</t>
  </si>
  <si>
    <t>Al cierre del primer semestre, se logró oficializar la oferta educativa dirigda a 1.000 maestros (400 directos y 600 réplicas) en alianza con la empresa social aeioTU. Empresa que busca aportar a la mejora de las prácticas, el conocimiento y el desempeño de la educación de calidad en maestros de primera infancia. También busca impactar a 25.000 niños entre: instituciones educativas, colegios privados y unidades de servicios del ICBF. La etapa de disfusión e inscripción en la oferta iniciará a partir del 10 de julio.</t>
  </si>
  <si>
    <t>2.1.3 Construir el diseño participativo de evaluación de la implementación de estrategias para la atención a niñas y niños en el marco de la educación preescolar, que se constituya en una herramienta técnica. -TG+</t>
  </si>
  <si>
    <t>La construcción del diseño participativo de evaluación de la implementación de estrategias para la atención a niñas y niños se viene llevando a cabo por etapas. A cierre de periodo, nos encontramos en la creación y fortalecimiento entre actores claves de sus cuidados y crianza: Interinstitucional e Intersectorial, logrando un trabajo articulado con Infraestructura educativa, COMFENALCO y alianza con empresas privadas como ECOPETROL.</t>
  </si>
  <si>
    <t xml:space="preserve">Desde la estrategia Descubriendo al Mundo, hemos participado en la construcción y ejecución de planes de trabajo con miras a fortalecer las prácticas pedagógicas desde lo disciplinar, lo pedagógico y lo didáctico de las maestras de preescolar para favorecer los procesos de desarrollo de la infancia; gracias a la constitución de la red de apoyo estratégico con COMFENALCO, INFRAESTRUCTURA EDUCATIVA, ECOPETROL y aeioTU. Al finalizar la etapa de ejecución de la ruta operativa, se evaluará resultados e impactos. con los beneficiarios directos.    </t>
  </si>
  <si>
    <t>3.1.1 Caracterizar la oferta de educación preescolar y reorganizar la oferta. -TG+</t>
  </si>
  <si>
    <t xml:space="preserve">Durante el trimestre, el proyecto logró llevar su oferta a 20 instituciones oficiales del distrito y, a partir de la fecha, llevar a cabo las asistencias técnicas para la caracterización de los ambientes de la educación preescolar. </t>
  </si>
  <si>
    <t>Las acciones desarrolladas, permitieron lograr lo siguiente: 20 visitas diagnósticas en los EE, 19 EE con fichas de caracterización de la educación preescolar, 55 docentes encuestados, 20 aulas de preescolar dotadas, 20 asistencia técnica con directivos y administrativos: rector, coordinador, psicosocial, operador SIMAT, PU, auxiliar contable, secretaria y articulación con infraestructura educativa para priorizar las instituciones dotadas. Fuentes de información primaria para la gestión documental de la reorganización de la oferta. Entregable final proyectado para el mes de octubre.</t>
  </si>
  <si>
    <t>3.1.2 Diseñar orientaciones para la adecuación y dotación de ambientes propicios para la educación preescolar. -TG+</t>
  </si>
  <si>
    <t>Con el equipo se ajustó los instrumentos de recolección de la información. Adicionalmente, se está trabajando en el primer ciclo de asistencia enfocado a las instituciones educativa en etapa de iniciación</t>
  </si>
  <si>
    <t xml:space="preserve">A la fecha, contamos con 20 IE participando en la aplicación de encuesta a docente de transición para indagar sobre las dimensiones que intervienen en un ambiente de aprendizaje y desarrollo, tales como: aspecto funcional, físico, temporal y relacional. Con un total de 45 encuestas realizadas sobre 103 aproximadamente. Datos que se requieren para la construcción del documento orientador. </t>
  </si>
  <si>
    <t>3.1.3 Dotar las aulas de educación preescolar con herramientas técnicas, tecnológicas y didácticas. -TG+</t>
  </si>
  <si>
    <t>56121500;44111900 - Dotación de aulas de preescolar dentro del proyecto de inversión Implementación de la estrategia Descubriendo al mundo: Una escuela que acoge a la primera infancia en el marco del programa Sabiduría de la primera infancia en Cartagena de Indias.</t>
  </si>
  <si>
    <t>A corte del trimestre, no se ha dotado a las IEO priorizadas. Sin embargo, se cuenta con cdp 107  destinado para la compra de herramientas didácticas que impacten sobre el fortalecimiento de los ambientes pedagógicos.(se encunetra en proceso de estudios previo por el area de contratacion)</t>
  </si>
  <si>
    <t>Actividad de inversión ejecutada al 100%. 20 aulas dotadas según proyección 2023</t>
  </si>
  <si>
    <t>3.1.4 Realizar asistencia técnica y supervisión para la implementación de estrategias de acceso y permanencia para niñas y niños en el nivel preescolar. -TG+</t>
  </si>
  <si>
    <t>Durante el trimestre se llevó a cabo un primer ciclo de asistencias técnicas dirigidas a los establecimientos educativos focalizados y centradas en los siguientes temas claves:
1. Acompañamiento al ingreso a clases 2023 y supervisión en las aulas de transición para verificar el uso del mobiliario entregado en la vigencia anterior, con el fin de propiciar la acogida y permanencia de los estudiantes.                                                                                                                                                                                                                                                                                            2. Presentación y posicionamiento del programa de la PI.
2. Relación familia escuela: la importancia de la acogida de la primera infancia en el contexto de la escuela.</t>
  </si>
  <si>
    <t xml:space="preserve">Se cuenta con contratación vigente de unidad móvil para el trabajo en campo con las instituciones educativas que hacen parte del proyecto. En ellas, se llevan a cabo, 4 ciclos de asistencias con actividades específicas, enfocadas a la reorganización de la oferta educativa, a la formación integral en educación preescolar, a la atención de familias en el contexto de la escuela y al estudio de las plataformas educativas vigentes. </t>
  </si>
  <si>
    <t>Porcentaje de niñas y niños en preescolar de matrícula oficial con educación inicial en el marco de la atención integral</t>
  </si>
  <si>
    <t>Garantizar la educación inicial en el marco de la atención integral al 80% de niñas y niños en preescolar de matrícula oficial (proyección matrícula)</t>
  </si>
  <si>
    <t>Implementación de la Estrategia Descubriendo al mundo "Un gobierno que cree en los niños" en el distrito de Cartagena.</t>
  </si>
  <si>
    <t>Mejorar la articulación entre sectores e instituciones responsables de la atención integral de la primera infancia, en los contextos de educación inicial y preescolar en el distrito de Cartagena.</t>
  </si>
  <si>
    <t>1.1.1  	Diseñar el protocolo de activación de la ruta integral de atenciones desde el contexto de la educación inicial y preescolar incluyendo la reorganización de la oferta, diseño de guías y materiales.  -TG+</t>
  </si>
  <si>
    <t>IMPLEMENTACION DE LA ESTRATEGIA DESCUBRIENDO EL MUNDO: UN GOBIERNO QUE CREE EN LAS NI?AS Y LOS NI?OS EN EL MARCO DEL PROGRAMA SABIDURIA DE LA PRIMERA INFANCIA -TG+ EN  CARTAGENA DE INDIAS</t>
  </si>
  <si>
    <t>2.3.2201.0700.2021130010036</t>
  </si>
  <si>
    <t>80111620 - Prestación de servicios profesionales para el apoyo en los procesos de la Dirección de cobertura educativa dentro del proyecto Implementación de la estrategia “Descubriendo el mundo: Un gobierno que cree en las niñas y los niños”, en el marco del programa Sabiduría de la primera infancia en Cartagena de Indias.</t>
  </si>
  <si>
    <t xml:space="preserve">• En el marco de la atención integral, y el derecho a la Educación, se acompañó la actividad “Regreso a Clases seguro”; llevado a cabo en la Institución Educativa Hijos de María sede Rafael Tono en alianza con el programa: Mi Escuela Mi lugar Favorito y la Policía de Infancia y Adolescencia. Cuyo objetivo fue: Acompañar el regreso a clases seguro con la Policía de Infancia y Adolescencia, bajo las estrategias de Acogida – Bienestar y Permanencia en clave de la Atención Integral. 
• Se apoyó en el proceso de Búsqueda Activa de los niños y niñas candidatos a ingresar al sistema educativo oficial, teniendo en cuenta la base de datos enviada por el Bienestar Familiar “SSDIPI”.
</t>
  </si>
  <si>
    <r>
      <t xml:space="preserve">Se diò continuidad a los planes de activaciòn de la RIA Ruta de Atenciòn Integral a travès del diseño de cronogramas donde se describe la actividd, fecha y responsable de las diferentes acciones que se implementaràn durante este 2023 en clave de cada uno de los derechos priorizados en la rueda.                                                                                               
A la fecha se ha acompañado los  colegios                                                                                        
  1. </t>
    </r>
    <r>
      <rPr>
        <b/>
        <sz val="16"/>
        <rFont val="Arial"/>
        <family val="2"/>
      </rPr>
      <t>Manuela Vergara de Curi</t>
    </r>
    <r>
      <rPr>
        <sz val="16"/>
        <rFont val="Arial"/>
        <family val="2"/>
      </rPr>
      <t xml:space="preserve"> Día: 03.05.2023 con 4 Grupos de Transición.
 2. </t>
    </r>
    <r>
      <rPr>
        <b/>
        <sz val="16"/>
        <rFont val="Arial"/>
        <family val="2"/>
      </rPr>
      <t>Olga Gonzàlez Arraut</t>
    </r>
    <r>
      <rPr>
        <sz val="16"/>
        <rFont val="Arial"/>
        <family val="2"/>
      </rPr>
      <t xml:space="preserve"> Día: 10.05.2023 con 1 Grupo de Transición.                                      
3. </t>
    </r>
    <r>
      <rPr>
        <b/>
        <sz val="16"/>
        <rFont val="Arial"/>
        <family val="2"/>
      </rPr>
      <t xml:space="preserve">Juan Josè Nieto </t>
    </r>
    <r>
      <rPr>
        <sz val="16"/>
        <rFont val="Arial"/>
        <family val="2"/>
      </rPr>
      <t xml:space="preserve">Día: 23.05.2023 con 2 Grupos de Transición y 1 de primero.                        
4. </t>
    </r>
    <r>
      <rPr>
        <b/>
        <sz val="16"/>
        <rFont val="Arial"/>
        <family val="2"/>
      </rPr>
      <t>Foco Rojo</t>
    </r>
    <r>
      <rPr>
        <sz val="16"/>
        <rFont val="Arial"/>
        <family val="2"/>
      </rPr>
      <t xml:space="preserve"> Día: 30.05.2023 6 Grupos de Transición y 4 de primero.                                        
5. </t>
    </r>
    <r>
      <rPr>
        <b/>
        <sz val="16"/>
        <rFont val="Arial"/>
        <family val="2"/>
      </rPr>
      <t>Fredonia</t>
    </r>
    <r>
      <rPr>
        <sz val="16"/>
        <rFont val="Arial"/>
        <family val="2"/>
      </rPr>
      <t xml:space="preserve"> Día: 14.06.2023 con 6 Grupos de Transición.                                                           
</t>
    </r>
    <r>
      <rPr>
        <b/>
        <sz val="16"/>
        <rFont val="Arial"/>
        <family val="2"/>
      </rPr>
      <t xml:space="preserve">Ver actas y registros de asistencias </t>
    </r>
  </si>
  <si>
    <t>1.1.2   Transferir las orientaciones para la implementación del protocolo a equipos que integran los establecimientos educativos (directivos docentes, maestros, equipos psicosociales y administrativos), las UNALDES, instituciones y sectores que intervienen en la Ruta Integral de Atenciones. -TG+</t>
  </si>
  <si>
    <t xml:space="preserve">• A la fecha del año 2023, se realizó el primer ciclo de transferencia con las orientaciones para la implementación del protocolo de la Ruta Integral de Atenciones (RIA); organizando el siguiente cronograma:
1. Martes, 07 de marzo – 2023, en el centro cultural de las Palmeras, asistentes: 
- 16 instituciones Educativas. 
2. Miércoles, 29 de marzo – 2023, en la Biblioteca Juan de Dios Amador, asistentes: 
- 13 instituciones Educativas que inician el programa esta vigencia.  
- Se programó la siguiente transferencia para el mes de abril, debido a la, situación de contratación de servicios de vigilancia y aseo en los establecimientos educativos, lo cual incidió en la reprogramación de acompañamientos situados con el IDER y el desarrollo de las transferencias.  
-Se ha gestionado con el Instituto de Patrimonio Cultural de Cartagena – IPCC, el préstamo de las instalaciones (Bibliotecas Públicas), para el desarrollo de las transferencias. 
</t>
  </si>
  <si>
    <r>
      <t xml:space="preserve">Se implementaron 3 encuentros de transferencias metodològicas a los actores institucionales de los 80 Establecimientos Educativos focalizados.                                               
</t>
    </r>
    <r>
      <rPr>
        <b/>
        <sz val="16"/>
        <rFont val="Arial"/>
        <family val="2"/>
      </rPr>
      <t>Transferencia 1 de profundizaciòn</t>
    </r>
    <r>
      <rPr>
        <sz val="16"/>
        <rFont val="Arial"/>
        <family val="2"/>
      </rPr>
      <t xml:space="preserve"> con los colegios que continuan su ciclo de fortalecimiento,  . 07.03.2023 en el Centro cultural de las Palmeras, 16 E.E. Asistentes.         
</t>
    </r>
    <r>
      <rPr>
        <b/>
        <sz val="16"/>
        <rFont val="Arial"/>
        <family val="2"/>
      </rPr>
      <t xml:space="preserve">Transferencia 2 de iniciaciòn </t>
    </r>
    <r>
      <rPr>
        <sz val="16"/>
        <rFont val="Arial"/>
        <family val="2"/>
      </rPr>
      <t xml:space="preserve">con los colegios que fueron focalizados en esta vigencia 2023, 28.03.2023 en la biblioteca Juan de Dios Amador, 13 E.E. Asistentes.                                </t>
    </r>
    <r>
      <rPr>
        <b/>
        <sz val="16"/>
        <rFont val="Arial"/>
        <family val="2"/>
      </rPr>
      <t>Transferencia 3 de profundizaciòn</t>
    </r>
    <r>
      <rPr>
        <sz val="16"/>
        <rFont val="Arial"/>
        <family val="2"/>
      </rPr>
      <t xml:space="preserve"> con los colegios que continuan su ciclo de fortalecimiento 20.04.2023 en la biblioteca Juan de Dios Amador 
21 E.E. Asistentes.                                            </t>
    </r>
    <r>
      <rPr>
        <b/>
        <sz val="16"/>
        <rFont val="Arial"/>
        <family val="2"/>
      </rPr>
      <t xml:space="preserve"> 
Ver actas y registros de asistencias </t>
    </r>
  </si>
  <si>
    <t>1.1.3  Desarrollar agendas académicas enfocadas en el desarrollo integral de la primera infancia desde el contexto de la educación inicial y preescolar. -TG+</t>
  </si>
  <si>
    <t>Esta actividad está programada para los meses de Julio – Agosto del 2023</t>
  </si>
  <si>
    <t xml:space="preserve">Proyectada para el mes de septiembre </t>
  </si>
  <si>
    <t>2.1.1  Diseñar una ruta metodológica para la construcción de escenarios de participación de la niñez en contextos de ciudad. -TG+</t>
  </si>
  <si>
    <t xml:space="preserve">• El día 27 de febrero, se llevó a cabo reunión de equipo del proyecto P9, en donde se acordó la propuesta sobre la ruta metodológica 2023, a implementar con los Consejos de Niñas y niños: Voces Locales, en el marco de la iniciativa: Cartagena: Ciudad de las Niñas y los Niños, y el ecosistema de Participación “Voces Locales”. 
• El día 02 de marzo, se llevó a cabo reunión de equipo del proyecto P9, con supervisora y dirección de cobertura educativa Dra. Alexandra Herrera, con el ánimo de presentar la propuesta sobre la ruta metodológica 2023, a implementar con los Consejos de Niñas y niños: Voces Locales, en el marco de la iniciativa: Cartagena: Ciudad de las Niñas y los Niños, y el ecosistema de Participación “Voces Locales”. 
• Acordando que, en esta vigencia se buscará fortalecer esas voces locales, a través de talleres de liderazgo y artes escénicas, además que ese primer encuentro de este año 2023, debe estar enfocado a que las niñas y los niños reconozcan su territorio o contexto, por tanto, se propone el hacer una cartografía social con ellos para que se piensen desde esos contextos micro que hace parte de una ciudad.  
</t>
  </si>
  <si>
    <r>
      <t xml:space="preserve">Se ajustò  la ruta metodològica de la implementaciòn 2023 desde los ejes participaciòn, autonomìa y juego que plantea el proyecto Ciudad de las niñas y los niños                                      
</t>
    </r>
    <r>
      <rPr>
        <b/>
        <sz val="16"/>
        <rFont val="Arial"/>
        <family val="2"/>
      </rPr>
      <t xml:space="preserve">Ver infografìa y presentaciòn </t>
    </r>
  </si>
  <si>
    <t>2.1.2  Construir escenarios de participación de la niñez en contextos de ciudad. -TG+</t>
  </si>
  <si>
    <t>Documento que contenga la propuesta de escenarios</t>
  </si>
  <si>
    <t xml:space="preserve">• Socialización con líder P9 y supervisora del programa, la propuesta sobre el despliegue operativo 2023, con relación a Cartagena: Ciudad de las Niñas y los Niños, y el ecosistema de Participación “Voces Locales”.
• El día 28 de marzo, se sostuvo reunión con dirección de cobertura educativa Dra. Alexandra Herrera y supervisora del programa, con el propósito de conocer la experiencia de Ciudad de Niños de Jundaí – Brasil, y entender de qué manera más práctica se implementa en Cartagena: Ciudad de las Niñas y los Niños, y el ecosistema de Participación “Voces Locales”.
</t>
  </si>
  <si>
    <r>
      <t xml:space="preserve">Actualmente se està implementando el diagnòstico de participaciòn de los consejeros para determinar las variables o factores de la inasistencia y proponer nuevas estratagias de convocatoria </t>
    </r>
    <r>
      <rPr>
        <b/>
        <sz val="16"/>
        <rFont val="Arial"/>
        <family val="2"/>
      </rPr>
      <t xml:space="preserve"> 
Ver archivos en carpeta </t>
    </r>
    <r>
      <rPr>
        <sz val="16"/>
        <rFont val="Arial"/>
        <family val="2"/>
      </rPr>
      <t xml:space="preserve">                                                                                          </t>
    </r>
  </si>
  <si>
    <t>2.1.3  Gestionar la adhesión a la Red Latinoamericana Ciudad de los Niños. -TG+</t>
  </si>
  <si>
    <t>Desde el 20 de marzo del año 2021, Cartagena se adhirió a la Red Latinoamericana ciudad de las niñas y los niños, en el marco de la iniciativa Cartagena: Ciudad de niñas y niños</t>
  </si>
  <si>
    <t xml:space="preserve">Se ejecutan reuniones de articulaciòn con el equipo asesor de la red Ciudad de las niñas y los niños </t>
  </si>
  <si>
    <t>21.4  Desarrollar los escenarios de participación para la niñez desde el reconocimiento como ciudadanos desde sus primeros años. -TG+</t>
  </si>
  <si>
    <t>Documento que contenga el balance del desarrllo de ciclos de participación</t>
  </si>
  <si>
    <t>• Se programa para el mes de abril, se proyecta el inicio de los encuentros con la “Red de consejeros y consejeras: Voces Locales”, para retomar las actividades a desarrollar en función de las propuestas planteadas por los mismos</t>
  </si>
  <si>
    <r>
      <t xml:space="preserve">Se han implementado 5 encuentros con los consejeros del ecosistema de participaciòn en las siguientes fechas                                                                                                            
 </t>
    </r>
    <r>
      <rPr>
        <b/>
        <sz val="16"/>
        <rFont val="Arial"/>
        <family val="2"/>
      </rPr>
      <t>Encuentro 1</t>
    </r>
    <r>
      <rPr>
        <sz val="16"/>
        <rFont val="Arial"/>
        <family val="2"/>
      </rPr>
      <t xml:space="preserve"> - 22 de abril                                                                                                            
</t>
    </r>
    <r>
      <rPr>
        <b/>
        <sz val="16"/>
        <rFont val="Arial"/>
        <family val="2"/>
      </rPr>
      <t>Encuentro 2</t>
    </r>
    <r>
      <rPr>
        <sz val="16"/>
        <rFont val="Arial"/>
        <family val="2"/>
      </rPr>
      <t xml:space="preserve"> - 28 de abril                                                                                                        
</t>
    </r>
    <r>
      <rPr>
        <b/>
        <sz val="16"/>
        <rFont val="Arial"/>
        <family val="2"/>
      </rPr>
      <t>Encuentro 3</t>
    </r>
    <r>
      <rPr>
        <sz val="16"/>
        <rFont val="Arial"/>
        <family val="2"/>
      </rPr>
      <t xml:space="preserve"> - 20 de mayo                                                                                                          
</t>
    </r>
    <r>
      <rPr>
        <b/>
        <sz val="16"/>
        <rFont val="Arial"/>
        <family val="2"/>
      </rPr>
      <t>Encuentro 4</t>
    </r>
    <r>
      <rPr>
        <sz val="16"/>
        <rFont val="Arial"/>
        <family val="2"/>
      </rPr>
      <t xml:space="preserve"> - 27 de mayo                                                                                                                     
 </t>
    </r>
    <r>
      <rPr>
        <b/>
        <sz val="16"/>
        <rFont val="Arial"/>
        <family val="2"/>
      </rPr>
      <t>Encuentro 5</t>
    </r>
    <r>
      <rPr>
        <sz val="16"/>
        <rFont val="Arial"/>
        <family val="2"/>
      </rPr>
      <t xml:space="preserve"> - 17 de junio                              </t>
    </r>
    <r>
      <rPr>
        <b/>
        <sz val="16"/>
        <rFont val="Arial"/>
        <family val="2"/>
      </rPr>
      <t xml:space="preserve"> 
Ver registros de voces </t>
    </r>
    <r>
      <rPr>
        <sz val="16"/>
        <rFont val="Arial"/>
        <family val="2"/>
      </rPr>
      <t xml:space="preserve">                                                                                           </t>
    </r>
  </si>
  <si>
    <t xml:space="preserve"> AVANCE PROGRAMA SABIDURÍA DE LA PRIMERA INFANCIA</t>
  </si>
  <si>
    <t>AVANCE DE PROYECTOS, PROGRAMA SABIDURÍA DE LA PRIMERA INFANCIA</t>
  </si>
  <si>
    <t>EJECUCIÓN PRESUPUESTAL PROGRAMA SABIDURÍA DE LA PRIMERA INFANCIA</t>
  </si>
  <si>
    <t>Número de Instituciones Educativas Oficiales en Clasificación A+, A y B en las Pruebas SABER 11.</t>
  </si>
  <si>
    <t>22
Fuente:              Icfes, 2019.</t>
  </si>
  <si>
    <t>Aumentar el número de Instituciones Educativas Oficiales a 27 en clasificación A+, A y B en pruebas saber 11.</t>
  </si>
  <si>
    <t>FORMANDO CON AMOR “GENIO SINGULAR”</t>
  </si>
  <si>
    <t>Número de Instituciones Educativas Oficiales que mejoran su índice total de clasificación de planteles educativos en Pruebas SABER 11.</t>
  </si>
  <si>
    <t xml:space="preserve">Numero </t>
  </si>
  <si>
    <r>
      <t>9</t>
    </r>
    <r>
      <rPr>
        <b/>
        <sz val="16"/>
        <color theme="1"/>
        <rFont val="Arial"/>
        <family val="2"/>
      </rPr>
      <t xml:space="preserve"> </t>
    </r>
    <r>
      <rPr>
        <sz val="16"/>
        <color theme="1"/>
        <rFont val="Arial"/>
        <family val="2"/>
      </rPr>
      <t>Instituciones Educativas Oficiales</t>
    </r>
  </si>
  <si>
    <t>15 nuevas Instituciones Educativas Oficiales que mejoran su índice total de clasificación de planteles educativos en Pruebas SABER 11.</t>
  </si>
  <si>
    <t>Entidades y organizaciones asistidas técnicamente (220100600)</t>
  </si>
  <si>
    <t>CALIDAD EDUCATIVA</t>
  </si>
  <si>
    <t xml:space="preserve">
Acompañar pedagógicamente al 100% de los establecimientos educativos en el marco de las políticas educativas, fortalecimiento de la gestión escolar con enfoque a la atención inclusiva con equidad y calidad, mediante el acompañamiento, formación docente y uso de tics, cuatrianual.</t>
  </si>
  <si>
    <t>Mejoramiento de la Calidad Educativa de las Instituciones Educativas del Distrito: Formando con Amor</t>
  </si>
  <si>
    <t>Desarrollar procesos institucionales que contribuyan al mejoramiento de resultados de las Pruebas Saber 11 en las Instituciones Educativas Oficiales del Distrito de Cartagena</t>
  </si>
  <si>
    <t>Desarrollar procesos de formación por competencias en las áreas que evalúa el ICFES y competencias socioemocionales</t>
  </si>
  <si>
    <t>Listados de asistencias
Fotografías</t>
  </si>
  <si>
    <t>Dirección de Calidad Educativa</t>
  </si>
  <si>
    <t>Mario Lombana, Director 
Alex Cabarcas, Líder de proceso</t>
  </si>
  <si>
    <t>MEJORAMIENTO DE LA CALIDAD EDUCATIVA DE LAS INSTITUCIONES EDUCATIVAS DEL DISTRITO: FORMANDO CON AMOR  CARTAGENA DE INDIAS</t>
  </si>
  <si>
    <t>2.3.2201.0700.2020130010186</t>
  </si>
  <si>
    <t>TRANSFERENCIA DE RECURSOS A IEO</t>
  </si>
  <si>
    <t>La Secretaria de Educación Distrital se encuentra realizando el proceso de  financiación  del pago de la inscripción de 7874 estudiantes jornada diurna de grado 11 a las pruebas Saber 2023 y por valor de 456.692.000 pesos.
Se  llevara a cabo acompañamiento con los personeros y representantes de los estudiantes  en el cual se trabajara el componente socioemocional y proyecto de vida,  se proyecta la participación de 214 estudiantes de grado 11.
Se desarrollara Asistencia técnica en Promoción de la salud mental y elementos para la promoción de los derechos sexuales y reproductivos, al cual asistirán los representantes estudiantiles y personeros de grado 11 de las instituciones educativas del distrito, se ´proyecta asistencia de 300 estudiantes.</t>
  </si>
  <si>
    <t>La Secretaria de Educación Distrital realizó proceso de  financiación  del pago de la inscripción de 7874 estudiantes jornada diurna de grado 11 a las pruebas Saber 2023 y por valor de 456.692.000 pesos.
Se  llevara a cabo acompañamiento con los personeros y representantes de los estudiantes  en el cual se trabajara el componente socioemocional y proyecto de vida,  se proyecta la participación de 214 estudiantes de grado 11.
Se desarrollara Asistencia técnica en Promoción de la salud mental y elementos para la promoción de los derechos sexuales y reproductivos, al cual asistirán los representantes estudiantiles y personeros de grado 11 de las instituciones educativas del distrito, se proyecta asistencia de 300 estudiantes.
Se desarrolló Asistencia tecnica sobre orientaciones sobre pruebas saber con personeros (64)</t>
  </si>
  <si>
    <t>Fortalecer la implementación de procesos formación y evaluación por competencias con docentes</t>
  </si>
  <si>
    <t>Listado de asistencias
Fotografías</t>
  </si>
  <si>
    <t>FORTALECIMIENTO DEL SISTEMA EDUCATIVO DEL DISTRITO DE 
CARTAGENA</t>
  </si>
  <si>
    <t>CONTRATO DE ASOCIACION</t>
  </si>
  <si>
    <t>1/05//2023</t>
  </si>
  <si>
    <t xml:space="preserve">Se adelanta solicitud de contratación de tipo convenio –interadministrativo entre la SED y U-mayor para la formación  de 652 docentes en las áreas que evalúa la prueba Saber.
</t>
  </si>
  <si>
    <t xml:space="preserve">Se firma  contratación de tipo convenio –interadministrativo entre la SED y U-mayor para la formación  de 652 docentes en las áreas que evalúa la prueba Saber de 30 IEO Focalizadas.
INSTITUCION EDUCATIVA JUAN JOSE NIETO - SEDE ÚNICA
I.E. TIERRA BAJA - SEDE ÚNICA
INSTITUCION EDUCATIVA NUESTRO ESFUERZO - SEDE ÚNICA
INSTITUCION EDUCATIVA LA MILAGROSA - SEDE ÚNICA
INSTITUCION EDUCATIVA JOSE MANUEL RODRIGUEZ TORICES - SEDE ÚNICA
INSTITUCION EDUCATIVA CASD MANUELA BELTRAN - SEDE ÚNICA
INSTITUCION EDUCATIVA MERCEDES ABREGO - SEDE ÚNICA
ESCUELA NORMAL SUPERIOR DE CARTAGENA DE INDIAS - SEDE ÚNICA
INSTITUCION EDUCATIVA OLGA GONZALEZ ARRAUT - SEDE ÚNICA
INSTITUCION EDUCATIVA CIUDAD DE TUNJA - SEDE ÚNICA
INSTITUCION EDUCATIVA LA LIBERTAD - SEDE ÚNICA
INSTITUCION EDUCATIVA JOHN F KENNEDY - SEDE ÚNICA
INSTITUCION EDUCATIVA FE Y ALEGRIA EL PROGRESO - SEDE ÚNICA
INSTITUCION EDUCATIVA MANUELA BELTRAN - SEDE ÚNICA
INSTITUCION EDUCATIVA MARIA REINA - SEDE ÚNICA
INSTITUCION EDUCATIVA SANTA MARIA - SEDE ÚNICA
INSTITUCION EDUCATIVA RAFAEL NU?EZ - SEDE ÚNICA
INSTITUCION EDUCATIVA DE BAYUNCA
INSTITUCIÓN EDUCATIVA VALORES UNIDOS - SEDE ÚNICA
INSTITUCION EDUCATIVA MADRE GABRIELA DE SAN MARTIN - SEDE ÚNICA
I.E. DE FREDONIA - SEDE ÚNICA
INSTITUCION EDUCATIVA MANUELA VERGARA DE CURI - SEDE ÚNICA
INSTITUCION EDUCATIVA FOCO ROJO - SEDE ÚNICA
INSTITUCION EDUCATIVA JOSE DE LA VEGA - SEDE ÚNICA
INSTITUCION EDUCATIVA DE LA BOQUILLA - SEDE ÚNICA
INSTITUCION EDUCATIVA PLAYAS DE ACAPULCO - SEDE ÚNICA
INSTITUCION EDUCATIVA CORAZON DE MARIA - SEDE ÚNICA
INSTITUCION EDUCATIVA MADRE LAURA
INSTITUCION EDUCATIVA NUEVO BOSQUE - SEDE ÚNICA
INSTITUCION EDUCATIVA PEDRO HEREDIA
</t>
  </si>
  <si>
    <t>Implementar un sistema de información para monitorear el comportamiento del índice de clasificación total en las IEO</t>
  </si>
  <si>
    <t>Sistema implementado</t>
  </si>
  <si>
    <t>El sistema de seguimiento se ha diseñado y está en implementación .</t>
  </si>
  <si>
    <t>No. de Instituciones Educativas Oficiales con experiencias en innovación, ciencia y tecnología que contribuyan al aprendizaje de los estudiantes.</t>
  </si>
  <si>
    <t>47 instituciones Educativas Oficiales</t>
  </si>
  <si>
    <t xml:space="preserve">60 Instituciones Educativas Oficiales con experiencias en innovación, ciencia y tecnología </t>
  </si>
  <si>
    <t>Establecimientos educativos apoyados para la  implementación de modelos de innovación educativa (220104700)</t>
  </si>
  <si>
    <t>Fortalecer las prácticas de ciencia, innovación y tecnología en las Instituciones educativas oficiales</t>
  </si>
  <si>
    <t>Dotación de elementos pedagogicos</t>
  </si>
  <si>
    <t>FOMENTAR UNA CULTURA DE CIENCIA, TECNOLOGÍA E INNOVACIÓN EN LAS INSTITUCIONES EDUCATIVAS OFICIALES FOCALIZADAS DEL DISTRITO DE CARTAGENA</t>
  </si>
  <si>
    <t>CONTRATO INTERADMINISTRATIVO</t>
  </si>
  <si>
    <t xml:space="preserve">" 
Objetivo de la Asistencia Técnica: acompañar el proceso de selección de Mejor Cuña Radial Escolar en el marco de la elección del personero Estudiantíl 2023. Las intituciones son:San Juan de Damasco
CASD
Jorge Artel
Gabriel García Márquez
Fredonia
Madre Gabriela de San Martín
Fe y Alegría las Américas
Politécnico del Pozón
San Francisco de Asís
Ambientalista de Cartagena
Bertha Gedeón de Baladi
Soledad Acosta de Samper
Juan José Nieto
John F. Kennedy
Luis Carlos López
Mercedes Ábrego
Arroyo de Piedra
Manzanillo
Caño del Oro
Liceo de Bolívar
Santa María.
acompañar a la  Institución Educativa Olga González Arraut en el proceso de apropiación y uso de herramientas tecnológicas digitales-Aula Lego y Aula STEM.(ASISTENTES: 16 personas; 1 Coordinador; 15 Docentes.)
</t>
  </si>
  <si>
    <t xml:space="preserve">• ASISTENCIA TÉCNICA A BIBLIOTECARIOS ESCOLARES DE INSTITUCIÓN EDUCATIVA OFICIALES DE LA COMUNA  a la siguientes instituciones educativas :
Camilo Torres
Fe y Alegría Las Américas
Fulgencio Lequerica Vélez
Luís Carlos Galán Sarmiento
Madre Gabriela de San Martin
Nuestro Esfuerzo
Politécnico Del Pozón
Valores Unidos
Villa Estrella
"PROYECTO EN CLAVE DE PAZ PARA LA FORMACIÓN DE MEDIADORES DE LECTURA, ESCRITURA CREATIVA Y ORALIDAD  con la participación  de  117 personas; 95 estudiantes; 13 docentes; 8 bibliotecarios escolares.de  las siguientes instituciones educativas:
CASD Manuela Beltrán
Madre Laura
Manuela Beltrán
Instituto Cartagena del Mar
Fe y Alegría las Américas
Foco Rojo
Fulgencio Lequerica Vélez
Gabriel García Márquez
San Felipe Neri
Fe y Alegría el Progreso
Luís Carlos López
Mandela
Rosedal
Soledad Acosta de Samper
Bayunca
Nuestra Señora del Buen Aire
Pontezuela
San José Caño del Oro
Tierra Bomba
Santa María
Objetivo de la Asistencia Técnica: acompañar el proceso de selección de Mejor Cuña Radial Escolar en el marco de la elección del personero Estudiantíl 2023. Las intituciones son:San Juan de Damasco
CASD
Jorge Artel
Gabriel García Márquez
Fredonia
Madre Gabriela de San Martín
Fe y Alegría las Américas
Politécnico del Pozón
San Francisco de Asís
Ambientalista de Cartagena
Bertha Gedeón de Baladi
Soledad Acosta de Samper
Juan José Nieto
John F. Kennedy
Luis Carlos López
Mercedes Ábrego
Arroyo de Piedra
Manzanillo
Caño del Oro
Liceo de Bolívar
Santa María.
acompañar a la  Institución Educativa Olga González Arraut en el proceso de apropiación y uso de herramientas tecnológicas digitales-Aula Lego y Aula STEM.(ASISTENTES: 16 personas; 1 Coordinador; 15 Docentes.)
</t>
  </si>
  <si>
    <t>Dotar de materiales y equipos educativos (biblioteca, laboratorio de fisica, quimica; y equipos radiofonico).</t>
  </si>
  <si>
    <t>TRANSFERENCIA DE RECURSOS A IEO FOCALIZADAS</t>
  </si>
  <si>
    <t xml:space="preserve">"En proceso para realizar transferencia a instituciones educativas que han presentado necesidades de materiales y equipo educativos.                                                               1 Soledad Acosta de Samper
2 Madre Gabriela de San Martín
3 Promoción Social de Cartagena
4 Fernando de la Vega
5 Jhon F. Kennedy
6 Bertha Gedeón de Baladi
7 CASD Manuela Beltrán 
8 Rafael Núñez
9 Olga González Arraut 
10 Las Gaviotas
11 Manzanillo del Mar
12 María Auxiliadora 
13 Alberto Elías Fernández Baena
14 Fulgencio Lequerica Vélez
15 Nuestro Esfuerzo
16 Gabriel García Márquez
17 San Francisco de Asís
18 Clemente Manuel Zabala
19 Nuestra Señora del Buen Aire
"
</t>
  </si>
  <si>
    <t xml:space="preserve">1, PROYECTO FORTALECIMIENTO DE LAS VOCACIONES EN CIENCIA, TECNOLOGÍA E INNOVACIÓN EN NIÑOS, NIÑAS Y ADOLESCENTES EN EL DEPARTAMENTO DE BOLIVAR”.
: Entrega de Kits Digitales a  11 Instituciones Educativas focalizadas
Soledad Román de Núñez
Nuevo Bosque
Rafael Núñez
Alberto Elías Fernández Baena
Ambientalista de Cartagena
José Manuel Rodríguez Torices
Salim Bechara
República de Argentina
Soledad Acosta de Samper
Jhon F. Kennedy
Santa María
2, "En proceso para realizar transferencia a instituciones educativas que han presentado necesidades de materiales y equipo educativos:
 1 Soledad Acosta de Samper
2 Madre Gabriela de San Martín
3 Promoción Social de Cartagena
4 Fernando de la Vega
5 Jhon F. Kennedy
6 Bertha Gedeón de Baladi
7 CASD Manuela Beltrán 
8 Rafael Núñez
9 Olga González Arraut 
10 Las Gaviotas
11 Manzanillo del Mar
12 María Auxiliadora 
13 Alberto Elías Fernández Baena
14 Fulgencio Lequerica Vélez
15 Nuestro Esfuerzo
16 Gabriel García Márquez
17 San Francisco de Asís
18 Clemente Manuel Zabala
19 Nuestra Señora del Buen Aire
"
3, TALLER EN NNOVACIÓN EDUCATIVA a 23 DOCENTES de las siguientes instituciones educativas:
Tierra Bomba
Puerto Rey
Islote
Isla Fuerte
Manzanillo del mar
</t>
  </si>
  <si>
    <t>No de Instituciones Etnoeducativas oficiales con Proyectos Etnoeducativos Comunitarios PEC- revisados, ajustados e implementados</t>
  </si>
  <si>
    <t>4 instituciones Etnoeducativas Oficiales
Fuente: Calidad Educativa 2019</t>
  </si>
  <si>
    <t xml:space="preserve">Revisar, ajustar e implementar los Proyectos Etnoeducativos Comunitarios PEC de 22 Instituciones Etnoeducativa </t>
  </si>
  <si>
    <t>Modelos educativos para grupos étnicos acompañados (220105601)</t>
  </si>
  <si>
    <t>Fortalecimiento de las Prácticas Etnoeducativas en Instituciones Educativas Oficiales del Distrito de Cartagena</t>
  </si>
  <si>
    <t>Fortalecer las prácticas etnoeducativas de las instituciones educativas oficiales del Distrito de Cartagena.</t>
  </si>
  <si>
    <t xml:space="preserve">Asistir técnicamente la revisión, ajustes y resemantización de PEC en IEO etnoeducativas rurales y urbanas      </t>
  </si>
  <si>
    <t>Listados de asistencia
Documento de avance</t>
  </si>
  <si>
    <t>10 IEO</t>
  </si>
  <si>
    <t xml:space="preserve">Mario Lombana, Director </t>
  </si>
  <si>
    <t>FORTALECIMIENTO DE LAS PRACTICAS ETNOEDUCATIVAS EN INSTITUCIONES EDUCATIVAS OFICIALES  DEL DISTRITO  CARTAGENA DE INDIAS</t>
  </si>
  <si>
    <t>2.3.2201.0700.2020130010257</t>
  </si>
  <si>
    <t xml:space="preserve">Prestación de servicios profesionales para el apoyo en los procesos de la Dirección de calidad educativa del proyecto de inversión Fortalecimiento de las Practicas </t>
  </si>
  <si>
    <t>CONTRATO DE PRESTACION DE SERVICIOS</t>
  </si>
  <si>
    <t>Se acogio a la I.E la Libertad (mixta).</t>
  </si>
  <si>
    <t>Acompañar la implementación de la cátedra de estudios afrocolombianos en las Instituciones Educativas oficiales del distrito de Cartagena.</t>
  </si>
  <si>
    <t>Desarrollar seminarios, encuentros, talleres sobre prácticas etnopedagógicas, etnolinguistico para fortalecimiento de la Escuela de lengua criolla palenquera “Minino a chitia ku ma kombilesa su</t>
  </si>
  <si>
    <t>Listados de asistencia
Fotografías</t>
  </si>
  <si>
    <t>3 IEO</t>
  </si>
  <si>
    <t>IE Juan José Nieto: Actividad de Cátedra de estudios afrocolombianos, en término de la Educación inclusiva, con participación de docentes y directivos para apropiación de insumos pedagógicos para su desarrollo en el aula con estudiantes de diversas etnias y migrantes de otros países.</t>
  </si>
  <si>
    <t>I.E. Clemente Manuel Zabala e I.E Juan José Nieto: Actividades de asistencia tecnica y acompañamiento para la implementacion de la catedra  de estudios afrocolombianos.  desde una perspectiva intercultural, en término de la Educación inclusiva, con participación de docentes y directivos para apropiación de insumos pedagógicos para su desarrollo en el aula con estudiantes de poblacion mestizas, de diversas etnias y migrantes de otros países. Actividades de acompañamiento PEInC en IE Pedro Romero e Mercedes Abrego.</t>
  </si>
  <si>
    <t xml:space="preserve">Asistir tecnicamente el proceso de implementación del Sistema educativo indígena SEIP, a través de  talleres y encuentros para el fortalecimiento de su autonomía, de sus saberes, sus prácticas y conocimientos ancestrales
 </t>
  </si>
  <si>
    <t>Listados de asistencia
Documento de avances</t>
  </si>
  <si>
    <t>Se han realizado gestiones con aliados para articular la oferta para el acompañamiento a lo cabildos indigenas en el territorio, con MINTERIOR y ACDIVOCCA.</t>
  </si>
  <si>
    <t>Número de Instituciones Educativas Oficiales con cátedra de estudios afrocolombianos Implementada.</t>
  </si>
  <si>
    <t xml:space="preserve">24 I.E.O.
Fuente: Calidad Educativa 2020 </t>
  </si>
  <si>
    <t>Implementar cátedra de estudios afrocolombianos en 6 Instituciones Educativas Oficiales nuevas.</t>
  </si>
  <si>
    <t xml:space="preserve">Asistir tecnicamente el desarrollo de la cátedra de estudios afrocolombianos en IEO con estrategias sobre lineamientos orientaciones curriculares para su implementación CEA 
 </t>
  </si>
  <si>
    <t>Listado de asistencias
Documento de avances</t>
  </si>
  <si>
    <t>Conmemoración Día Nacional de las Lenguas Nativas.
Actividad MEN: 'Feria de las lenguas nativas de los pueblos étnicos'.
Se realizó acomapañamiento de la actividad propuesta por el MEN.
'Feria de las lenguas nativas, memoria viva de los pueblos', donde se presentarán las experiencias de pueblos étnicos, Organizaciones nacionales, MinCultura y MinEducación.</t>
  </si>
  <si>
    <t>IE Pedro Romero: Actividad, con directivos y docentes dimensión etnoeducativa, orientaciones curriculares en torno a la estructuración del modelo etnoeducativo con enfoque intercultural en contexto urbano (04/2023). “Encuentro de Miradas Etnoeducativas, sobre experiencias académicas relacionadas con los temas etnoeducativos y pedagógicos de contexto de la interculturalidad. En ese mismo sentido aspectos los avances del estatuto especial de profesionalización de directivos y docentes etnoeducadores para comunidades afrocolombianas, raizales y palenqueras”, gestión de participación UNAD y Centro de Memorias Etnicas Universidad del Cauca. Actividad ACDI/VOCA-Programa Júntanza Étnica (Índice de Capacidad Institucional para la Equidad Étnica), en términos de asistencia técnica en el diseño, actualización y/o implementación de políticas públicas o Inclusión del enfoque diferencial. Actividad Eje Transversal, Grupos Étnicos del Plan de Desarrollo Salvemos Juntos a Cartagena</t>
  </si>
  <si>
    <t>Desarrollar actividades etnopedagógicas decenio afro en la escuela, en fechas conmemorativas de importancia afrodescendiente</t>
  </si>
  <si>
    <t>Aportes en la construcción de Circular (Comunicado de invitación) IE Focalizadas Etnoeducativas “Semilleros Becarios Soñando Juntos a la U”.</t>
  </si>
  <si>
    <t>Circular 075/2023 Circular conmemoracion Mes de la Herencia Africana. Actividades de diversidad lingüística y de la lengua criolla palenquera, acompañamiento y participación con estudiantes IE Antonia Santos, sede san Luis Gonzaga (lengua criolla palenquera) y sede Juan Salvador Gaviota (Lenguas de señas). Actividad Mes de la Herencia Africana; Taller con participación del Equipo CEA y de estudiantes “Identidad, Afrocolombianidad y diáspora africana” ámbito acompañamiento implementación de la cátedra afrocolombiana y actividad socio-cultural Caminata de la Fraternidad Afrocolombiana, “Orgullosamente afrocolombiano”, con participación de la comunidad educativa Flor del Campo en IEO Clemente Manuel Zabala. IE Pedro Romero, sede Puerto Pescador; actividad de apropiación identitaria en conmemoración del Mes de la Herencia Africana de la solidaridad Afrocolombiana, con participación de la comunidad educativa del sector Puerto Pescador del contexto barrial urbano de la Esperanza y la María.</t>
  </si>
  <si>
    <t>AVANCE PROGRAMA FORMANDO CON AMOR “GENIO SINGULAR”</t>
  </si>
  <si>
    <t>AVANCE DE PROYECTOS, PROGRAMA FORMANDO CON AMOR “GENIO SINGULAR”</t>
  </si>
  <si>
    <t>EJECUCIÓN PRESUPUESTAL PROGRAMA FORMANDO CON AMOR “GENIO SINGULAR”</t>
  </si>
  <si>
    <t>DESARROLLO DE POTENCIALIDADES</t>
  </si>
  <si>
    <t>No. de docentes formados en apropiación de ambientes de aprendizaje mediados por TIC.</t>
  </si>
  <si>
    <t>400 Docentes
Fuente: Calidad Educativa 2020</t>
  </si>
  <si>
    <t>Formar 1000 docentes en apropiación ambientes de aprendizaje mediados por tecnología.</t>
  </si>
  <si>
    <t>Docentes y agentes educativos  de educación inicial, preescolar, básica y media beneficiados con estrategias de mejoramiento de sus capacidades (220107400)</t>
  </si>
  <si>
    <t>Fortalecimiento de los procesos formativos en las Instituciones Educativas Oficiales del Distrito de Cartagena: Desarrollo de Potencialidades”</t>
  </si>
  <si>
    <t>Fortalecer las estrategias de formación afines a los saberes de los maestros y a la incorporación de las TIC en los procesos de enseñanza y aprendizaje en las Instituciones Educativas Oficiales.</t>
  </si>
  <si>
    <t>Formar docentes en saberes pedagógicos, disciplinares y reflexivos.</t>
  </si>
  <si>
    <t>Documento seguimiento a docentes  ICETEX</t>
  </si>
  <si>
    <t>50 docentes</t>
  </si>
  <si>
    <t>FORTALECIMIENTO DE LOS PROCESOS FORMATIVOS EN LAS INSTITUCIONES EDUCATIVAS OFICIALES DEL DISTRITO DE CARTAGENA: DESARROLLO DE POTENCIALIDADES</t>
  </si>
  <si>
    <t>2.3.2201.0700.2021130010227</t>
  </si>
  <si>
    <t xml:space="preserve">Se realizó la apertura de convocatoria para formación avanzada, 39 Becas disponibles para Maestrías y Doctorado, las cuales ya finalizaron su proceso de postulación por parte de los docente y se encuentra en la fase de estudio para su otorgamiento.
</t>
  </si>
  <si>
    <t>Se adjudican 30 becas para formación avanzada (Olga Villegas Robles) en maestría  de Convivencia, conflicto y paz de la Universidad de Cartagena.</t>
  </si>
  <si>
    <t xml:space="preserve">No. de Instituciones Educativas Oficiales beneficiadas con estrategia TIC para la formación bilingüe  </t>
  </si>
  <si>
    <t xml:space="preserve">15 Instituciones Educativas Oficiales beneficiadas con estrategia TIC para la formación bilingüe  </t>
  </si>
  <si>
    <t>Instituciones educativas fortalecidas en competencias comunicativas en un segundo idioma (220103401)</t>
  </si>
  <si>
    <t>Cualificar con programas de formación continua a docentes en servicio, en el marco del plan territorial de formación docente.</t>
  </si>
  <si>
    <t>Listado de asistencia</t>
  </si>
  <si>
    <t>230 docentes</t>
  </si>
  <si>
    <t xml:space="preserve">xxxx  Docentes de IEO Bayunca iniciaron proceso de cualificación a través de la estrategia "Territorios que Convergen" con aliados del Consorcio de Juntos Aprendemos - USAID  </t>
  </si>
  <si>
    <t>Formar docentes en apropiación de ambientes de aprendizaje mediados por TIC.</t>
  </si>
  <si>
    <t>250 docentes</t>
  </si>
  <si>
    <t>Procesos de formación Docente en apropiación de ambientes de aprendizaje mediados por TIC.</t>
  </si>
  <si>
    <t xml:space="preserve">149 Docentes iniciaron formación en ambientes de aprendizajes mediados por TIC,  a través del aliado Generación Ciencias – MINTIC, oficina tecnología e informática de la Alcaldía.
</t>
  </si>
  <si>
    <t xml:space="preserve">Se realiza taller en innovación educativa con el objetivo de brindar estrategias metodológicas a los docentes para innovar en el aula, se capacitan 23 docentes de 5 IEO focalizadas: Tierra Bomba, Puerto Rey, Islote, Isla Fuerte, Manzanillo del mar. Entrega de Kits digitales a 11 instituciones Educativas focalizadas: Soledad Román de Núñez, Nuevo Bosque, Rafael Núñez, Alberto Elías Fernández Baena, Ambientalista de Cartagena, José Manuel Rodríguez Torices, Salim Bechara, República de Argentina, Soledad Acosta de Samper, Jhon F. Kennedy, Santa María. El kit se compone por: 1 Tableros digitales, 19 tablets, 19 forros para las tablets, 1 soporte para el tablero.
</t>
  </si>
  <si>
    <t>Porcentaje de docentes de Instituciones Educativas Oficiales formados en su saber disciplinar, pedagógico y reflexivo</t>
  </si>
  <si>
    <t>Formar el 30% de los docentes de las Instituciones Educativas Oficiales en su saber disciplinar, pedagógico y reflexivo</t>
  </si>
  <si>
    <t>30% de docentes
(1500 aprox.)</t>
  </si>
  <si>
    <t>Diseñar e implementar un programa de formación bilingüe mediante la utilización de las TIC dirigido a instituciones educativas.</t>
  </si>
  <si>
    <t xml:space="preserve">Documento de avance </t>
  </si>
  <si>
    <t>15 IEO</t>
  </si>
  <si>
    <t>FORTALECIMIENTO DEL MULTILINGÜISMO EN INSTITUCIONES EDUCATIVAS OFICIALES DEL DISTRITO DE CARTAGENA</t>
  </si>
  <si>
    <t>CONVENIO DE ASOCIACION</t>
  </si>
  <si>
    <t>Como avance en la meta en el año 2022 se realizo transferencia de recursos mediante resolución No 7420 del 25 de noviembre a 12 instituciones educativas oficiales, pertenecientes al programa amigos del turismo para fortalecimeinto de los procesos formativos en bilinguismo y para la vigencia 2023, en meta de plan de accion se tiene previsto 3 IEO, como cumplimiento de la meta del cuatrenio, frente a este proceso se enviaron a la subdirección de contratación de la SED, las especificaciones tecnicas de frances y se viene trabajando en la de los idiomas aleman e ingles.</t>
  </si>
  <si>
    <t>Se publicó el proceso de francés en la plataforma de contratación para que los postulantes aplicaran. Por incuplimiento de requisitos de los postulantes, la convocatoria fue declarada desierta para el proceso de francés. Nuevamente se va a realizar proceso de contratación en el idioma francés. Con relación al idioma alemán este se encuentra en revisión de las especificaciones técnicas.</t>
  </si>
  <si>
    <t>Fortalecer los procesos formativos en Bilinguismo mediante herramientas digitales y documentales</t>
  </si>
  <si>
    <t>Como parte del proceso de formación de los docentes desde el multilinguismo se tiene previsto la utilización de materiales pedagogicos para fortalecer sus competencias: textos, guias y el uso de herramientas digitales- las cuales se tienen previstas en el analisis de las propuestas de oferentes que se suciten de las convocatorias a traves de la oficina de contratación.</t>
  </si>
  <si>
    <t>No. de Instituciones Educativas Oficiales con herramientas de gestión escolar revisadas, ajustadas y resemantizadas.</t>
  </si>
  <si>
    <t>60 I.E.O
Fuente: Calidad Educativa 2020</t>
  </si>
  <si>
    <t>Revisar, ajustar y resemantizar las herramientas de gestión escolar de 105  Instituciones Educativas Oficiales.</t>
  </si>
  <si>
    <t>Entidades o instituciones asistidas técnicamente en innovación educativa  (220104600)</t>
  </si>
  <si>
    <t>Fortalecimiento de la Gestión escolar para el mejoramiento de la calidad educativa</t>
  </si>
  <si>
    <t>Fortalecimiento de la gestión escolar para el mejoramiento de la calidad educativa</t>
  </si>
  <si>
    <t>Acompañar las propuestas de mejoramiento de las instituciones Educativas Oficiales</t>
  </si>
  <si>
    <t xml:space="preserve">Listados de asistencia </t>
  </si>
  <si>
    <t>11 IEO</t>
  </si>
  <si>
    <t>FORTALECIMIENTO DE LA GESTION ESCOLAR PARA EL MEJORAMIENTO DE LA CALIDAD EDUCATIVA   CARTAGENA DE INDIAS</t>
  </si>
  <si>
    <t>2.3.2201.0700.2020130010185</t>
  </si>
  <si>
    <t>Dotación de Material pedagógico para las IEO</t>
  </si>
  <si>
    <t xml:space="preserve">Al respecto de las 4 actividades de este proyecto, se han adelantado las siguientes acciones: 
1.	Acompañar las propuestas de mejoramiento de las instituciones Educativas Oficiales
-Organización del plan de trabajo del programa de acompañamiento GESTIONAR-TÉ, 
-Organización del cronograma de acompañamientos del programa de acompañamiento GESTIONAR-TÉ, 
-Divulgación del cronograma de acompañamientos a través de la circular 036 del 27 de febrero del 2023 cuyo asunto es: PROGRAMACIÓN 2023 DEL PROGRAMA DE ACOMPAÑAMIENTO PARA EL 
MEJORAMIENTO Y EL FORTALECIMIENTO DE LA GESTIÓN ESCOLAR GESTIONAR-TÉ
-Implementación del plan de trabajo acorde al cronograma de Acompañamientos de GESTIONAR-TÉ: Asistencia técnica mediante el Taller de Transferencia de la metodología "La Escuela Resemantizada" a los EE privados con la participación de 32 EE privados xxxxx
-Realización del comité de Jornada única con el objetivo de revisar los avances del Plan de implementación de Jornada única PIJU y el Plan de Mejoramiento de Jornada Única PMJU. 
</t>
  </si>
  <si>
    <t>*Implementación del plan de trabajo acorde al cronograma de Acompañamientos de GESTIONAR-TÉ: Asistencia técnica mediante el Taller PIAR como estrategia de flexibilización curricular el 2 de mayo, con la participación de 78 EE Privados: 
1. FUND. CENT. EDUC. LAS PALMERAS
2. FUNDACIÓN INSTITUTO MI PRIMERA ESTACIÓN
3. INSTITUTOS CHIQUITINES
4. COLEGIO BAUTISTA DIOS ES AMOR
5. INSTITUCIÓN EDUCATIVA LIRIOS DE LOS VALLES
6. COLEGIO CRISTIANO LUZ Y VERDAD
7. CEDESPO
8. FUNDACIÓN EL ROSARIO
9. COLEGIO ALMIRANTE COLON
10. CONCENTRACIÓN EDUCATIVA DESCUBRIENDO TALENTOS
11. INSTITUTO DE DESARROLLO INTEGRAL IDI
12. COLEGIO TRINITARIO
13. INSTITUTO EL PARAÍSO
14. GIMNASIO CRISTIANO BOCACHICA
15. INSTITUTO EL MANANTIAL
16. GIMNASIO CERVANTES
17. INSTITUCIÓN EDUCATIVA CAMINO DEL SABER
18. CENTRO EDUCATIVO LAS AMÉRICAS
19.  FUNDACIÓN ALUNA
20. CORPORACIÓN EDUCATIVA INSTITUTO GUADALUPE
21. INSTITUTO INFANTIL JEAN PIAGET
22. INSTITUCIÓN EDUCATIVA 14 DE FEBRERO
23. CEDI
24. COLEGIO MODELO DE LA COSTA
25. CCEI EL RODEO
26. CCE AMOR A MI PATRIA
27. COLEGIO LA ANUNCIACIÓN
28. COLEGIO EUCARÍSTICO SANTA TERESA
29. INSTITUTO MI BARQUITO
30. INSTITUTO FREINET
31. COLEGIO GENERACIÓN XXI
32. COLEGIO CAMINO DE LA LUZ Y ESPERANZA
33. COLEGIO JOSÉ MARÍA GARCÍA T
34. CORPORACIÓN EDUCATIVA MADDOX
35. CORPORACIÓN EDUCATIVA INSTITUTO PITALUA
36. GIMNASIO FRANCESCO TONUCCI
37. INSTITUCIÓN EDUCATIVA LOS ÁNGELES
38. COLEGIO OCTAVIANA
39. INSTITUCIÓN EDUCATIVA ALICIA ÁLVAREZ
40. COLEGIO PITÁGORAS
41. CORPORACIÓN INSTITUTO SOLEDAD VIVES DE JOLY
42. COLEGIO BEVERLY HILLS
43. CORPORACIÓN EDUCATIVA ROCHY
44. COLEGIO JORGE WASHINGTON 
45. CENTRO EDUCATIVO ANDALUCÍA
46. COLEGIO SANTÍSIMA TRINIDAD
47. COLEGIO SAN JOSÉ DE LOS CAMPANOS
48. COLEGIO CANADIENSE DE CARTAGENA
49. CORPORACIÓN EDUCATIVA ANGELITOS
50. INSMECAR
51. COLEGIO MARIA MONTESSORI
52. COLEGIO INTEGRAL JOHN DEWEY
53. COLEGIO DE LA SALLE
54. COLEGIO DE LA ESPERANZA 
55. COLEGIO INDIA CATALINA
56. CORPORACIÓN EDUCATIVA JORGE ELIECER GAITÁN
57. INSTITUCIÓN EDUCATIVA APRENDER CON ALEGRÍA
58. GIMNASIO HOWARD GARDNER
59. FUNDACIÓN EDUCATIVA ECOLÓGICA BARBACOAS
60. CENTRO EDUCATIVO MARALÚ
61. INSTITUCIÓN EDUCATIVA COLOMBO HOLANDÉS
62. COLEGIO EL DIVINO SALVADOR
63. COLEGIO LA CANDELARIA
64. COLEGIO MIXTO DE LA POPA
65. INSTITUCIÓN EDUCATIVA COMFAMILIAR
66. COLEGIO MIXTO NUEVO PORVENIR
67. CORPORACIÓN INSTITUTO NUEVA SABIDURÍA
68. JARDÍN INFANTIL MI PEQUEÑO ARTISTA
69. GIMNASIO ALTAIR DE CARTAGENA
70. INSTITUTO INTEGRAL NUEVA COLOMBIA
71. CENTRO EDUCATIVO SHALOM
72. COLEGIO LA SAGRADA FAMILIA
73. INSTITUCIÓN EDUCATIVA SAN ISIDRO LABRADOR 
74. CENTRO DE NIVELACIÓN CEN
75. COLEGIO LA LIBERTAD
76. CEMIDE
77. ASPAEN CARTAGENA DE INDIAS
78. INSTITUTO MIXTO EL NAZARENO
*Implementación del CICLO DE WEBINAR EN CURRICULO Y DIDÁCTICA en el marco de las estrategias de Acompañamientos de GESTIONAR-TÉ: Asistencia técnica en CURRICULO Y DIDÁCTICA DE LAS CIENCIAS SOCIALES, 13 de junio con la participación de 61 docentes de 14 establecimientos educativos públicos y privados: 
1. CORPORACIÓN EDUCATIVA JORGE ELIÉCER GAITÁN 
2. CARTAGENA INTERNATIONAL SCHOOL 
3. I E GABRIEL GARCÍA MÁRQUEZ 
4. INSTITUCIÓN EDUCATIVA RAFAEL NÚÑEZ
5. MADRE GABRIELA DE SAN MARTIN
6. IE LAS GAVIOTAS 
7. INSTITUTO MIXTO FREINET
8. IE 29 DE JULIO 
9. I.E MANUELA VERGARA DE CURI
10. CENTRO EDUCATIVO ANDALUCÍA 
11. INSTITUTO MIXTO FREINER
12. CENTRO EDUCATIVO ANDALUCIA 
13. MANUELA VERGARA DE CURI 
14. INSTITUTO MIXTO FREINET
*Implementación del CICLO DE WEBINAR EN CURRICULO Y DIDÁCTICA  en el marco de las estrategias de Acompañamientos de GESTIONAR-TÉ: Asistencia técnica en CURRICULO Y DIDÁCTICA DE MATEMÁTICAS  con la participación de 158 docentes de  36 establecimientos educativos públicos y privados: 
1. ASPAEN CARTAGENA DE INDIAS
2. INST EDU. SOLEDAD ROMÁN DE NÚÑEZ
3. IE BERTHA GEDEÓN DE BÁLADI
4. CENTRO EDUCATIVO ANDALUCÍA 
5. NUEVO BOSQUE 
6. COLEGIO DIOS ES AMOR CDA SEDE CARTAGENA
7. INSTITUCIÓN EDUCATIVA DE SANTA ANA
8. IE DE ARGENTINA.
9. CENTRO EDUCATIVO ANDALUCIA 
10. FOCO ROJO
11. INSTITUCION EDUCATIVA PESCADOR DE LETRAS 
12. FUNDACIÓN EDUCATIVA INSTITUTO ECOLÓGICO BARBACOAS 
13. INSTITUCION EDUCATIVA PSCADOR DE LETRAS 
14. AVANTE GLOBAL SCHOOL
15. CENTRO EDUCATIVO INDIA CATALINA
16. INSTITUCIÓN EDUCATIVA RAFAEL NÚÑEZ
17. IE NUESTRO ESFUERZO 
18. GIMNASIO CRISTIANO DE BOCACHICA
19. SOLEDAD ROMÁN DE NÚÑEZ
20. INST. ED. HERMANA ALICIA ALVAREZ 
21. CIUDAD ESCOLAR COMFENALCO
22. COLEGIO DE LAS AMÉRICAS 
23. GABRIEL GARCÍA MÁRQUEZ 
24. INSTITUCIÓN EDUCATIVA DE ISLA FUERTE
25. ESCUELA NORMAL SUPERIOR DE CARTAGENA DE INDIAS
26. FUNDACIÓN 
27. INST EDUCATIVO MI NUEVO HOGAR
28. LUZ DE LUZ
29. IE VALORES UNIDOS 
30. INSTITUTO METROPOLITANO DE CARTAGENA "INSMECAR"
31. IE MARÍA CANO
32. HIJOS DE MARIA
33. INSTITUTO MIXTO FREINET
34. SED
35. I.E POLITÉCNICO DEL POZÓN
36. CENTRO EDUCATIVO PESCADOR DE LETRAS</t>
  </si>
  <si>
    <t>Asistir técnicamente a la revisión, ajuste y resemantización de los Proyectos Educativos Institucionales PEI</t>
  </si>
  <si>
    <t xml:space="preserve">Listados de asistencia
Documento de avance </t>
  </si>
  <si>
    <t xml:space="preserve">2.	Asistir técnicamente la revisión, ajuste y resemantización de los Proyectos Educativos Institucionales PEI
-Focalización de las IEO que serán asistidas técnicamente en el proyecto para la vigencia 2023:  IE Nueva Esperanza de Arroyo Grande, IE Olga González Arraut, IE Alberto Elías Fernández Baena, IE Clemente Manuel Zabala, IE Hijos de María, IE Jorge Artel, IE Gabriel García Márquez, IE La Libertad, IE Ternera y IE Mercedes Abrego
-Organización del documento técnico que contiene los alcances del proceso de acompañamiento para la resemantización de las IEO en clave de la revisión y ajustes de los PEI
-Definición del plan de trabajo mediante la elaboración de un cuadernillo que orienta la implementación de la resemantización en las IEO focalizadas 
-Definición del cronograma de trabajo de la estrategia la Escuela Resemantizada
-Lanzamiento de la estrategia La Escuela Resemantizada, convocado mediante circular 028 del 14 febrero del 2023, con la participación de los consejos directivos de las IEO focalizadas 
-Asistencias técnicas para desarrollar los movimientos que constituyen la metodología de la estrategia La escuela Resemantizada: 
	-21 de febrero Movimiento 1: “Los Orgullos y lo posible” y Movimiento 2: “El pacto por la Resemantización de mi escuela”
	-15 de marzo: Movimiento 3: “Del sujeto aburado al sujeto potenciado”
	- 27 de marzo: seguimiento a los avances del Movimiento 3: “Del sujeto aburado al sujeto potenciado
-Mesa de trabajo con Tutores del Programa Todos a Aprender PTA, convocada mediante la circular 046 de 16 de marzo, cuyo propósito fue la articulación del PTA con el Plan de apoyo al mejoramiento, liderado por el área mejoramiento de calidad educativa, en aras de vincular como apoyo a los tutores en la implementación de la estrategia la Escuela Resemantizada. </t>
  </si>
  <si>
    <t>*Asistencias técnicas para desarrollar los movimientos que constituyen la metodología de la estrategia La escuela Resemantizada: 
 *11 de abril, socialización con las IEO Insulares de la apuesta por la resemantización de los PEI, y su impacto en el tránsito de PEI a PEC. 
 *12 de abril Movimiento 4: “El PEI es la escuela”, se hace seguimiento a cada IEO focalizada para revisar los avances que llevan en la revisión y ajustes de sus PEI.
*12 de abril revisión de la asignación académica de la IEO Pontezuela en cave de la organización de la Jornada única
*27 de abril, Movimiento 4: “El PEI es la escuela”, se realiza asistencia técnica con las 10 IEO focalizadas para verificar los avances y retroalimentar el proceso resemantización usando la matriz de doble referencia indicada en la metodología. 
*24 de abril, entrega de la resolución de funcionamiento a la IEO la Boquilla en virtud de su reciente formulación del PEC. 
*28 de abril, emisión de circular 071 cuyo objeto es la asistencia técnica del Ministerio de Educación Nacional en temas relacionados con etnoeducación, interculturalidad y educación propia, programada para el mes de mayo.
*23 de mayo, mediante CIRCULAR No. 071, se convoca a asistencia técnica con el MEN en ASUNTOS ETNICOS E INTERCULTURALES. En esta participaron 68 directivos docentes y docentes de las 26 IEO focalizadas en normativa interna como Etnoeducativas, y se desarrolló la siguiente agenda 
JORNADA AM
8:00 a 8:30 am Registro e instalación 
8:30 a 8:45 am Apertura por parte de la Dra. Olga Elvira Acosta Amel Secretaria de Educación 
8:45 a 9:15 am Avances del proceso de acompañamiento a las Instituciones Etnoeducativas Oficiales del distrito (José Ortega – SED)
9:15 a 11:15 am Acompañamiento del MEN en los siguientes temas: 
• Marco Normativo de los asunto étnicos e interculturales
• Estatuto de los Etnoeducadores 
• Implementación de los PEC y PEI
11:15 am a 12:00 m Sesión de preguntas 
12:00 m a 12:45 pm Refrigerio reforzado 
JORNADA PM
12:45 a 2:30 Acompañamiento del MEN en los siguientes temas:
• Operatividad del PEC y PEI 
• SEIP Educación propia
• Financiación de la etnoeducación y educación propia e intercultural 
2:30 am a 3:15 pm Sesión de preguntas 
3:15 a 3:30 pm Cierre y conclusiones en clave de compromisos
- 25 de mayo, asistencia técnica con la IEO Puerto Rey a fin de vincular a la institución en la estrategia LA ESCUELA RESEMANTIZADA.  
- 30 de mayo Seguimiento a la implementación de la estrategia LA ESCUELA RESEMANTIZADA.</t>
  </si>
  <si>
    <t>Fortalecer la resemantización de las instituciones educativas oficiales, mediante la dotación de elementos de material pedagógico para el mejoramiento de la calidad educativa.</t>
  </si>
  <si>
    <t>Dotación de elementos pedagógicos</t>
  </si>
  <si>
    <t>5 IEO</t>
  </si>
  <si>
    <t xml:space="preserve">3.	Fortalecer la resemantización de las instituciones educativas oficiales, mediante la dotación de elementos de material pedagógico para el mejoramiento de la calidad educativa.
-Organización de los registros de necesidades por cada IEO del material de dotación pedagógico
-Entrega ala oficina de contratación, de los registros de necesidades de cada IEO del material de dotación pedagógico requerido para el mejoramiento de la calidad educativa
</t>
  </si>
  <si>
    <t>*Definición de la modalidad de ejecución de los recursos del proyecto, mediante la compra por Colombia compra eficiente y los elementos que no estén en los catálogos d ellos acuerdos marcos vigentes serán presupuestados para la realización de transferencias a las IEO 
*Elaboración de especificaciones técnicas del proyecto de fortalecimiento de la gestión escolar para el mejoramiento de la calidad educativa
*Elaboración de los estudios previos dotación - Acuerdo marco cce-166-amp-2021 material pedagógico y los estudios previos: dotación compra AMP primera infancia
*Solicitud de CDP en coherencia de los dos procesos de compra por acuerdo marco</t>
  </si>
  <si>
    <t>Asistir técnicamente la revisión, ajuste e implementación de las herramientas de gestión escolar: currículo, PMI, Autoevaluación, SIEE</t>
  </si>
  <si>
    <t>Listados de asistencia
Documentos institucionales</t>
  </si>
  <si>
    <t>4.	Asistir técnicamente la revisión, ajuste e implementación de las herramientas de gestión escolar: currículo, PMI, Autoevaluación, SIEE
-Se ofrece a las 107 IEO, orientaciones para implementación de las herramientas de gestión escolar: currículo, PMI, Autoevaluación, SIEE y solicitud de entrega de las mismas, mediante la circular 029 del 14 de febrero del 2023,
-Asistencia técnica dirigida a las 10 IEO focalizadas, para orientar los ajustes e implementación de la autoevaluación institucional y planes de mejoramiento Institucionales en el marco de la resemantización de la escuela.</t>
  </si>
  <si>
    <t xml:space="preserve">*19 de abril, participación en la mesa de trabajo de Educación en el marco del Plan para el Buen vivir de las 12 IEO de la Unidad comunera de Gobierno No. 6; en este espacio se mostró el avance en el proceso de resemantización y orientación de las HGE de dichas IEO. 
*30 de mayo, implementación del Movimiento 5: “La escuela resemantizada”: se realiza asistencia técnica con las 11 IEO focalizadas para revisar los SIEE de estas y verificar los avances del proceso de resemantización. </t>
  </si>
  <si>
    <t>AVANCE PROGRAMA DESARROLLO DE POTENCIALIDADES</t>
  </si>
  <si>
    <t>AVANCE DE PROYECTOS, PROGRAMA DESARROLLO DE POTENCIALIDADES</t>
  </si>
  <si>
    <t>EJECUCIÓN PRESUPUESTAL PROGRAMA DESARROLLO DE POTENCIALIDADES</t>
  </si>
  <si>
    <t>PARTICIPACIÓN, DEMOCRACIA Y AUTONOMÍA</t>
  </si>
  <si>
    <t>No. de Instituciones Educativas Oficiales con órganos de Gobierno y Convivencia Escolar Fortalecidos.</t>
  </si>
  <si>
    <t>5  I.E.O. 
Fuente: Calidad Educativa 2020</t>
  </si>
  <si>
    <t>Fortalecer los órganos de Gobierno y Convivencia Escolar de 100 Instituciones Educativas Oficiales.</t>
  </si>
  <si>
    <t>Entidades territoriales con estrategias para la prevención de riesgos sociales en los entornos escolares implementadas (220105400)</t>
  </si>
  <si>
    <t>Fortalecimiento de la educación integral  en las Instituciones Educativas Oficiales del Distrito de Cartagena.TG- Cartagena de Indias (desde la participación, democracia y autonomía)</t>
  </si>
  <si>
    <t>Desarrollar procesos de formación integral y participación en las  del Distrito de Cartagena</t>
  </si>
  <si>
    <t>Fortalecer los órganos de gobierno escolar de las IEO.</t>
  </si>
  <si>
    <t>13 IEO</t>
  </si>
  <si>
    <t>FORTALECIMIENTO DE LA EDUCACION INTEGRAL DESDE LA PARTICIPACION, DEMOCRACIA Y AUTONOMIA  EN LAS INSTITUCIONES EDUCATIVAS OFICIALES DEL DISTRITO DE CARTAGENA?</t>
  </si>
  <si>
    <t>2.3.2201.0700.2021130010224</t>
  </si>
  <si>
    <t xml:space="preserve">Prestación de servicios profesionales para el apoyo en los procesos de la Dirección de calidad educativa del proyecto de inversión Fortalecimiento de la educación integral en las Instituciones Educativas Oficiales del Distrito de Cartagena </t>
  </si>
  <si>
    <t xml:space="preserve">En el primer trimestre en cumplimiento de la ley se expide la Circular orientadora para las instituciones educativas 018 y 019 de febrero 06 de 2023, para que realiacen su proceso de conformación de Gobierno Escolar y Elección de Personeros y Contralores estudiantiles.
Se realizó sensibilizacióna a estudiantes candidatos a Personeros estudiantiles  en alianza con la organización Civix, fortaleciendo la participación de estudiantes y docentes.
Se realizaron visitas y envió de cartas a las 13 instituciones educativas focalizadas para agendar las asistencias técnicas de los meses siguientes para el gobierno escolar.   </t>
  </si>
  <si>
    <t xml:space="preserve">En el segun trimestre del año, se  realizaron las siguientes acciones en materia de gobierno escolar, se fortalecieron 5 IEO en sus gobiernoes escolares 
1. I.E FOCO ROJO
2. I.E FULGENCIO LEQUERICA
3. I.E 14 DE FEBRERO
4. I.E GABRIEL GARCIA MARQUEZ 
5.I.E TIERRA BOMBA
se realizaron 3 encuentro de PERSONERAS, PERSONEROS, REPRESENTANTES, CONTRALORES Y CONTRALORAS ESTUDIANTILES 2023 en donde se les formo en habilidades para la vida y prueba icfes </t>
  </si>
  <si>
    <t>Fortalecer los comité de convivencia de las IEO del Distrito de Cartagena</t>
  </si>
  <si>
    <t>12 IEO</t>
  </si>
  <si>
    <t xml:space="preserve">Se realizaron acompañamientos a establecimientos educativos privados y oficiales para fortalecer los temas de convivencia en las escuelas, orientando el cumplimiento de las funciones del comite de convivencia escolar.
ESTABLECIMIENTO EDUCATIVOS
1, Jorge Washintong
2, Global
3, Internacional School
4, Gimnasio Cartagena
5, Gimnasio Cartagena de Indias
6, Colegio Ecologico Barbacoa
INSTITUCIONES EDUCATIVAS
IEO  FULGENCIO LEQUERICA VELEZ 
Se fortalcen las instituciones educativas en sus proyectos de educacion para la sexualidad,  gestionando acompañamiento con aliados para que se ejecuten los planes de trabajo. 
</t>
  </si>
  <si>
    <t xml:space="preserve">Se realizaron acompañamientos a establecimientos educativos privados y oficiales para fortalecer los temas de convivencia en las escuelas, orientando el cumplimiento de las funciones del comite de convivencia escolar.
este trimestre dse trabajon por unaldes en el cual trabajamos con las UNALDES: 
SANTA RITA 
COUNTRY
RURAL
INDUSTRIAL
de las cuales se han fortalecido 10 de las 12 focalizadas para el año 2023
se viene realizando un trabajo especifico con los COLEGIOS ARQUIDIOSESANOS
se realizaron acciones para el trabajo en la promocion de la salud mental y la prevencion de la conducta suicida con todas las I.E. publicas y privadas del distrito y se trabajo con 6 IE focalizadas 
I.E Tierra Bomba
I.E FULGENCIO LEQUERICA
I.E BAYUNCA
I.E TIERRA BAJA
I.E NUESTRA SEÑORA DE LA CANDELARIA 
I.E JORGE ARTEL 
se realizaron mesas de trabajo con 12 escuelas que participaron el año pasado en el concurso avanzando hacia la paz grande para las escuelas que educan para la paz </t>
  </si>
  <si>
    <t>Elaborar, ejecutar y evaluar los planes de trabajo de los órganos del Gobierno escolar y Comités de Convivencia Escolar</t>
  </si>
  <si>
    <t>En este trimestre las escuelas están el el proceso de conformación de los Gobiernos Esolares,  por lo tanto las asistencias técnicas para acompañar y orientar la construccioón de planes de trabajo se realizaran es este segundo trimestre.</t>
  </si>
  <si>
    <t>las asistencias técnicas para acompañar los planes de trabajo se realizaran en el tercer trimestre.</t>
  </si>
  <si>
    <t>No. de Instituciones Educativas Oficiales con revisión, ajuste y fortalecimiento de Proyectos Pedagógicos Transversales.</t>
  </si>
  <si>
    <t>48 IEO</t>
  </si>
  <si>
    <t>Revisar, ajustar y fortalecer los proyectos pedagógicos transversales de 105 Instituciones Educativas Oficiales.</t>
  </si>
  <si>
    <t xml:space="preserve"> Documentos  de lineamientos técnicos formulados en el marco de las estrategias de calidad educativa. (220100501)</t>
  </si>
  <si>
    <t xml:space="preserve">Asistir técnicamente la revisión, ajuste de los Proyectos Pedagógicos Transversales y escuela de padres en las IEO del Distrito de Cartagena 
</t>
  </si>
  <si>
    <t xml:space="preserve">15 IEO </t>
  </si>
  <si>
    <t>10 instituciones educativas oficiales asitidas y fortalecidas en acciones relacionadas con sus proyectos ambientales escolares y planes de gestion de riesgos escolares en articulación con el establecimiento publico ambiental EPA, CEMPRE y Empresas Comunitarias de Aseos ECA: Salim Bechara, Bertha Sutner, Camilo Torres, Ana Maria Velez de Trujillo, Madre Gabriela de San Martin, Nuestra Sra, del Carmen, Fredonia y Liceo de Bolivar.</t>
  </si>
  <si>
    <t>10 instituciones educativas oficiales asitidas y fortalecidas en acciones relacionadas con sus proyectos ambientales escolares y planes de gestion de riesgos escolares en articulación con el establecimiento publico ambiental EPA, CEMPRE y Empresas Comunitarias de Aseos ECA: Salim Bechara, Bertha Sutner, Camilo Torres, Ana Maria Velez de Trujillo, Madre Gabriela de San Martin, Nuestra Sra, del Carmen, Fredonia y Liceo de Bolivar,  3 IEO que estan siendo fortalecidas por la alianza SENA-SED- proyectos ambientlales con orientaciones a participar en convocatorias de emprendimiento: IEO BAYUNCA, IEO LETICIA, IEO BENKO BIOHO, actualemente se cuenta con 65 IEO inscritas para el festival Cultural Escolar Jorge Garcia Usta, las cuales seran relacionadas en el momento de desarrollo del mismo.</t>
  </si>
  <si>
    <t>Fortalecer los Proyectos Pedagógicos Transversales en las IEO -PRAES</t>
  </si>
  <si>
    <t>Listados de asistencia
Resoluciones
Fotografías</t>
  </si>
  <si>
    <t>Prestación de servicios profesionales para el apoyo en los procesos de la Dirección de calidad educativa del proyecto de inversión Fortalecimiento de la educación integral en las Instituciones Educativas Oficiales del Distrito de Cartagena TG+ Cartagena de Indias (Participación, democracia y autonomía)</t>
  </si>
  <si>
    <t>NO. De Foros Distritales de Educación realizados</t>
  </si>
  <si>
    <t>N.D</t>
  </si>
  <si>
    <t xml:space="preserve">Realizar 4 Foros Distritales de Educación </t>
  </si>
  <si>
    <t>Foros educativos territoriales realizados (220104902)</t>
  </si>
  <si>
    <t>Encuentro de experiencias significativas y buenas prácticas para el intercambio del saber pedagógico</t>
  </si>
  <si>
    <t>Listado de asistencia 
Sistematización de experiencia</t>
  </si>
  <si>
    <t>Se realizo convocatoria a las IEO, para el registro de sus experiencias, 70 IEO aproximadamente, han rinscrito sus iniciativas, con el fin de conformar el banco de experiencia significativas del Distrito.</t>
  </si>
  <si>
    <t xml:space="preserve">Evento central - reconocimiento, ponencias, talleres, conferencias y conversatorios
</t>
  </si>
  <si>
    <t>Listados de asistencia
Documento de conclusiones</t>
  </si>
  <si>
    <t>PRESTACIÓN DE SERVICIOS PARA LA ORGANIZACIÓN Y EJECUCIÓN DE LAS ACTIVIDADES ACADÉMICAS TENDIENTES AL DESARROLLO DEL FORO EDUCATIVO DEL DISTRITO DE CARTAGENA VIGENCIA 2022.</t>
  </si>
  <si>
    <t>Se han realizados mesas de trabajo para la construcción de los líneamientos para el desarrollo del foro, con los representantes de la SED y  los Sindicatos.
Realizados los lineamientos y requerimientos de logística para la solicitud de contratación garantizando los recursos para eso.</t>
  </si>
  <si>
    <t>Se realizó foro educativo distrital 2023, titulado: EDUCACIÓN PÚBLICA EN CARTAGENA DE INDIAS: TENSIONES RETOS Y OPROTUNIDADES los días 14 y 15 de junio.</t>
  </si>
  <si>
    <t>No de Instituciones Educativas Oficiales con programa de promoción, formación, prevención y protección de los derechos humanos de las mujeres, para vivir una vida libre de violencias dirigido a niñas, niños y jóvenes</t>
  </si>
  <si>
    <t>4  I.E.O. 
Fuente: Calidad Educativa 2020</t>
  </si>
  <si>
    <t>105 Instituciones Educativas Oficiales con programa de promoción, formación, prevención y protección de los derechos humanos de las mujeres, para vivir una vida libre de violencias dirigido a niñas, niños y jóvenes</t>
  </si>
  <si>
    <t>Eventos de promoción y prevención de los derechos  realizados (220107500)</t>
  </si>
  <si>
    <t>Formación en derechos humanos de las mujeres dirigido a niñas, niños y jóvenes de las instituciones educativas oficiales del distrito: participación, democracia y autonomía</t>
  </si>
  <si>
    <t>Desarrollar un proyecto de formación que contribuya a la prevención de las violencias contra las mujeres y las niñas en las I.E.O del distrito de Cartagena.</t>
  </si>
  <si>
    <t>Talleres de formación con docentes, estudiantes y padres/madres de familia sobre prevención de violencias basadas en género, derechos humanos y construcción de ciudadanías.</t>
  </si>
  <si>
    <t>1600 (estudiantes, docentes y padres de familia)</t>
  </si>
  <si>
    <t>FORMACION DE LOS DERECHOS HUMANOS DE LAS MUJERES DIRIGIDO A NI?AS NI?OS Y JOVENES DE LAS INSTITUCIONES EDUCATIVAS OFICIALES DEL DISTRITO: PARTICIPACION DEMOCRACIA Y AUTONOMIA  CARTAGENA DE INDIAS</t>
  </si>
  <si>
    <t>2.3.2201.0700.2020130010240</t>
  </si>
  <si>
    <t>Prestación de servicios profesionales para el apoyo en los procesos de la Dirección de calidad educativa del proyecto de inversión Formación en derechos humanos de las mujeres dirigido a niñas, niños y jóvenes de las instituciones educativas oficiales del distrito: participación, democracia y autonomía</t>
  </si>
  <si>
    <t xml:space="preserve">La SED, desde el área de calidad, inicia la implementación del proyecto Barullos de Género desde las escuelas, donde se priorizan 35IE, para formar en temas como Derechos Humanos, Prevención de Violencias Basadas en Género, Economía del Cuidado, Salud Menstrual. 
Durante el primer trimestre se han realizado acciones de socialización y sensibilización. En estas acciones han participado 26 instituciones educativas y 1025 directivos, administrativos y docentes los cuales tuvieron la oportunidad de conocer el proyecto, objetivos, alcance, metodología y población beneficiaria; se dieron a conocer a su vez cifras de medicina legal y DADIS, donde se documentan los casos de VBG y abuso.  
Con respecto a la sensibilización, a través de una metodología lúdica/participativa, se logró que los maestros y maestras reflexionaran frente a la cultura machista y violenta que sigue afianzando y reproduciendo las VBG. 
En términos generales el proyecto ha sido aceptado y bien acogido en las IE.
A continuación, se relacionan las IE que han participado del proceso:
1.	IE San Juan de Damasco
2.	IE Normal Superior
3.	IE Luis Carlos López
4.	IE María Auxiliadora 
5.	IE Fernando de la Vega
6.	IE Jhon F. Kennedy
7.	IE Técnica de Pasacaballos
8.	IE Omaira Sánchez
9.	IE Pies Descalzos 
10.	IE Fulgencio Lequerica 
11.	IE Fe y Alegría las Américas 
12.	IE Pedro Romero
13.	IE Tierra Baja 
14.	IE Nuestro Esfuerzo 
15.	IE República del Líbano
16.	IE Foco Rojo
17.	IE Alberto E. Fernández Baena
18.	IE José de la Vega
19.	IE Jorge Artel
20.	IE María Reina
21.	IE Villa Estrella
22.	IE La Boquilla
23.	IE Playas de Acapulco
24.	IE Camilo Torres
25.	IE Las Gaviotas
26.	IE Madre Laura
</t>
  </si>
  <si>
    <t xml:space="preserve">La SED, desde el área de calidad, continúa la implementación del proyecto Barullos de Género desde las escuelas, donde se priorizan 35IE, para formar en temas como Derechos Humanos, Prevención de Violencias Basadas en Género, Economía del Cuidado, Salud Menstrual. 
Durante el segundo trimestre se han realizado acciones de formación en temas como Derechos humanos, prevención de las violencias basadas en género, educación menstrual y medios de comunicación, a estudiantes de los grados 9, 10 y 11 de las IE priorizadas. En estas acciones han participado 26 instituciones educativas y 1025 directivos, administrativos y docentes.  Se ha implementado a la vez, la estrategia de servicio social estudiantil obligatorio donde se está implementando la metodología de formación a formadores con el fin de que los estudiantes de grado 11 apoyen la sensibilización en prevención de BVG con niños y niñas de primaria 
En términos generales el proyecto ha sido aceptado y bien acogido en las IE.
A continuación, se relacionan las IE que han participado del proceso:
1. San Juan de damasco 
2.	IE María Auxiliadora Cartagena 
3.	Normal Superior
4.	I E Fernando de la Vega 
5.	JOSÉ MARÍA CORDOBA"
6.	John F Kennedy
7.	Nuestra Señora del Buen Aire 
8.	Técnica de pasacaballos
9.	Luis Carlos López
10.	Omaira Sánchez
11.	Madre Laura
12.	TIERRA BOMBA"
13.	Foco Rojo
14.	José de la Vega
15.	HIJOS DE MARÍA"
16.	SAN LUCAS"
17.	 Jorge Artel
18.	Villa Estrella 
19.	La Boquilla
20.	Playas de Acapulco
21.	Alberto E. Fernández Baena
22.	IE Camilo Torres 
23.	Nuestro Esfuerzo 
24.	Gabriel García Márquez 
25.	República del Líbano
26.	Fundación Pies Descalzos
</t>
  </si>
  <si>
    <t>Jornadas pedagógicas con docentes para incorporar cambios en el currículo, planes de áreas y planes de clases.</t>
  </si>
  <si>
    <t>Listados de asistencias</t>
  </si>
  <si>
    <t>35 IEO</t>
  </si>
  <si>
    <t>Jornadas culturales, artísticas y recreativas con contenidos de derechos humanos y prevención de las violencias basadas en género</t>
  </si>
  <si>
    <t>AVANCE PROGRAMA PARTICIPACIÓN, DEMOCRACIA Y AUTONOMÍA</t>
  </si>
  <si>
    <t>AVANCE DE PROYECTOS, PROGRAMA PARTICIPACIÓN, DEMOCRACIA Y AUTONOMÍA</t>
  </si>
  <si>
    <t>EJECUCIÓN PRESUPUESTAL PROGRAMA PARTICIPACIÓN, DEMOCRACIA Y AUTONOMÍA</t>
  </si>
  <si>
    <t>EDUCACIÓN MEDIADA A TRAVÉS DE TECNOLOGÍAS DE LA INFORMACIÓN Y LAS COMUNICACIONES TIC´S</t>
  </si>
  <si>
    <t xml:space="preserve">Instituciones Educativas Oficiales del distrito de Cartagena de Indias con estrategias pedagógicas EMETIC diseñada e implementada </t>
  </si>
  <si>
    <t>105 instituciones Educativas Oficiales del Distrito de Cartagena, implementan una estrategia pedagógica mediada a través de las TIC</t>
  </si>
  <si>
    <t>Establecimientos educativos conectados a internet (220105001)
Ambientes de aprendizaje dotados (220107000)
Docentes y agentes educativos  de educación inicial, preescolar, básica y media beneficiados con estrategias de mejoramiento de sus capacidades (220107400)
Estudiantes con acceso a contenidos web en el establecimiento educativo (220105000)</t>
  </si>
  <si>
    <t xml:space="preserve">
GESTIÓN DE TICS - EDUCACIÓN</t>
  </si>
  <si>
    <t xml:space="preserve">
Planear, gestionar, implementar y controlar los servicios de tecnologías de la información y las telecomunicaciones que requiere la Secretaria de Educación Distrital y UNALDES a un 100%. Brindando mantenimiento a los equipos de cómputo, manteniendo actualizado el inventario de infraestructura, generando informes de obsolescencia y garantizando copias de seguridad a el software contable SIAF y unidades administrativas.</t>
  </si>
  <si>
    <t>Transformación del Aprendizaje Inspirando, Creando y Diseñando con las Tecnologías de información y las Comunicaciones</t>
  </si>
  <si>
    <t>Articulación e integración de las Tecnologías de las Información y las Comunicaciones con los procesos de enseñanza aprendizaje de las  del distrito de Cartagena de Indias.</t>
  </si>
  <si>
    <t>Planeación con las Instituciones Educativas Oficiales, para diseñar la estrategia de mediación tecnológica.</t>
  </si>
  <si>
    <t>Documento de estructuración de la estrategia por parte de las IEO.</t>
  </si>
  <si>
    <t>Sistemas Informaticos</t>
  </si>
  <si>
    <t>Dickson Acosta
Jorge Castro</t>
  </si>
  <si>
    <t>TRANSFORMACION DEL APRENDIZAJE, INSPIRANDO, CREANDO Y DISE?ANDO CON LAS TECNOLOGIAS DE LA INFORMACION Y LAS COMUNICACIOONES EN LAS IEO Y SED DEL DISTRITO DE CARTAGENA DE INDIAS</t>
  </si>
  <si>
    <t>2.3.2201.0700.2021130010226</t>
  </si>
  <si>
    <t>Cada institución educativa continúa en el trabajo de implementación de la etrategia EMTIC</t>
  </si>
  <si>
    <t>Las intituciones educativa siguen adelantando el trabajo de implementación y ejecución de la etrategia EMTIC</t>
  </si>
  <si>
    <t>Definición por parte de las Instituciones Educativas Oficiales: del equipo de Educación mediada por las TIC, de herramientas de
trabajo, Implementación de herramientas seleccionadas.</t>
  </si>
  <si>
    <t>Actas de constitución de los equipos de educación mediada por las TIC, conformados en cada IEO.</t>
  </si>
  <si>
    <t>Fortalecer la infraestructura tecnológica y comunicacional de la SED, para el mejoramiento de la comunicación y gestión con las IEO</t>
  </si>
  <si>
    <t>Actas de entrega de Infraestructura tecnológica y comunicacional de la SED</t>
  </si>
  <si>
    <t>COMPRA DE EQUIPOS TECNOLOGICOS PARA LA SED</t>
  </si>
  <si>
    <t>LICITACION</t>
  </si>
  <si>
    <t>PROPIOS</t>
  </si>
  <si>
    <t>En espera de incorporación de recursos</t>
  </si>
  <si>
    <t>Se adquirieron 52 equipos de computo para uso de la SED</t>
  </si>
  <si>
    <t>Seguimiento a la implementación y desarrollo, así como retroalimentación al proceso.</t>
  </si>
  <si>
    <t>Informes de la implementación de la estrategia por parte de las IEO</t>
  </si>
  <si>
    <t>En ejecución a este corte del plan de acción</t>
  </si>
  <si>
    <t>No. De Aulas de Instituciones Educativas Oficiales dotadas de herramientas tecnológicas para la mediación educativa.</t>
  </si>
  <si>
    <t xml:space="preserve">20 sedes educativas oficiales. dotadas </t>
  </si>
  <si>
    <t>50 aulas de instituciones educativas oficiales dotadas de herramientas tecnológicas</t>
  </si>
  <si>
    <t>Gestión para la dotación de herramientas tecnológicas en las aulas de Instituciones Educativas Oficiales.</t>
  </si>
  <si>
    <t>Actas de entrega de dotación</t>
  </si>
  <si>
    <t>COMPRA DE EQUIPOS TECNOLOGICOS PARA LAS ISNTITUCIONES EDUCATIVAS OFICIALES DEL DISTRITO DE CARTAGENA DE INDIAS</t>
  </si>
  <si>
    <t>Tienda Virtual del Estado Colombiano</t>
  </si>
  <si>
    <t>No hubo movimiento de esta actividad</t>
  </si>
  <si>
    <t>Es proceso de gestión para la adquisición de equipos de computo</t>
  </si>
  <si>
    <t>Gestión de la prestación del servicio de conectividad</t>
  </si>
  <si>
    <t>Contrato del servicio de conectividad</t>
  </si>
  <si>
    <t>CONTRATAR SERVICIO DE CONECTIVIDAD PARA LAS ISNTITUCIONES EDUCATIVAS OFICIALES DEL DISTRITO DE CARTAGENA DE INDIAS</t>
  </si>
  <si>
    <t>Se realizó la contratación del servicio de conectividad</t>
  </si>
  <si>
    <t>En ejecución de esta actividad este corte del plan de acción</t>
  </si>
  <si>
    <t>Administración y mantenimiento de los Puntos Vive Digital Plus</t>
  </si>
  <si>
    <t>Informe de gestión de los puntos vive digital.</t>
  </si>
  <si>
    <t>PRESTACIÓN DE SERVICIOS PROFESIONALES PARA EL MANTENIMIENTO,  LA ADMINISTRACION Y FORMACION A LA COMUNIDAD EDUCATIVA  EN EL PUNTO VIVE DIGITAL PLUS</t>
  </si>
  <si>
    <t>DIRECTA</t>
  </si>
  <si>
    <t>Adquirir póliza de seguro para los equipos tecnológicos</t>
  </si>
  <si>
    <t>Póliza</t>
  </si>
  <si>
    <t>Licenciamiento de software PC administrativos de IE</t>
  </si>
  <si>
    <t>Licencia</t>
  </si>
  <si>
    <t>Contratar el personal necesario para el apoyo,
seguimiento y control de los proyectos tecnológicos implementados en las IEO y en la Secretaria de Educación Distrital.</t>
  </si>
  <si>
    <t>Contratos</t>
  </si>
  <si>
    <t>PRESTACIÓN DE SERVICIOS PROFESIONALES PARA EL DISEÑO, DESARROLLO E IMPLEMENTACIÓN DE SISTEMAS DE INFORMACIÓN PARA LA OPTIMIZACIÓN DE LOS PROCESOS DE LA SECRETARIA DE EDUCACIÓN DISTRITAL Y DE LAS INSTITUCIONES EDUCATIVAS OFICIALES.</t>
  </si>
  <si>
    <t>No de Docentes que emplean, computadores, dispositivos móviles, programas informáticos y redes con fines de enseñanza, aprendizaje y gestión escolar.</t>
  </si>
  <si>
    <t>644 
Fuente: Fundación Telefónica "Profuturo"</t>
  </si>
  <si>
    <t>856 docentes que emplean computadores  y dispositivos tecnológicos con fines de enseñanza, aprendizaje y gestión escolar.</t>
  </si>
  <si>
    <t>Convenio y/o alianzas para la Formación de Docentes en Uso y Apropiación de las Tic</t>
  </si>
  <si>
    <t>Documento de convenio y/o alianza</t>
  </si>
  <si>
    <t>A través de nuestro aliado Solinces, se realizó la capacitación y apropiación de las tecnologías</t>
  </si>
  <si>
    <t>Contratación del Servicio de Acompañamiento, Administración Especializada y Soporte del Sistema de Información "Colombia Evaluadora", para las Instituciones Educativas del Distrito de Cartagena.</t>
  </si>
  <si>
    <t>Contrato</t>
  </si>
  <si>
    <t>Contratación del Servicio de Acompañamiento, Administración Especializada y Soporte del Sistema de Información "Colombia Evaluadora", para las Instituciones Educativas oficiales del Distrito de Cartagena.</t>
  </si>
  <si>
    <t>Se realizó la contratació de este servicio</t>
  </si>
  <si>
    <t>No de Estudiantes que usan, computadores, dispositivos móviles, programas informáticos y redes con fines de aprendizaje.</t>
  </si>
  <si>
    <t>18.853 Estudiantes
Fuente: Colombia Evaluadora</t>
  </si>
  <si>
    <t>27.144 estudiantes haciendo uso de las herramientas tecnológicas  en los procesos de enseñanza y aprendizaje.</t>
  </si>
  <si>
    <t>Sistema único de gestión académica disponible en todas las IEO, con nuevas herramientas virtuales disponibles</t>
  </si>
  <si>
    <t>Informe de Gestión del servicio de Colombia Evaluadora</t>
  </si>
  <si>
    <t>Talleres de apropiación y uso de la Plataforma de Gestión académica con la comunidad educativa</t>
  </si>
  <si>
    <t>Informe de Talleres de apropiación de la Plataforma de gestión academica</t>
  </si>
  <si>
    <t>AVANCE PROGRAMA EDUCACIÓN MEDIADA A TRAVÉS DE TECNOLOGÍAS DE LA INFORMACIÓN Y LAS COMUNICACIONES TIC´S</t>
  </si>
  <si>
    <t>AVANCE DE PROYECTOS, PROGRAMA EDUCACIÓN MEDIADA A TRAVÉS DE TECNOLOGÍAS DE LA INFORMACIÓN Y LAS COMUNICACIONES TIC´S</t>
  </si>
  <si>
    <t>EJECUCIÓN PRESUPUESTAL PROGRAMA EDUCACIÓN MEDIADA A TRAVÉS DE TECNOLOGÍAS DE LA INFORMACIÓN Y LAS COMUNICACIONES TIC´S</t>
  </si>
  <si>
    <t>% de Egresados oficiales beneficiados con becas para educación superior anualmente.</t>
  </si>
  <si>
    <t>8.8%
Fuente: Oficina Asesora de Educación Superior SED, 2019.</t>
  </si>
  <si>
    <t>Incrementar a 13% los Egresados oficiales beneficiados con becas para educación superior</t>
  </si>
  <si>
    <t>EDUCACIÓN PARA TRANSFORMAR "EDUCACIÓN MEDIA TÉCNICA Y SUPERIOR"</t>
  </si>
  <si>
    <t>No de becas para Educación Superior entregadas a Egresados Oficiales del Distrito de Cartagena </t>
  </si>
  <si>
    <t>12. 589 becas entregadas a dic 2019
Fuente: *Secretaría de Educación - Oficina de Educación superior 2019.</t>
  </si>
  <si>
    <t>Entregar 4.141 becas para Educación Superior a Egresados Oficiales del Distrito de Cartagena.</t>
  </si>
  <si>
    <t>Beneficiarios de estrategias o programas de fomento para el acceso a la educación superior o terciaria (220200500)</t>
  </si>
  <si>
    <t xml:space="preserve">
COBERTURA EDUCATIVA</t>
  </si>
  <si>
    <t>Dirigir, planear e implementar en un 100% una adecuada gestión del proceso de cobertura del servicio educativo  tanto en el acceso como en la permanencia y atención a poblaciones en Instituciones Educativas oficiales y en las modalidades de contratación que se requieran, de forma anual.</t>
  </si>
  <si>
    <t xml:space="preserve">Consolidación de becas universitarias para egresados de las instituciones educativas oficiales  de Cartagena - PIONEROS DE TRAYECTORIA </t>
  </si>
  <si>
    <t>Aumentar el ingreso y permanencia a la educación superior de los egresados del sistema educativo oficial de Cartagena</t>
  </si>
  <si>
    <t>Beneficiar a 1650 estudiantes en el Fondo Bicentenario</t>
  </si>
  <si>
    <t xml:space="preserve">ACTAS DE APROBACIÓN DE BECAS </t>
  </si>
  <si>
    <t>Oficina Asesora de Educación Superior</t>
  </si>
  <si>
    <t>Eliana Valenzuela Salazar, Asesor de Educación Superior</t>
  </si>
  <si>
    <t>ICDE FONDO BICENTENARIO 3% ICA</t>
  </si>
  <si>
    <t>1.2.2.0.00-056 - ICDE FONDO BICENTENARIO 3% ICA</t>
  </si>
  <si>
    <t>CONSOLIDACION DE BECAS UNIVERSITARIAS PARA EGRESADOS DE LAS INSTITUCIONES EDUCATIVAS  OFICIALES  DE  CARTAGENA DE INDIAS</t>
  </si>
  <si>
    <t>2.3.2202.0700.2020130010268</t>
  </si>
  <si>
    <t>CONVENIO INTERADMINISTRATIVO CON EL ICETEX</t>
  </si>
  <si>
    <t>Fondo Educativo - Bicentenario de Cartagena - ICAT 3%</t>
  </si>
  <si>
    <t>MARZO</t>
  </si>
  <si>
    <t>Se iniciaron trámites para asegurar la financiación de las becas.</t>
  </si>
  <si>
    <t>Se realizó adicion de los recursos correspondiente a la convocatoria 2023-2 por valor de $2521957573,83 mediante Otrosí No. 19, respaldado con el CDP No. 127 del 25 de abril del 2023 y RP No. 910 del 27 de junio del 2023, se adjuntan los soportes mencionados. 
De acuerdo a la convocatoria realizada se inscribieron 683 aspirantes a becas dando un promedio 160 que serían beneficiarios para el segundo periodo de 2023.</t>
  </si>
  <si>
    <t>Beneficiar a 1700 estudiantes en el convenio CERES</t>
  </si>
  <si>
    <t>INFORME ICETEX</t>
  </si>
  <si>
    <t>AGOSTO</t>
  </si>
  <si>
    <t>En el marco del convenio con ICETEX se entregaron 316 becas de la alianza CERES durante el primer trimestre 2023.</t>
  </si>
  <si>
    <r>
      <rPr>
        <sz val="16"/>
        <color rgb="FF000000"/>
        <rFont val="Arial"/>
        <family val="2"/>
      </rPr>
      <t>Para el segundo trimestre se adjudicaron nuevas becas beneficiando a 93 jóvenes entre el mes de abril y en el mes de</t>
    </r>
    <r>
      <rPr>
        <sz val="16"/>
        <color rgb="FFFF0000"/>
        <rFont val="Arial"/>
        <family val="2"/>
      </rPr>
      <t xml:space="preserve"> </t>
    </r>
    <r>
      <rPr>
        <sz val="16"/>
        <color rgb="FF000000"/>
        <rFont val="Arial"/>
        <family val="2"/>
      </rPr>
      <t>junio, distribuidas de la siguiente manera: 20 en el mes de abril y  73 en el mes de junio. 
Se adjunta relacion de becados y correo donde ICETEX remite la información.</t>
    </r>
  </si>
  <si>
    <t>Contratación del Talento humano necesario para garantizar la operación de los programas de acceso a la Educación Superior.</t>
  </si>
  <si>
    <t>CONTRATO PRESTACION DE SERVICIOS</t>
  </si>
  <si>
    <t>CONTRATO DE PRESTACIÓN DE SERVICIOS</t>
  </si>
  <si>
    <t>El proyecto es liderado por el Asesor de Educación Superior.</t>
  </si>
  <si>
    <t>En el rubro correspondiente al proyecto con recursos de ICLD no tiene recursos asignados, por lo tanto no se ha realizado contratación de personal por ese rubro.</t>
  </si>
  <si>
    <t>Beneficiar a 120 egresados con las becas a la excelencia academica (Ser Pilo Va Cartagena)</t>
  </si>
  <si>
    <t>SEPTIEMBRE</t>
  </si>
  <si>
    <t>Las becas se adjudican al finalizar el año escolar.</t>
  </si>
  <si>
    <t>Las becas se adjudican al finalizar el año escolar teniendo en cuenta que está dirigido para premiar a los estudiantes destacados en las pruebas Saber 11 2023</t>
  </si>
  <si>
    <t xml:space="preserve">671 Becas para continuidad en educaciòn superior </t>
  </si>
  <si>
    <t>INFORME DE INTERVENTORIA / SUPERVISIÓN</t>
  </si>
  <si>
    <t>CONVENIO INTERADMINISTRATIVO CON LAS IES</t>
  </si>
  <si>
    <t>ABRIL</t>
  </si>
  <si>
    <t>Se adelantó gestión ante la UMAYOR para identificar la necesidad de becas en la población estudiantil.</t>
  </si>
  <si>
    <t>se recibió propuesta por parte de UNAD, de igual manera se continua adelantando la gestión con UMAYOR.</t>
  </si>
  <si>
    <t>No de egresados oficiales de Instituciones Educativas Oficiales Rurales, de otras etnias y en condición de discapacidad becados</t>
  </si>
  <si>
    <t xml:space="preserve">ND   </t>
  </si>
  <si>
    <t>Beneficiar a 228 egresados oficiales de Instituciones Educativas Oficiales Rurales, de otras etnias y en condición de discapacidad</t>
  </si>
  <si>
    <t>Beneficiarios de becas para el acceso a la educación superior o terciaria pertenecientes a comunidades (220200705)</t>
  </si>
  <si>
    <t xml:space="preserve">Se reporta a fin de año </t>
  </si>
  <si>
    <t xml:space="preserve">Garantizar 228 becas para Educación Superior  a egresados de Instituciones Educativas Oficiales Rurales, de otras etnias y en condición de discapacidad </t>
  </si>
  <si>
    <t>De acuerdo a lo establecido en el convenio, estas becas se entregan anualmente, al finalizar el año escolar.</t>
  </si>
  <si>
    <t>No de egresados oficiales beneficiados con becas en Instituciones de Formación para el Trabajo y el Desarrollo Humano - IFTDH</t>
  </si>
  <si>
    <t>Beneficiar a 1300 egresados oficiales beneficiados con becas para IFTDH</t>
  </si>
  <si>
    <t>Apoyo al mejoramiento de las competencias laborales de los egresados de las instituciones educativas  oficiales  de Cartagena</t>
  </si>
  <si>
    <t>Brindar alternativas de formación para la empleabilidad de egresados de  Oficiales</t>
  </si>
  <si>
    <t>Realizar un diagnóstico de las necesidades de formación para el trabajo</t>
  </si>
  <si>
    <t>DIAGNOSTICO MEDIA TÉCNICA</t>
  </si>
  <si>
    <t>APOYO AL MEJORAMIENTO DE LAS COMPETENCIAS LABORALES DE LOS EGRESADOS DE LAS INSTITUCIONES EDUCATIVAS OFICIALES DE   CARTAGENA DE INDIAS</t>
  </si>
  <si>
    <t>2.3.2202.0700.2020130010309</t>
  </si>
  <si>
    <t>Se actualizó diagnóstico.</t>
  </si>
  <si>
    <t>Diagnostico actualizado</t>
  </si>
  <si>
    <t>Realizar un inventario de la oferta de las instituciones de FTDH</t>
  </si>
  <si>
    <t xml:space="preserve">INVENTARIO </t>
  </si>
  <si>
    <t>Se actualizó inventario de IFTDH</t>
  </si>
  <si>
    <t>En el segundo trimestre se ha actualizado el inventario, constituyendo un soporte para adelantar convenio con ICETEX, creando un marco para el Fondo para fomación para el trabajo y desarrollo humano.</t>
  </si>
  <si>
    <t>Elaborar y suscribir convenio con ICETEX para administrar los recursos</t>
  </si>
  <si>
    <t>Se realizan las actuaciones administrativas pertinentes para la suscripción del convenio.</t>
  </si>
  <si>
    <t>Convenio No. 046 - 2023 0674 suscrito, respaldado con CDP No. 148 del 07 de junio del 2023</t>
  </si>
  <si>
    <t>Establecer Alianza con las IFTDH de la ciudad de Cartagena</t>
  </si>
  <si>
    <t>DOCUMENTO DE ALIANZA ESTABLECIDA</t>
  </si>
  <si>
    <t>Una vez se logre firmar el convenio interadministrativo se establece la alianza con la IE FTDH</t>
  </si>
  <si>
    <t>Se inicia proceso de alianza con la IFTDH teniendo en cuenta q el convenio se suscribió</t>
  </si>
  <si>
    <t>Contratación del Servicio</t>
  </si>
  <si>
    <t xml:space="preserve">Mediante alianza establecida con la Fundación Rofé se entregaron 30 becas de FTDH a egresados oficiales del distrito.
</t>
  </si>
  <si>
    <t>Una vez suscrita la Alianza con la IFTDH se procederá con la convocatoria de adjudicación.
Con este convenio se pretende dar atención a 50 jóvenes aproximadamente haciendo enfasís en la población víctima, que estarian iniciando en el segundo periodo de 2023</t>
  </si>
  <si>
    <t>Estudiantes egresados de Educativas Oficiales en doble titulación</t>
  </si>
  <si>
    <t xml:space="preserve">Graduar 9000 jóvenes de Establecimientos Educativos Oficiales en doble titulación </t>
  </si>
  <si>
    <t>N/A reporte a final de año</t>
  </si>
  <si>
    <t xml:space="preserve">Mejoramiento de la Educación Media Técnica para desarrollar las potencialidades productivas en las Instituciones Educativas Oficiales de Cartagena de India </t>
  </si>
  <si>
    <t>Aumentar el nivel de calidad y articulación de la educación Media Técnica oficial en el Distrito de Cartagena</t>
  </si>
  <si>
    <t>Planear, organizar y controlar la gestión academica y administrativa de la media técnica de acuerdo con los objetivos y criterios curriculares</t>
  </si>
  <si>
    <t>INFORMES DE ESTUDIANTES GRADUADOS CON DOBLE TITULACIÓN</t>
  </si>
  <si>
    <t>MEJORAMIENTO DEL PROCESO FORMATIVO DE LA EDUCACION MEDIA TECNICA OFICIAL EN LAS IEO  DESARROLLO DE POTENCIALIDADES PRODUCTIVAS DE   CARTAGENA DE INDIAS</t>
  </si>
  <si>
    <t>2.3.2201.0700.2020130010162</t>
  </si>
  <si>
    <t>Esta meta se reporta al cierre del año escolar una vez se surta la graduación, al corte de este trimestre se logró gestionar una matrícula de formación media técnica de 1278 estudiantes para el grado 11.</t>
  </si>
  <si>
    <t xml:space="preserve">Siendo la meta producto programada para este año 671 correspondiente al número de estudiantes que harian falta para el cumplimiento de la meta producto 2020 - 2023, el reporte realizado en este trimestre corresponde teniendo en cuenta la matricula de estudiantes de grado 11°, que se inscriben con el  SENA para su formación técnica, y cuya oferta depende de los cupos disponibles por este aliado para beneficiar a los estudiantes, es importante recalcar que está se ha ido ampliando en los últimos años, esto ha permitido que este año tengamos un número de 7813 estudiantes en proceso de formación conducentes a su doble titulación, ubicados en los 5 nodos exintentes en el distrito, superando ampliamente los 9000 programados en el cuatrenio. 
</t>
  </si>
  <si>
    <t>Establecer un proceso de orientación vocacional en grado 9°</t>
  </si>
  <si>
    <t>* INFORMES DE ESTUDIANTES CON ORIENTACIÓN VOCACIONAL
* LISTADO DE ASISTENCIA</t>
  </si>
  <si>
    <t>Se ha brindado acompañamiento en orientaciuón vocacional para la media técnica a 601 estudiantes de grado 9º</t>
  </si>
  <si>
    <t>De acuerdo a la programación para el acompañamiento en Orientacion Vocacional por medio de la guia de formación  "Me conozco y se elegir lo que quiero ser", impartida a estudiantes de noveno grado de 9 Instituciones Educativas Oficiales con Media Tecnica,  se desarrollo la primera fase con 4 talleres, beneficiando a 1507 jóvenes de las siguientes instituciones:   (CASD Manuela Beltrán, Nuestra Señora del Carmen, Bayunca, San Francisco de Asis, Luis Carlos López, Alberto Elías Fernandez Baena, Pasacaballos, Promoción Social, INEM José Manuel Rodríguez Torices) en el periodo comprendido de Abril a Junio de 2023.</t>
  </si>
  <si>
    <r>
      <t xml:space="preserve">% de programas curriculares de Media Técnica de  </t>
    </r>
    <r>
      <rPr>
        <sz val="16"/>
        <color theme="1"/>
        <rFont val="Arial"/>
        <family val="2"/>
      </rPr>
      <t>Instituciones Educativas Oficiales</t>
    </r>
    <r>
      <rPr>
        <sz val="16"/>
        <color rgb="FF000000"/>
        <rFont val="Arial"/>
        <family val="2"/>
      </rPr>
      <t xml:space="preserve"> articulados con los programas Técnicos Profesionales, Tecnológicos y/o de Pregrado de las Universidades aliadas al Fondo Educativo Bicentenario de Cartagena. </t>
    </r>
  </si>
  <si>
    <r>
      <t xml:space="preserve">Articular el 80% de los </t>
    </r>
    <r>
      <rPr>
        <sz val="16"/>
        <color theme="1"/>
        <rFont val="Arial"/>
        <family val="2"/>
      </rPr>
      <t>programas curriculares de Media Técnica de  Instituciones Educativas Oficiales articulados con los programas Técnicos Profesionales, Tecnológicos y/o de Pregrado de las Universidades aliadas al Fondo Educativo Bicentenario de Cartagena</t>
    </r>
  </si>
  <si>
    <t>80%
(22 PROGRAMAS)</t>
  </si>
  <si>
    <t>44%
14 PROGRAMAS</t>
  </si>
  <si>
    <t>36,36%
8 PROGRAMAS</t>
  </si>
  <si>
    <t>3 PROGRAMAS</t>
  </si>
  <si>
    <t>4 PROGRAMAS</t>
  </si>
  <si>
    <t>Identificar y soportar las necesidades de infraestructura y dotación de los ambiantes de aprendizaje de la media técnica</t>
  </si>
  <si>
    <t>* ACTAS DE ENTREGA</t>
  </si>
  <si>
    <t>COMPRA DE BIENES Y SERVICIOS</t>
  </si>
  <si>
    <t>TIENDA VIRTUAL COLOMBIA COMPRA EFICIENTE</t>
  </si>
  <si>
    <t xml:space="preserve">Se diseño instrumento metodológico para recolección de información y envío oficio a rectores de IEMT para seguimiento de recursos para los mantenimientos de ambientes de aprendizaje, a su vez se realizaó actualización de las necesidades de dotación reportadas en vigencias anteriores por cada IEO a la SED. </t>
  </si>
  <si>
    <t>Se realizó visita de acompañamiento a las 6 IEOMT (CASD Nuestra Señora del Carmen, Bayunca, Liceo de Bolívar, Nuestra Señora del Carmen, INEM José Manuel Rodríguez Torices, Boquilla) que se le giraron los recursos para las mejoras de los ambientes de aprendizajes según "Resolucion 7929 del 14 de Diciembre del 2022" teniendo en cuenta las necesidades enviados.
Se sistematizó la recoleccion de las necesidades de 12 IEOMT (CASD Manuela Beltrán, Nuestra señora del Carmen, Liceo de Bolívar, Alberto Elías Fernandez Baena, Bayunca, Boquilla, San Francisco de Asis, INEM José  Manuel rodríguez Torices, Santa Ana, Luis Carlos López, San José Caño del Oro, Técnica de Pasacaballos), como soporte para la adquisicion de lo solitado por las IEO.</t>
  </si>
  <si>
    <t>Prestación de servicios profesionales para garantizar el desarrollo del programa</t>
  </si>
  <si>
    <t>RB SGP CALIDAD MATRICULA</t>
  </si>
  <si>
    <t>Se logró el cumplimiento del 100% de la contratación del equipo profesional que trabaja en el cumplimiento a las actividades del proyecto.</t>
  </si>
  <si>
    <t>El equipo contratado cumple con acciones de acompañamiento de las instituciones educativas de Media Técnica.</t>
  </si>
  <si>
    <t xml:space="preserve">Rediseño de las mallas curriculares de  media técnica de las IEO para garantizar la continuidad de la cadena de formación </t>
  </si>
  <si>
    <t>* DOCUMENTO DE ACTUALIZACIÓN DE MALLAS CURRICULARES</t>
  </si>
  <si>
    <t xml:space="preserve">Se avanzó con la actualización y rediseño de las mallas curriculares correspondiente a 3 programas articulados con las IES Tecnologico Comfenalco de las IOMT CASD </t>
  </si>
  <si>
    <t>Se realizó la actualizacion curricular de 4 IEOMT (Bayunca, Santa Ana, Luis Carlos López, Fernandez Baena), con lo anterior se han totalizado 7 IEOMT impactadas, además de las mencionadas anteriormente, en el corte anterior se actualizaron CASD Manuela Beltrán, Manzanillo del Mar y Nuestra Señora del Carmen.
Visita de articulacion y mesas de tecnicas para lograr cadena de formación de los 53 programas de las IEOMT articulados con las IES. 
Alcance de la ruta para la articulación, en ella se contempla el acompañamiento de las Universidades en el cronograma de las IEOMT, con el fin de fortalecen en capacitaciones, orientación ocupacional y generar cadena de formación desde la 
proyección de las mesas técnicas de trabajo que permiten cruzar, créditos, 
contenidos, posibilidad de homologación.
1) Visita a cada IES.
2) Pimera Mesa de trabajo IES -  IOMT</t>
  </si>
  <si>
    <t>Definir una ruta de mejoramiento permanente del proceso de formación de media técnica oficial en el Distrito de Cartagena</t>
  </si>
  <si>
    <t>RUTA DE MEJORAMIENTO</t>
  </si>
  <si>
    <t>Se estructuró la ruta de mejoramiento permanente a implementarse para el fortalecimiento de la EMT.</t>
  </si>
  <si>
    <t>Se realizó seguimiento a la ruta de mejoramiento para el fortalecimiento de la MT</t>
  </si>
  <si>
    <t>AVANCE PROGRAMA EDUCACIÓN PARA TRANSFORMAR "EDUCACIÓN MEDIA TÉCNICA Y SUPERIOR"</t>
  </si>
  <si>
    <t>AVANCE DE PROYECTOS, PROGRAMA EDUCACIÓN PARA TRANSFORMAR "EDUCACIÓN MEDIA TÉCNICA Y SUPERIOR"</t>
  </si>
  <si>
    <t>EJECUCIÓN PRESUPUESTAL PROGRAMA EDUCACIÓN PARA TRANSFORMAR "EDUCACIÓN MEDIA TÉCNICA Y SUPERIOR"</t>
  </si>
  <si>
    <t>Índice de cumplimiento de los programas de la SED en el marco del Plan de desarrollo 2020 - 2023.</t>
  </si>
  <si>
    <t>Garantizar el índice de cumplimiento de los programas de la SED en el marco del Plan de desarrollo 2020 - 2023 en un 0.8</t>
  </si>
  <si>
    <t>%</t>
  </si>
  <si>
    <t>MOVILIZACIÓN EDUCATIVA "POR UNA GESTIÓN EDUCATIVA TRANSPARENTE, PARTICIPATIVA Y EFICIENTE”</t>
  </si>
  <si>
    <t>Índice global de desempeño de la Entidad Territorial Certificada – E.T.C.- evaluado por el Ministerio de Educación Nacional</t>
  </si>
  <si>
    <t>3=Crítico bajo 
Fuente: MEN</t>
  </si>
  <si>
    <t>Lograr y mantener en la categoría "Aceptable" el índice global de desempeño  de la Entidad Territorial Certificada – E.T.C.-  evaluado por el Ministerio de Educación Nacional.</t>
  </si>
  <si>
    <t>Documentos de evaluación elaborados (459900100)
Planes estratégicos elaborados (459901901)
Sistema de Gestión implementado (459902300)</t>
  </si>
  <si>
    <t>4=Aceptable</t>
  </si>
  <si>
    <t xml:space="preserve">
ADMINISTRACIÓN DEL SISTEMA DE GESTIÓN DE CALIDAD - EDUCACIÓN</t>
  </si>
  <si>
    <t xml:space="preserve">Administrar el sistema de gestión de calidad en la secretaria de educación Distrital de Cartagena con base a normas técnicas y requisitos legales aplicables para el cumplimiento del 100% de los estándares mínimos, para así satisfacer los requerimientos y expectativas a través de la mejora continua de los procesos, de una manera ordenada y sistemática que permita fortalecer la gestión administrativa en el sector educativo permanentemente. </t>
  </si>
  <si>
    <t>Modernización y Fortalecimiento de la Gestión Educativa del Distrito de   Cartagena de Indias</t>
  </si>
  <si>
    <t>Optimizar la gestión integral de la SED, para mejorar e impactar en los resultados del sector educativo del Distrito de Cartagena</t>
  </si>
  <si>
    <t>Asistir tecnicamente procesos de la SED (Diseñar y ejecutar plan de intervención actividades)</t>
  </si>
  <si>
    <t>Informe de ejecución plan de intervención de actividades</t>
  </si>
  <si>
    <t>Gestión Organizacional</t>
  </si>
  <si>
    <t>Marlene Sierra de la Cruz</t>
  </si>
  <si>
    <t>MODERNIZACION Y FORTALECIMIENTO DE LA GESTION EDUCATIVA DEL DISTRITO DE   CARTAGENA DE INDIAS</t>
  </si>
  <si>
    <t>2.3.2299.0700.2020130010139</t>
  </si>
  <si>
    <t>Plan de intervención vigencia 2023, revisado y aprobado por líderes de proceso.</t>
  </si>
  <si>
    <t>Seguimiento de actividades con fecha de cumplimiento en el 2o. trimestre</t>
  </si>
  <si>
    <t>Intervenir la transversalidad (Manejo y Organización de Archivos - Sistemas de información interactuando)</t>
  </si>
  <si>
    <t>Metros lineales de archivo en cumplimiento de normas</t>
  </si>
  <si>
    <t>Sí</t>
  </si>
  <si>
    <t>Prestación de servicios</t>
  </si>
  <si>
    <t>Contratación directa</t>
  </si>
  <si>
    <t>Se avanza en la organización de archivos, reportandose para el trimestre el inventario de 74,5 metros lineales de archivos</t>
  </si>
  <si>
    <t>Metros lineales de archivo inventariados en la SED y Unaldes en el trimestre abril-junio. El proceso de organización de hojas de vida en cumplimiento de la circular 004 del Archivo General de la Nación</t>
  </si>
  <si>
    <t>Controlar interacción de actividades (Dotar de equipo y software)</t>
  </si>
  <si>
    <t xml:space="preserve">Compra de equipos </t>
  </si>
  <si>
    <t>En trámite de contratación. Orden de compra en la tienda virtual, para firma y posterior entrega de equipos</t>
  </si>
  <si>
    <t xml:space="preserve">Se recibió compra de equipos de computo para la SED </t>
  </si>
  <si>
    <t>Nueva arquitectura organizacional de la SED, UNALDES y Establecimientos Educativos consolidada.</t>
  </si>
  <si>
    <t>Consolidar una nueva estructura organizacional para la Secretaría de Educación, UNALDES y Establecimientos Educativos.</t>
  </si>
  <si>
    <t>Elaborar documento diagnóstico (Marco legal-Misión - Identificación de funciones -Análisis de capacidades y entornos)</t>
  </si>
  <si>
    <t>np</t>
  </si>
  <si>
    <t>Elaborar estudio técnico (1.SED-UNALDES / 2. IEO)</t>
  </si>
  <si>
    <t>Estudio técnico IEO</t>
  </si>
  <si>
    <t>En proceso de análisis información recopilada, con base en los actos administrativos vigencia 2023 de distribución de la planta de cargos del personal directivo docente, docentes y de la planta de cargos del personal administrativo  del sector educativo del Dsitrtio de Cartagena</t>
  </si>
  <si>
    <t xml:space="preserve">Revisión de documento  diagnóstico de la planta de personal del personal administrativo de las IEO </t>
  </si>
  <si>
    <t xml:space="preserve">Aprobar e implementar  proyecto de estructura </t>
  </si>
  <si>
    <t>Acto Adtvo adopción  estructura SED</t>
  </si>
  <si>
    <t>Aplica finalizado el diagnóstico, propuesta y proyecto de Acuerdo</t>
  </si>
  <si>
    <t>No. de sistemas de gestión de calidad de la  Secretaría de Educación Distrital e Instituciones Educativas Oficiales implementados y sostenidos.</t>
  </si>
  <si>
    <t>Aumentar a 42 los INDICADORES DEL sistemas de gestión de la calidad de la Secretaría de Educación Distrital e Instituciones Educativas Oficiales.</t>
  </si>
  <si>
    <t xml:space="preserve">Formar y capacitar equipos de IEO y SED </t>
  </si>
  <si>
    <t>Listas de asistencia</t>
  </si>
  <si>
    <t>Tranferencias / Contratación directa</t>
  </si>
  <si>
    <t>Se realizaron Eventos de capacitación en los temas de Análisis del Contexto y Gestión por porcesos. Participantes: 51 funcionarios de las IEO focalizadas</t>
  </si>
  <si>
    <t xml:space="preserve">Se realizó Capacitación en el tema de Analisis y Evaluación de Indicadores. Participantes, de las Instituciones Educativas oficiales: La Milagrosa, Santa María, Leticia, República de Argentina, Olga González Arraút, Bayunca, Sanjuan de Damasco, Fe y alegría El Progreso, Mandela, Clemente Manuel Zabala, Villa Estrella
En la SEDvse realizó capacitación los temas de Análisis del Contexto y Riesgos. </t>
  </si>
  <si>
    <t>Acompañar IEO en la implementación de SGC</t>
  </si>
  <si>
    <t xml:space="preserve">Listas de asistencia por temas </t>
  </si>
  <si>
    <t>Se realizaron Asistencias Técncias en los temas de Análisis del Contexto y Gestión por porcesos. 7  funcionarios de las IEO focalizadas participaron en las Asistencias técnicas brindadas en la IEO focalizadas para la vigencia 2023: Santa María (17 AT) - Fe y Alegría El Progreso (3 AT) - La Milagrosa (2 AT) - Nueva Esperanza de Arroyo Grande (2 AT)</t>
  </si>
  <si>
    <t xml:space="preserve">Implementación de SGC en las IE Nueva Espereanza de Arroyo Grande y La Milagrosa
Asistencias Técnicas en los temas de Gestión por Procesos - Gestión del Riesgo - Servicio No conforme - Indicadores - Auditoría Interna -.
Participantes: 56 funcionarios de las IEO (Docentes-Directivos Docentes y Administrativos).
Evidencias: Actas de reunión </t>
  </si>
  <si>
    <t>Acompañar los equipos de calidad de la IEO y de la SED para sostenimiento de SGC (Asistencia Técnica)</t>
  </si>
  <si>
    <t>Prestación de servicios
Contrato de arriendo</t>
  </si>
  <si>
    <t>IEO certificadas con Asistencias Técncias realizadas: Olga Gonzalez Arraút y Técnica de Pasacaballos. 
Asistencia Técnica a equipos de la SED en el tema de Indicadores</t>
  </si>
  <si>
    <t xml:space="preserve">Asistencias Técnicas en los temas de: Gestión por Porcesos - Gestión del Riesgo - Indicadores - Análisis del Contexto .
IEO participantes: 2funcionarios de las IEO (Docentes-Directivos Docentes y Administrativos).
Evidencias: Actas de reunión 0 de julio - Madre Gabriela de San Martín - 
Asistentes: 28 </t>
  </si>
  <si>
    <t>Realizar auditorías externas (IEO-SED: ISO 900:2015 / SED: Procesos MEN</t>
  </si>
  <si>
    <t>Informe de auditoría ente certificador</t>
  </si>
  <si>
    <t>Realizado a través del proyecto de Administración del TH</t>
  </si>
  <si>
    <t>En trámite transferencia de recursos a la IEO Olga González Arraút para realizar auditoría con el ente certificador</t>
  </si>
  <si>
    <t>Auditorías realizadas con el ente certificador por las IEO Olga González Arraút - Madre Gabriela de San Martín y Técnica de Pasacaballos. 
Transferencias realizadas a todas las IEO certificadas para sus auditorías externas</t>
  </si>
  <si>
    <t>Implementación de un plan de bienestar y protección de los funcionarios del sector educativo del Distrito de Cartagena en las instituciones educativas oficiales</t>
  </si>
  <si>
    <t>Diseñar e implementar un plan de bienestar y protección para los funcionarios del sector educativo del Distrito de Cartagena</t>
  </si>
  <si>
    <t>Documentos operativos formulados (220100104)</t>
  </si>
  <si>
    <t xml:space="preserve">
TALENTO HUMANO - EDUCACIÓN</t>
  </si>
  <si>
    <t>Fortalecer el 100% del talento humano de la Secretaría de Educación Distrital de Cartagena de Indias, mediante la correcta ejecución de los procesos de administración de planta, vinculación, desarrollo de personal, administración carrera docente, fondo prestacional, nomina e historias laborales; con el propósito de contribuir al mejoramiento de sus competencias, capacidades, conocimientos, habilidades y calidad de vida, de manera permanente.</t>
  </si>
  <si>
    <t>Mejoramiento del Bienestar y Protección de los funcionarios de la SED para contribuir a una mejor calidad de vida en el distrito de Cartagena de Indias</t>
  </si>
  <si>
    <t>Motivar a los funcionarios de la Secretaria de Educación Distrital y  aumentar su sentido de pertenencia institucional en un marco de autocuidado laboral</t>
  </si>
  <si>
    <t>ACTIVIDADES RECREATIVAS CULTURALES DEPORTIVAS Y EDUCATIVAS</t>
  </si>
  <si>
    <t>contrato/acta de inicio/informe</t>
  </si>
  <si>
    <t xml:space="preserve">Subdirección Técnica de Talento Humano </t>
  </si>
  <si>
    <t>ICDL</t>
  </si>
  <si>
    <t>MEJORAMIENTO DEL BIENESTAR Y PROTECCION DE LOS FUNCIONARIOS DE LA SECRETARIA DE EDUCACION DISTRITAL  PARA CONTRIBUIR A UNA MEJOR CALIDAD DE VIDA EN EL DISTRITO DE  CARTAGENA DE INDIAS</t>
  </si>
  <si>
    <t>2.3.2299.0700.2020130010165</t>
  </si>
  <si>
    <t>si</t>
  </si>
  <si>
    <t xml:space="preserve">Realizacion de actividades contemplada dentro del plan de bienestar social (vacaciones recreativas,encuentro de administrativos y preparacion para el retiro,dia del servidor publico, induccion a trabajadores, juegos deportivo y cultural,dia del docente </t>
  </si>
  <si>
    <t>CCE-06</t>
  </si>
  <si>
    <t>Mayo</t>
  </si>
  <si>
    <t>Se esta a la espera de directriz por parte del Ministerio de Educacion Nacional para los juegos deportivos y encuentro folclorico del magisterio de cartagena version 2023</t>
  </si>
  <si>
    <t>Se estan gestionando recursos para el desarrollo de las fases del encuentro  folclorico y cultural y  participacion de docentes, directivos docentes y administartvos en los juesgos deportivos del magisterio 2023. Realizacion de los Seminarios Derecho Humanos, Contratacion Estatal y Modelo Integrado de Planeacion y Gestion MIPG, en alianza con la Esucela de Administracio Publica ESAP</t>
  </si>
  <si>
    <t>ESTIMULOS E INCENTIVOS A EMPLEADOS DE LA SED Y SUS FAMILIAS</t>
  </si>
  <si>
    <t>acto administrativo</t>
  </si>
  <si>
    <t>no</t>
  </si>
  <si>
    <t>Se reconoció y ordeno pago de 14 Auxilios Eductivos para funcioanrios y/o familia</t>
  </si>
  <si>
    <t xml:space="preserve">Se gestionaron recursos y se realizó la incorporación mediante Decreto No. 0723 de 2023, por medio del cual se realiza una incorporación en el presupuesto de ingresos y gastos del Distrito de Cartagena de Indias, vigencia fiscal 2023, según acuerdo 120 del 23 de mayo de 2023. Los cuales se asignaran para la entrega, entre otros, de estimulos e incentivos.  </t>
  </si>
  <si>
    <t>GENERAR ESPACIOS DE PARTICIPACIÓN EN LA SED EN CUMPLIMIENTO DE LA NORMATIVA EXISTENTE DEL SG SST</t>
  </si>
  <si>
    <t>documento tecnico</t>
  </si>
  <si>
    <t>Se realizaron 15 actividades de SST que generaron espacios de participación para nuestros funcionarios.</t>
  </si>
  <si>
    <t>Se realizaron 26 actividades de SST que generaron espacios de participación para nuestros funcionarios administraivos, docentes y directivos docentes.</t>
  </si>
  <si>
    <t>IMPLEMENTACIÓN DEL PROGRAMA DE SST PARA LA SED A PARTIR DE LA LINEA DIAGNÓSTICA EXISTENTE</t>
  </si>
  <si>
    <t>asistencia de actividades programadas</t>
  </si>
  <si>
    <t>La implementación del SGSST se articula con la Alcaldía de Cartagena acorde al plan de trabajo SST establecido para las dependencias.</t>
  </si>
  <si>
    <t>La implemetación del SGSST se está ejecutando de acuerdo al plan de trabajo establecido por la Alcadía Mayor de Cartagena para los funcionarios administrativos. Para el personal docente y directivo docente se ejecuta el SGSST de acuerdo a las actividades actualmete contratadas por el FOMAG - FIDUPREVISORA.</t>
  </si>
  <si>
    <t>IMPLEMENTAR ACTIVIDADES QUE PERMITA DAR CUMPLIMIENTO A LO PACTADO EN LOS ACUERDOS SINDICALES QUE IMPACTEN EL BIENESTAR DE LOS FUNCIONARIOS DE LA SED</t>
  </si>
  <si>
    <t>Se reconoció y ordeno  pago de 7 Auxilios Funerarios, 1 de Matrimonio y 1 de Montura a funcionarios administrativos previa solicitud, Se encuentra enproceso de contratacion el Estimulo de permanencia Laboral  2021 y 2022</t>
  </si>
  <si>
    <t>Se celebró el contrato de suministro N° LP-SED-001-2023  celebrado entre la Secretaria de Educación Distrital de Cartagena y el GROUP MLS con el objeto de suministro de bonos y/o tarjetas canjeables, para entregar a los docentes y personal administrativo de la secretaría de educación del distrito de Cartagena. Mediante la resolucion 2609 del 4  Abril de 2023, se reconocio y ordeno pago de Bonos Escolares para los hijos de funcioanrios Administrativo</t>
  </si>
  <si>
    <t>DISEÑAR E IMPLEMENTAR UN PLAN DE BIENESTAR SOCIAL Y DE PROTECCIÓN PARA LOS FUNCIONARIOS DE LA SECRETARIA DE EDUCACION DISTRITAL DE CARTAGENA</t>
  </si>
  <si>
    <t>actos administrativos/contrato para el cumplimiento de los acuerdos</t>
  </si>
  <si>
    <t>adquisicion de bonos o tarjetas canjeables como estimulo de permanencia laboral, dotacion, navideños y escolares para funcionarios de las SED</t>
  </si>
  <si>
    <t>enero</t>
  </si>
  <si>
    <t>la entidad territorial publico en el SECOP el proceso licitatorio LP-SED-001-2023 para la adquiscion de bonos de quinquenios 2021 y 2022 por la suma de $1.097.726.339,20</t>
  </si>
  <si>
    <t>Se esta a la espera de observacion de Planeacion Distrital.</t>
  </si>
  <si>
    <t>Diseñar la Política Pública Educativa para el Distrito de Cartagena.</t>
  </si>
  <si>
    <t>Numero de Personas</t>
  </si>
  <si>
    <t>Formular y presentar para adoptación por parte del Concejo Distrital, la Política Pública Educativa diseñada.</t>
  </si>
  <si>
    <t xml:space="preserve">
GESTIÓN ESTRATÉGICA - EDUCACIÓN</t>
  </si>
  <si>
    <t>Liderar la formulación, ejecución, seguimiento y monitoreo del plan sectorial de educación con base en las necesidades de la comunidad educativa, las directrices dadas por el Ministerio de Educación Nacional y las propuestas para el sector descrita en el plan de desarrollo distrital,  Así mismo la planificación del sistema de gestión para lograr la satisfacción de nuestros grupos de valor y  mejorar permanentemente la pertinencia, eficiencia, calidad y cobertura del sistema educativo.</t>
  </si>
  <si>
    <t>Modernización y Fortalecimiento de la Gestión Educativa del Distrito de   Cartagena de Indias
Formulación Política publica Distrital sector Educativo Cartagena de Indias</t>
  </si>
  <si>
    <t>Fortalecer los estamentos que conforman la comunidad educativa (estudiantes, padres, docentes, directivos docentes, comunidad) para la toma de decisiones en la gestión educativa.</t>
  </si>
  <si>
    <t>FORMULACION POLITICA PUBLICA DISTRITAL SECTOR EDUCATIVO EG+  CARTAGENA DE INDIAS</t>
  </si>
  <si>
    <t>2.3.2201.0700.2021130010039</t>
  </si>
  <si>
    <t>Fortalecer las capacidades institucionales para el Diseño e implementación de un plan de mejoramiento de la gestión educativa en la SED.</t>
  </si>
  <si>
    <t>Movilizar y articular los diferentes sectores y actores sociales frente a la educación en la ciudad (Campañas, estrategias de comunicación, foros, debates, audiencias públicas, mesas de trabajo intersectoriales, etc.) en los diferentes espacios de participación de la ciudad.</t>
  </si>
  <si>
    <t xml:space="preserve">Listas de asistencia mesas de trabajo etapa de formulación / Productos / </t>
  </si>
  <si>
    <t>Las mesas proyectadas se ampliaron en razón a la  validación de las hojas de vida de los productos, que requieren profundizar en las entidades que serán corresponsables en cada uno de sus productos</t>
  </si>
  <si>
    <t>46 mesas realizadas en la etapade formulación en el trimestre abri-junio. Participaciones: 417</t>
  </si>
  <si>
    <t>Recoger la información correspondiente a la asignación presupuestal y ejecución financiera de educación en el Distrito.</t>
  </si>
  <si>
    <t>Analizar el comportamiento histórico de la asignación presupuestal y ejecución financiera de educación en el Distrito.</t>
  </si>
  <si>
    <t>Construir participativamente la ruta metodológica para la formulación de la PPE (Incorporación del problema a la agenda pública).</t>
  </si>
  <si>
    <t>Ejecutar la ruta metodológica para la construcción y formulación de la política pública de educación Distrital (Diseño de alternativas).</t>
  </si>
  <si>
    <t>Etapa de formulación - Hoja de vida productos</t>
  </si>
  <si>
    <t>na</t>
  </si>
  <si>
    <t>Hoja de vida de productos validada y en uso para la definición de los productos de política pública educativa</t>
  </si>
  <si>
    <t>Hojas de vida diligenciadas para la formulación de los productos de la política pública educativa.</t>
  </si>
  <si>
    <t>Validar y socializar con los grupos y actores participantes y la ciudadanía en general de la propuesta final de la política Pública Educativa.</t>
  </si>
  <si>
    <t>Se realizaron 2 mesas de divulgación  con el CUUE y Colegios amigos del turismo, con la participación de 36 personas</t>
  </si>
  <si>
    <t>Presentar ante las instancias competente para el proceso de adopción de la política publica sectorial de educación.</t>
  </si>
  <si>
    <t>Proyecto de adopción PPE presentado al Concejo Distrital de Cartagena</t>
  </si>
  <si>
    <t xml:space="preserve">Entrega de Documento de PPE- a Secretaría de Planeación.
- Preconpes realizado el día 7 de Junio 61 Hojas de Vida de productos aprobadas, con ajustes pendienes con entidades específicas. 
- Documento de Política Pública: Entregado, Esta en proceso de ajustes solicitados
- Plan de Acción: Entregado, Esta en proceso de ajustes solicitados
</t>
  </si>
  <si>
    <t>AVANCE PROGRAMA MOVILIZACIÓN EDUCATIVA "POR UNA GESTIÓN EDUCATIVA TRANSPARENTE, PARTICIPATIVA Y EFICIENTE”</t>
  </si>
  <si>
    <t>AVANCE DE PROYECTOS, PROGRAMA MOVILIZACIÓN EDUCATIVA "POR UNA GESTIÓN EDUCATIVA TRANSPARENTE, PARTICIPATIVA Y EFICIENTE”</t>
  </si>
  <si>
    <t>EJECUCIÓN PRESUPUESTAL PROGRAMA MOVILIZACIÓN EDUCATIVA "POR UNA GESTIÓN EDUCATIVA TRANSPARENTE, PARTICIPATIVA Y EFICIENTE”</t>
  </si>
  <si>
    <t>EJE TRANSVERSAL  CARTAGENA CON ATENCION Y GARANTIA DE DERECHOS A POBLACION DIFERENCIAL.</t>
  </si>
  <si>
    <t>LINEA ESTRATEGICA PARA LA EQUIDAD E INCLUSIÓN DE LOS NEGROS, AFROS, PALENQUEROS E INDIGENA.</t>
  </si>
  <si>
    <t>Porcentaje de la población Afro, Negra, raizal, palenquera e Indígena que habita el Distrito de Cartagena con  reconocimiento de sus derechos, diversidad étnica y cultural como un principio fundamental del Estado Social y Democrático de Derecho.</t>
  </si>
  <si>
    <t>Lograr que el 100% de la población Afro, Negra, raizal, palenquera e Indígena que habita el Distrito de Cartagena se le sean  reconocidos sus derechos de  la diversidad étnica y cultural como un principio fundamental del Estado Social y Democrático de Derecho.</t>
  </si>
  <si>
    <t>INCLUSIÓN EDUCATIVA PARA EL DESARROLLO PARA LA POBLACIÓN NEGRA, AFROCOLOMBIANA, RAIZAR Y PALENQUERA EN EL DISTRITO DE CARTAGENA.</t>
  </si>
  <si>
    <t>Número de becas para programas de pregrado  para grupos étnicos</t>
  </si>
  <si>
    <t>Becar a  24 miembro de grupos (Afro, negros, raizales y palenqueros) egresados de Instituciones Educativas Oficiales  en programas de pregrado</t>
  </si>
  <si>
    <t>COBERTURA EDUCATIVA</t>
  </si>
  <si>
    <t>Otorgar Becas  a 8 miembro de grupos (Afro, negros, raizales y palenqueros) para Educación Superior  egresados de Instituciones Oficiales del Distrito de Cartagena </t>
  </si>
  <si>
    <t>Del total de becas otorgadas por medio de la alianza Ceres se beneficiaron 56 estudiantes egresados oficiales pertenecientes a la población NARP.</t>
  </si>
  <si>
    <t>En la convocatoria realizada para el segundo periodo, las becas otorgadas por medio de la alianza Ceres se reportan  beneficiaon 28  estudiantes egresados oficiales pertenecientes a la población NARP.</t>
  </si>
  <si>
    <t>AVANCE PROGRAMA INCLUSIÓN EDUCATIVA PARA EL DESARROLLO PARA LA POBLACIÓN NEGRA, AFROCOLOMBIANA, RAIZAR Y PALENQUERA EN EL DISTRITO DE CARTAGENA.</t>
  </si>
  <si>
    <t>EDUCACION CON ENFOQUE DIFERENCIA INDIGENA "SISTEMA EDUCATIVO INDIGENA PROPIO - SEIP"</t>
  </si>
  <si>
    <t>Indígenas con becas para Educación Superior</t>
  </si>
  <si>
    <t>Becar a 36 indígenas egresados de Instituciones Educativas Oficiales en educación superior,  tecnóloga y técnica</t>
  </si>
  <si>
    <t>Otorgar Becas a 12 indígenas para Educación Superior a egresados de Instituciones Oficiales del Distrito de Cartagena </t>
  </si>
  <si>
    <t>Del total de becas otorgadas por medio de la alianza Ceres se beneficiaron 4 estudiantes egresados oficiales pertenecientes a la población Indigena.</t>
  </si>
  <si>
    <t>Este reporte se realizará a fianl del año cuando se adjudiquen los beneficairios del Fondo inclusivo que garantiza 9 cupos para la población indigena asentada en el Distrito de Caratgena.</t>
  </si>
  <si>
    <t>Sistema Educativo Propio creado e implementado</t>
  </si>
  <si>
    <t>Crear e Implementar  1 sistema educativo propio</t>
  </si>
  <si>
    <t>Modelos educativos para grupos étnicos acompañados (220105601), Modelos educativos acompañados (220105600)</t>
  </si>
  <si>
    <t>Acompañar pedagógicamente al 100% de los establecimientos educativos en el marco de las políticas educativas, fortalecimiento de la gestión escolar con enfoque a la atención inclusiva con equidad y calidad, mediante el acompañamiento, formación docente y uso de tics, cuatrianual.</t>
  </si>
  <si>
    <t>Asistir tecnicamente el proceso de implementación del Sistema educativo indígena SEIP, a través de  talleres y encuentros para el fortalecimiento de su autonomía, de sus saberes, sus prácticas y conocimientos ancestrales</t>
  </si>
  <si>
    <t>* INFORMES DE ASISTENCIAS TÉCNICAS
* LISTADOS DE ASISTENCIA</t>
  </si>
  <si>
    <t>Mario Lombana, Director
Apoyan: Miguel Obeso, José Gabriel Ortega</t>
  </si>
  <si>
    <t>Se realiza asistencia técnica con la participación del Ministerio de Educación Nacional. Mediante circular No. 071 ASISTENCIA TÉCNICA MEN ASUNTOS ETNICOS E INTERCULTURALES, fueron convocadas 27 IEO, para trabajar, entre otros, en los siguientes: Operatividad del PEC, PEI y SEIP;  y Financiación de la etnoeducación y educación propia e intercultural.
De manera transversal, desde el área de Calidad Educativa se participa en el proceso de recolección de información critica en conjunto con los cabildos (5 de 6) asentados en el distrito, en mesas de concertación para acordar la metodología y esquema de participación en las mesas de agenda pública. Como resultado de este proceso en la etapa de formulación de la politica pública educativa queda productos concretos que impulsarían la implementación del SEIP.</t>
  </si>
  <si>
    <t>AVANCE PROGRAMA EDUCACION CON ENFOQUE DIFERENCIA INDIGENA "SISTEMA EDUCATIVO INDIGENA PROPIO - SEIP"</t>
  </si>
  <si>
    <t>AVANCE PLAN DE DESARROLLO SECRETARIA DE EDUCACIÓN DISTRITAL A JUNIO 30 DE 2023</t>
  </si>
  <si>
    <t>AVANCE PLAN DE ACCIÓN SECRETARIA DE EDUCACIÓN DISTRITAL A JUNIO 30 DE 2023</t>
  </si>
  <si>
    <t>EJECUCION PRESUPUESTAL SECRETARIA DE EDUCACIÓN A JUNIO30 DE 2023</t>
  </si>
  <si>
    <t>EJECUCION PRESUPUESTAL SEGÚN REGISTROS PRESUPUESTALES SECRETARIA DE EDUCACIÓN A JUNIO 30 DE 2023</t>
  </si>
  <si>
    <t>EJECUCION PRESUPUESTAL SEGÚN GIROS PRESUPUESTALES SECRETARIA DE EDUCACIÓN A JUNIO 30 DE 2023</t>
  </si>
  <si>
    <t>CONTROL DE CAMBIOS</t>
  </si>
  <si>
    <t>FECHA</t>
  </si>
  <si>
    <t>DESCRIPCIÓN DEL CAMBIO</t>
  </si>
  <si>
    <t>VERSIÓN</t>
  </si>
  <si>
    <t>Diciembre 29-2022</t>
  </si>
  <si>
    <t>Diseño y Elaboración del formato de captura de información para reporte de avance de plan de desarrollo vigencia 2023</t>
  </si>
  <si>
    <t>1.0</t>
  </si>
  <si>
    <t>CARGO</t>
  </si>
  <si>
    <t>NOMBRE</t>
  </si>
  <si>
    <t>FIRMA</t>
  </si>
  <si>
    <t>ELABORÓ</t>
  </si>
  <si>
    <t>Profesional Especializado codigo 222 grado 41</t>
  </si>
  <si>
    <t>María Bernarda Pérez Carmona</t>
  </si>
  <si>
    <t>REVISÓ</t>
  </si>
  <si>
    <t>Secretario de Planeación Distrital</t>
  </si>
  <si>
    <t>Franklin Amador Hawkins</t>
  </si>
  <si>
    <t>APROBÓ</t>
  </si>
  <si>
    <t>LINEA BASE 2019</t>
  </si>
  <si>
    <t>BASE PARA REPORTE 2021</t>
  </si>
  <si>
    <t>BASE PARA REPORTE 2022</t>
  </si>
  <si>
    <t>ITEM</t>
  </si>
  <si>
    <t>ESTABLECIMIENTO EDUCATIVO</t>
  </si>
  <si>
    <t>1. I.E. La Milagrosa</t>
  </si>
  <si>
    <t>COL. NAVAL DE CRESPO</t>
  </si>
  <si>
    <t>INSTITUCION EDUCATIVA AMBIENTALISTA DE CARTAGENA - SEDE ÚNICA</t>
  </si>
  <si>
    <t>C</t>
  </si>
  <si>
    <t>B</t>
  </si>
  <si>
    <t>2. I.E. Soledad Román de Nuñez</t>
  </si>
  <si>
    <t>I.ED. FUNDACIÓN PIES DESCALZOS</t>
  </si>
  <si>
    <t>INSTITUCION EDUCATIVA JUAN JOSE NIETO - SEDE ÚNICA</t>
  </si>
  <si>
    <t>D</t>
  </si>
  <si>
    <t>3. I.E. Ciudad de Tunja</t>
  </si>
  <si>
    <t>I.E. JOSE DE LA VEGA</t>
  </si>
  <si>
    <t>INSTITUCION EDUCATIVA DE TERNERA - SEDE ÚNICA</t>
  </si>
  <si>
    <t>4. I.E. Maria Cano</t>
  </si>
  <si>
    <t>ESCUELA NORMAL SUPERIOR DE CARTAGENA DE INDIAS</t>
  </si>
  <si>
    <t>INSTITUCION EDUCATIVA CIUDADELA 2000 - SEDE ÚNICA</t>
  </si>
  <si>
    <t>5. I.E. Manuel Beltrán</t>
  </si>
  <si>
    <t>I.E. OLGA GONZALEZ ARRAUT</t>
  </si>
  <si>
    <t>I.E. TIERRA BAJA - SEDE ÚNICA</t>
  </si>
  <si>
    <t>6. I.E. Alberto Fernández Baena</t>
  </si>
  <si>
    <t>I.E. ALBERTO E. FERNANDEZ BAENA</t>
  </si>
  <si>
    <t>INSTITUCION EDUCATIVA NUESTRO ESFUERZO - SEDE ÚNICA</t>
  </si>
  <si>
    <t>7. I.E. Tierra Baja</t>
  </si>
  <si>
    <t>I.E. TIERRA BAJA</t>
  </si>
  <si>
    <t>INSTITUCION EDUCATIVA EL SALVADOR - SEDE SAN JOSE</t>
  </si>
  <si>
    <t>8. I.E. Bicentenario</t>
  </si>
  <si>
    <t>Y.EL. PUERTO REY</t>
  </si>
  <si>
    <t>9. I.E. Arroyo de Piedra- Sede Punta Canoa</t>
  </si>
  <si>
    <t>I.E. DE SANTA ANA</t>
  </si>
  <si>
    <t>INSTITUCION EDUCATIVA ARROYO DE PIEDRA - SEDE DE PUNTA CANOA</t>
  </si>
  <si>
    <t>7 I.E.O. MEJORARON, DE LAS CUALES 3 SE SOSTIENEN DEL 2021,  POR LO QUE EL REPORTE DEFINITIVO SON 4</t>
  </si>
  <si>
    <t>INSTITUCIÓN EDUCATIVA DE BAYUNCA</t>
  </si>
  <si>
    <t>41 I.E.O. SUSTUVIERON LA CALIFICACION 2021 - 2022</t>
  </si>
  <si>
    <t>IE. AMBIENTALISTA DE CARTAGENA</t>
  </si>
  <si>
    <t>I.E. ROSEDAL</t>
  </si>
  <si>
    <t>I.E. MARIA CANO</t>
  </si>
  <si>
    <t>I.E. VILLA ESTRELLA</t>
  </si>
  <si>
    <t>I.E. BICENTENARIO</t>
  </si>
  <si>
    <t>I.E. GABRIEL GARCIA MARQUEZ</t>
  </si>
  <si>
    <t>INDICADOR: Número de Instituciones Etnoeducativas oficiales con Proyectos Etnoeducativos Comunitarios PEC Revisados, ajustados e implementados</t>
  </si>
  <si>
    <t>Instituciones Educativas Oficiales que implementan proyectos etnoeducativos comunitarios.</t>
  </si>
  <si>
    <t>Fuente: Dirección de Calidad Educativa, 2019.</t>
  </si>
  <si>
    <t>1. Institución Educativa Antonia Santos</t>
  </si>
  <si>
    <t>2. Institución Educativa de la Boquilla</t>
  </si>
  <si>
    <t>3. Institución Educativa de Bocachica</t>
  </si>
  <si>
    <t>4. Institución Educativa Puerto Rey</t>
  </si>
  <si>
    <t>Actividades de Proyecto DE inVERSION Viabilizadas en SUIFP</t>
  </si>
  <si>
    <t>PROGRAMACION NUMERICA DE LA ACTIVIDAD PROYECTO 2023</t>
  </si>
  <si>
    <t>Beneficiarios Programados</t>
  </si>
  <si>
    <t>nuevas 2023 - implementadas - certificadas - SED</t>
  </si>
  <si>
    <t>Analisis del Contexto y Gestión por procesos  para las nuevas 2023 y para las certificadas</t>
  </si>
  <si>
    <t>nuevas IEO en implementación del SGC 2023</t>
  </si>
  <si>
    <t>implementadas 2022 mas certificadas</t>
  </si>
  <si>
    <t>Ruta crítica Estudio Técnico 2. IEO</t>
  </si>
  <si>
    <t xml:space="preserve">Diagnóstico estructura IEO </t>
  </si>
  <si>
    <t>Propuesta planta Adtvos IEO</t>
  </si>
  <si>
    <t>Manual de Funciones</t>
  </si>
  <si>
    <t>Dcto Técnico</t>
  </si>
  <si>
    <t>Reportes</t>
  </si>
  <si>
    <t>1er trimestre</t>
  </si>
  <si>
    <t>2o trimestre</t>
  </si>
  <si>
    <t>Realizdo enero</t>
  </si>
  <si>
    <t>Beneficiarios cubiertos enero</t>
  </si>
  <si>
    <t>Dcto PPE</t>
  </si>
  <si>
    <t>Plan de acción</t>
  </si>
  <si>
    <t>Conpes</t>
  </si>
  <si>
    <t>Proyecto Acuerdo</t>
  </si>
  <si>
    <t>Total</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</si>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</sst>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 #,##0;[Red]\-&quot;$&quot;\ #,##0"/>
    <numFmt numFmtId="7" formatCode="&quot;$&quot;\ #,##0.00;\-&quot;$&quot;\ #,##0.00"/>
    <numFmt numFmtId="42" formatCode="_-&quot;$&quot;\ * #,##0_-;\-&quot;$&quot;\ * #,##0_-;_-&quot;$&quot;\ * &quot;-&quot;_-;_-@_-"/>
    <numFmt numFmtId="44" formatCode="_-&quot;$&quot;\ * #,##0.00_-;\-&quot;$&quot;\ * #,##0.00_-;_-&quot;$&quot;\ * &quot;-&quot;??_-;_-@_-"/>
    <numFmt numFmtId="43" formatCode="_-* #,##0.00_-;\-* #,##0.00_-;_-* &quot;-&quot;??_-;_-@_-"/>
    <numFmt numFmtId="164" formatCode="&quot;$&quot;#,##0.00;[Red]\-&quot;$&quot;#,##0.00"/>
    <numFmt numFmtId="165" formatCode="_-&quot;$&quot;* #,##0_-;\-&quot;$&quot;* #,##0_-;_-&quot;$&quot;* &quot;-&quot;_-;_-@_-"/>
    <numFmt numFmtId="166" formatCode="_-&quot;$&quot;* #,##0.00_-;\-&quot;$&quot;* #,##0.00_-;_-&quot;$&quot;* &quot;-&quot;??_-;_-@_-"/>
    <numFmt numFmtId="167" formatCode="0;[Red]0"/>
    <numFmt numFmtId="168" formatCode="_-* #,##0_-;\-* #,##0_-;_-* &quot;-&quot;??_-;_-@_-"/>
    <numFmt numFmtId="169" formatCode="#,##0_ ;\-#,##0\ "/>
    <numFmt numFmtId="170" formatCode="#,##0.00_ ;\-#,##0.00\ "/>
    <numFmt numFmtId="171" formatCode="_-&quot;$&quot;\ * #,##0_-;\-&quot;$&quot;\ * #,##0_-;_-&quot;$&quot;\ * &quot;-&quot;??_-;_-@_-"/>
    <numFmt numFmtId="172" formatCode="&quot;$&quot;\ #,##0.00"/>
    <numFmt numFmtId="173" formatCode="&quot;$&quot;#,##0.00"/>
    <numFmt numFmtId="174" formatCode="[$ $]#,##0"/>
    <numFmt numFmtId="175" formatCode="0.0"/>
    <numFmt numFmtId="176" formatCode="#,##0.0000"/>
    <numFmt numFmtId="177" formatCode="_(&quot;$&quot;* #,##0.00_);_(&quot;$&quot;* \(#,##0.00\);_(&quot;$&quot;* &quot;-&quot;??_);_(@_)"/>
  </numFmts>
  <fonts count="95" x14ac:knownFonts="1">
    <font>
      <sz val="11"/>
      <color theme="1"/>
      <name val="Calibri"/>
      <family val="2"/>
      <scheme val="minor"/>
    </font>
    <font>
      <b/>
      <sz val="20"/>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sz val="14"/>
      <color theme="1"/>
      <name val="Calibri"/>
      <family val="2"/>
      <scheme val="minor"/>
    </font>
    <font>
      <sz val="11"/>
      <color theme="1" tint="4.9989318521683403E-2"/>
      <name val="Calibri"/>
      <family val="2"/>
      <scheme val="minor"/>
    </font>
    <font>
      <sz val="12"/>
      <color theme="1" tint="4.9989318521683403E-2"/>
      <name val="Calibri"/>
      <family val="2"/>
      <scheme val="minor"/>
    </font>
    <font>
      <sz val="11"/>
      <color theme="1" tint="4.9989318521683403E-2"/>
      <name val="Arial"/>
      <family val="2"/>
    </font>
    <font>
      <sz val="11"/>
      <name val="Calibri"/>
      <family val="2"/>
      <scheme val="minor"/>
    </font>
    <font>
      <b/>
      <sz val="9"/>
      <color indexed="81"/>
      <name val="Tahoma"/>
      <family val="2"/>
    </font>
    <font>
      <sz val="9"/>
      <color indexed="81"/>
      <name val="Tahoma"/>
      <family val="2"/>
    </font>
    <font>
      <b/>
      <sz val="10"/>
      <color theme="1"/>
      <name val="Verdana"/>
      <family val="2"/>
    </font>
    <font>
      <sz val="10"/>
      <color theme="1"/>
      <name val="Verdana"/>
      <family val="2"/>
    </font>
    <font>
      <sz val="10"/>
      <name val="Arial"/>
      <family val="2"/>
    </font>
    <font>
      <b/>
      <sz val="12"/>
      <color theme="1"/>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4"/>
      <color theme="1"/>
      <name val="Arial"/>
      <family val="2"/>
    </font>
    <font>
      <b/>
      <sz val="20"/>
      <color indexed="81"/>
      <name val="Tahoma"/>
      <family val="2"/>
    </font>
    <font>
      <sz val="20"/>
      <color indexed="81"/>
      <name val="Tahoma"/>
      <family val="2"/>
    </font>
    <font>
      <sz val="26"/>
      <color indexed="81"/>
      <name val="Tahoma"/>
      <family val="2"/>
    </font>
    <font>
      <b/>
      <sz val="22"/>
      <color indexed="81"/>
      <name val="Tahoma"/>
      <family val="2"/>
    </font>
    <font>
      <sz val="22"/>
      <color indexed="81"/>
      <name val="Tahoma"/>
      <family val="2"/>
    </font>
    <font>
      <b/>
      <sz val="72"/>
      <color indexed="81"/>
      <name val="Tahoma"/>
      <family val="2"/>
    </font>
    <font>
      <sz val="72"/>
      <color indexed="81"/>
      <name val="Tahoma"/>
      <family val="2"/>
    </font>
    <font>
      <b/>
      <sz val="26"/>
      <color indexed="81"/>
      <name val="Tahoma"/>
      <family val="2"/>
    </font>
    <font>
      <b/>
      <sz val="36"/>
      <color indexed="81"/>
      <name val="Tahoma"/>
      <family val="2"/>
    </font>
    <font>
      <sz val="36"/>
      <color indexed="81"/>
      <name val="Tahoma"/>
      <family val="2"/>
    </font>
    <font>
      <sz val="48"/>
      <color indexed="81"/>
      <name val="Tahoma"/>
      <family val="2"/>
    </font>
    <font>
      <b/>
      <sz val="28"/>
      <color indexed="81"/>
      <name val="Tahoma"/>
      <family val="2"/>
    </font>
    <font>
      <sz val="28"/>
      <color indexed="81"/>
      <name val="Tahoma"/>
      <family val="2"/>
    </font>
    <font>
      <b/>
      <sz val="48"/>
      <color indexed="81"/>
      <name val="Tahoma"/>
      <family val="2"/>
    </font>
    <font>
      <sz val="24"/>
      <color indexed="81"/>
      <name val="Tahoma"/>
      <family val="2"/>
    </font>
    <font>
      <b/>
      <sz val="18"/>
      <color indexed="81"/>
      <name val="Tahoma"/>
      <family val="2"/>
    </font>
    <font>
      <sz val="18"/>
      <color indexed="81"/>
      <name val="Tahoma"/>
      <family val="2"/>
    </font>
    <font>
      <b/>
      <sz val="24"/>
      <color indexed="81"/>
      <name val="Tahoma"/>
      <family val="2"/>
    </font>
    <font>
      <sz val="14"/>
      <name val="Calibri"/>
      <family val="2"/>
      <scheme val="minor"/>
    </font>
    <font>
      <sz val="14"/>
      <color theme="1" tint="4.9989318521683403E-2"/>
      <name val="Calibri"/>
      <family val="2"/>
      <scheme val="minor"/>
    </font>
    <font>
      <sz val="14"/>
      <color theme="1" tint="4.9989318521683403E-2"/>
      <name val="Arial"/>
      <family val="2"/>
    </font>
    <font>
      <b/>
      <sz val="20"/>
      <name val="Calibri"/>
      <family val="2"/>
      <scheme val="minor"/>
    </font>
    <font>
      <b/>
      <sz val="16"/>
      <color theme="1"/>
      <name val="Arial"/>
      <family val="2"/>
    </font>
    <font>
      <b/>
      <sz val="16"/>
      <color theme="1" tint="4.9989318521683403E-2"/>
      <name val="Arial"/>
      <family val="2"/>
    </font>
    <font>
      <b/>
      <sz val="16"/>
      <name val="Arial"/>
      <family val="2"/>
    </font>
    <font>
      <sz val="16"/>
      <color theme="1"/>
      <name val="Arial"/>
      <family val="2"/>
    </font>
    <font>
      <sz val="16"/>
      <color theme="1" tint="4.9989318521683403E-2"/>
      <name val="Calibri"/>
      <family val="2"/>
      <scheme val="minor"/>
    </font>
    <font>
      <sz val="16"/>
      <color theme="1"/>
      <name val="Calibri"/>
      <family val="2"/>
      <scheme val="minor"/>
    </font>
    <font>
      <sz val="16"/>
      <name val="Arial"/>
      <family val="2"/>
    </font>
    <font>
      <sz val="16"/>
      <color theme="1" tint="4.9989318521683403E-2"/>
      <name val="Arial"/>
      <family val="2"/>
    </font>
    <font>
      <sz val="16"/>
      <name val="Calibri"/>
      <family val="2"/>
      <scheme val="minor"/>
    </font>
    <font>
      <sz val="16"/>
      <color theme="1"/>
      <name val="Verdana"/>
      <family val="2"/>
    </font>
    <font>
      <sz val="16"/>
      <color rgb="FFFF0000"/>
      <name val="Arial"/>
      <family val="2"/>
    </font>
    <font>
      <sz val="16"/>
      <color rgb="FF000000"/>
      <name val="Arial"/>
      <family val="2"/>
    </font>
    <font>
      <b/>
      <sz val="16"/>
      <color theme="9" tint="-0.499984740745262"/>
      <name val="Arial"/>
      <family val="2"/>
    </font>
    <font>
      <b/>
      <sz val="18"/>
      <color rgb="FFFF0000"/>
      <name val="Arial"/>
      <family val="2"/>
    </font>
    <font>
      <b/>
      <sz val="20"/>
      <color rgb="FFFF0000"/>
      <name val="Arial"/>
      <family val="2"/>
    </font>
    <font>
      <sz val="11"/>
      <color rgb="FFFF0000"/>
      <name val="Calibri"/>
      <family val="2"/>
      <scheme val="minor"/>
    </font>
    <font>
      <b/>
      <sz val="16"/>
      <color rgb="FFFF0000"/>
      <name val="Arial"/>
      <family val="2"/>
    </font>
    <font>
      <sz val="16"/>
      <color rgb="FFFF0000"/>
      <name val="Calibri"/>
      <family val="2"/>
      <scheme val="minor"/>
    </font>
    <font>
      <sz val="14"/>
      <color rgb="FFFF0000"/>
      <name val="Calibri"/>
      <family val="2"/>
      <scheme val="minor"/>
    </font>
    <font>
      <sz val="18"/>
      <color theme="1"/>
      <name val="Arial"/>
      <family val="2"/>
    </font>
    <font>
      <sz val="18"/>
      <color rgb="FFFF0000"/>
      <name val="Arial"/>
      <family val="2"/>
    </font>
    <font>
      <sz val="18"/>
      <color rgb="FFFF0000"/>
      <name val="Calibri"/>
      <family val="2"/>
      <scheme val="minor"/>
    </font>
    <font>
      <sz val="11"/>
      <color theme="1"/>
      <name val="Arial Narrow"/>
      <family val="2"/>
    </font>
    <font>
      <sz val="10"/>
      <name val="Arial Narrow"/>
      <family val="2"/>
    </font>
    <font>
      <b/>
      <sz val="10"/>
      <name val="Arial Narrow"/>
      <family val="2"/>
    </font>
    <font>
      <sz val="20"/>
      <color rgb="FFFF0000"/>
      <name val="Arial"/>
      <family val="2"/>
    </font>
    <font>
      <sz val="20"/>
      <color rgb="FF000000"/>
      <name val="Arial"/>
      <family val="2"/>
    </font>
    <font>
      <sz val="20"/>
      <name val="Arial"/>
      <family val="2"/>
    </font>
    <font>
      <sz val="18"/>
      <color rgb="FF000000"/>
      <name val="Arial"/>
      <family val="2"/>
    </font>
    <font>
      <sz val="18"/>
      <name val="Arial"/>
      <family val="2"/>
    </font>
    <font>
      <sz val="20"/>
      <color theme="1"/>
      <name val="Arial"/>
      <family val="2"/>
    </font>
    <font>
      <b/>
      <sz val="18"/>
      <color rgb="FFFF0000"/>
      <name val="Calibri"/>
      <family val="2"/>
      <scheme val="minor"/>
    </font>
    <font>
      <b/>
      <sz val="20"/>
      <color rgb="FFFF0000"/>
      <name val="Arial Black"/>
      <family val="2"/>
    </font>
    <font>
      <sz val="8"/>
      <name val="Calibri"/>
      <family val="2"/>
      <scheme val="minor"/>
    </font>
    <font>
      <b/>
      <sz val="20"/>
      <name val="Arial"/>
      <family val="2"/>
    </font>
    <font>
      <b/>
      <sz val="18"/>
      <name val="Arial"/>
      <family val="2"/>
    </font>
    <font>
      <b/>
      <sz val="14"/>
      <color indexed="81"/>
      <name val="Tahoma"/>
      <family val="2"/>
    </font>
    <font>
      <b/>
      <sz val="6"/>
      <color theme="1"/>
      <name val="Arial"/>
      <family val="2"/>
    </font>
    <font>
      <sz val="8"/>
      <color theme="1"/>
      <name val="Arial"/>
      <family val="2"/>
    </font>
    <font>
      <sz val="8"/>
      <name val="Arial"/>
      <family val="2"/>
    </font>
    <font>
      <sz val="8"/>
      <color theme="1"/>
      <name val="Calibri"/>
      <family val="2"/>
      <scheme val="minor"/>
    </font>
    <font>
      <sz val="9"/>
      <color theme="1"/>
      <name val="Calibri"/>
      <family val="2"/>
      <scheme val="minor"/>
    </font>
    <font>
      <b/>
      <sz val="8"/>
      <color theme="1"/>
      <name val="Arial"/>
      <family val="2"/>
    </font>
    <font>
      <b/>
      <sz val="8"/>
      <color rgb="FFFF0000"/>
      <name val="Arial"/>
      <family val="2"/>
    </font>
    <font>
      <b/>
      <sz val="9"/>
      <color theme="1"/>
      <name val="Calibri"/>
      <family val="2"/>
      <scheme val="minor"/>
    </font>
  </fonts>
  <fills count="18">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99FF"/>
        <bgColor indexed="64"/>
      </patternFill>
    </fill>
    <fill>
      <patternFill patternType="solid">
        <fgColor theme="9"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5" tint="0.399975585192419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medium">
        <color auto="1"/>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auto="1"/>
      </left>
      <right style="hair">
        <color auto="1"/>
      </right>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theme="1"/>
      </left>
      <right/>
      <top style="thin">
        <color theme="1"/>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right/>
      <top style="thin">
        <color rgb="FF000000"/>
      </top>
      <bottom/>
      <diagonal/>
    </border>
    <border>
      <left style="thin">
        <color rgb="FF000000"/>
      </left>
      <right/>
      <top style="thin">
        <color rgb="FF000000"/>
      </top>
      <bottom style="thin">
        <color rgb="FF000000"/>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auto="1"/>
      </top>
      <bottom/>
      <diagonal/>
    </border>
    <border>
      <left/>
      <right style="thin">
        <color indexed="64"/>
      </right>
      <top/>
      <bottom style="thin">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bottom style="thin">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14" fillId="2" borderId="0" applyNumberFormat="0" applyBorder="0" applyProtection="0">
      <alignment horizontal="center" vertical="center"/>
    </xf>
    <xf numFmtId="49" fontId="15" fillId="0" borderId="0" applyFill="0" applyBorder="0" applyProtection="0">
      <alignment horizontal="left" vertical="center"/>
    </xf>
    <xf numFmtId="3" fontId="15" fillId="0" borderId="0" applyFill="0" applyBorder="0" applyProtection="0">
      <alignment horizontal="right" vertical="center"/>
    </xf>
    <xf numFmtId="0" fontId="16" fillId="0" borderId="0"/>
    <xf numFmtId="43"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9" fontId="26" fillId="0" borderId="0" applyFont="0" applyFill="0" applyBorder="0" applyAlignment="0" applyProtection="0"/>
    <xf numFmtId="0" fontId="16" fillId="0" borderId="0"/>
    <xf numFmtId="177" fontId="16" fillId="0" borderId="0" applyFont="0" applyFill="0" applyBorder="0" applyAlignment="0" applyProtection="0"/>
    <xf numFmtId="44" fontId="26" fillId="0" borderId="0" applyFont="0" applyFill="0" applyBorder="0" applyAlignment="0" applyProtection="0"/>
  </cellStyleXfs>
  <cellXfs count="1304">
    <xf numFmtId="0" fontId="0" fillId="0" borderId="0" xfId="0"/>
    <xf numFmtId="0" fontId="0" fillId="0" borderId="0" xfId="0" applyAlignment="1">
      <alignment horizontal="center" vertical="center"/>
    </xf>
    <xf numFmtId="0" fontId="0" fillId="0" borderId="0" xfId="0" applyAlignment="1">
      <alignment horizontal="center"/>
    </xf>
    <xf numFmtId="0" fontId="19" fillId="0" borderId="15" xfId="4" applyFont="1" applyBorder="1" applyAlignment="1">
      <alignment horizontal="center" vertical="center"/>
    </xf>
    <xf numFmtId="14" fontId="19" fillId="0" borderId="2" xfId="4" applyNumberFormat="1" applyFont="1" applyBorder="1"/>
    <xf numFmtId="0" fontId="19" fillId="0" borderId="20" xfId="4" applyFont="1" applyBorder="1" applyAlignment="1">
      <alignment horizontal="center" vertical="center"/>
    </xf>
    <xf numFmtId="14" fontId="19" fillId="0" borderId="21" xfId="4" applyNumberFormat="1" applyFont="1" applyBorder="1"/>
    <xf numFmtId="0" fontId="19" fillId="0" borderId="16" xfId="4" applyFont="1" applyBorder="1" applyAlignment="1">
      <alignment horizontal="center" vertical="center"/>
    </xf>
    <xf numFmtId="14" fontId="0" fillId="0" borderId="1" xfId="0" applyNumberFormat="1" applyBorder="1" applyAlignment="1">
      <alignment horizontal="center" vertical="center"/>
    </xf>
    <xf numFmtId="0" fontId="19" fillId="0" borderId="15" xfId="4" applyFont="1" applyBorder="1"/>
    <xf numFmtId="0" fontId="19" fillId="0" borderId="16" xfId="4" applyFont="1" applyBorder="1"/>
    <xf numFmtId="0" fontId="18" fillId="4" borderId="17" xfId="4" applyFont="1" applyFill="1" applyBorder="1" applyAlignment="1">
      <alignment horizontal="center" vertical="center"/>
    </xf>
    <xf numFmtId="0" fontId="18" fillId="4" borderId="14" xfId="4" applyFont="1" applyFill="1" applyBorder="1" applyAlignment="1">
      <alignment horizontal="center" vertical="center"/>
    </xf>
    <xf numFmtId="0" fontId="0" fillId="0" borderId="0" xfId="0" applyAlignment="1">
      <alignment vertical="center"/>
    </xf>
    <xf numFmtId="0" fontId="18" fillId="4" borderId="19" xfId="4" applyFont="1" applyFill="1" applyBorder="1" applyAlignment="1">
      <alignment vertical="center"/>
    </xf>
    <xf numFmtId="0" fontId="18" fillId="4" borderId="15" xfId="4" applyFont="1" applyFill="1" applyBorder="1" applyAlignment="1">
      <alignment horizontal="center" vertical="center"/>
    </xf>
    <xf numFmtId="0" fontId="6" fillId="0" borderId="0" xfId="0" applyFont="1" applyAlignment="1">
      <alignment horizontal="center" vertical="center" wrapText="1"/>
    </xf>
    <xf numFmtId="0" fontId="3" fillId="3" borderId="0" xfId="0" applyFont="1" applyFill="1" applyAlignment="1">
      <alignment horizontal="center" vertical="center" wrapText="1"/>
    </xf>
    <xf numFmtId="0" fontId="21" fillId="5" borderId="0" xfId="0" applyFont="1" applyFill="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5" fillId="0" borderId="0" xfId="0" applyFont="1" applyAlignment="1">
      <alignment horizontal="center" vertical="center" wrapText="1"/>
    </xf>
    <xf numFmtId="0" fontId="0" fillId="0" borderId="1" xfId="0" applyBorder="1"/>
    <xf numFmtId="0" fontId="22" fillId="0" borderId="1" xfId="0" applyFont="1" applyBorder="1" applyAlignment="1">
      <alignment horizontal="left" vertical="center"/>
    </xf>
    <xf numFmtId="0" fontId="18" fillId="4" borderId="18" xfId="4" applyFont="1" applyFill="1" applyBorder="1" applyAlignment="1">
      <alignment horizontal="center" vertical="center"/>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18" fillId="4" borderId="21" xfId="4" applyFont="1" applyFill="1" applyBorder="1" applyAlignment="1">
      <alignment vertical="center"/>
    </xf>
    <xf numFmtId="0" fontId="18" fillId="4" borderId="19" xfId="4" applyFont="1" applyFill="1" applyBorder="1" applyAlignment="1">
      <alignment horizontal="center" vertical="center"/>
    </xf>
    <xf numFmtId="166" fontId="56" fillId="0" borderId="42" xfId="6" applyFont="1" applyFill="1" applyBorder="1" applyAlignment="1">
      <alignment horizontal="center" vertical="center" wrapText="1"/>
    </xf>
    <xf numFmtId="166" fontId="53" fillId="0" borderId="1" xfId="6" applyFont="1" applyFill="1" applyBorder="1" applyAlignment="1">
      <alignment horizontal="center" vertical="center" wrapText="1"/>
    </xf>
    <xf numFmtId="166" fontId="56" fillId="0" borderId="31" xfId="6" applyFont="1" applyFill="1" applyBorder="1" applyAlignment="1">
      <alignment horizontal="center" vertical="center" wrapText="1"/>
    </xf>
    <xf numFmtId="166" fontId="56" fillId="0" borderId="1" xfId="6" applyFont="1" applyFill="1" applyBorder="1" applyAlignment="1">
      <alignment horizontal="center" vertical="center" wrapText="1"/>
    </xf>
    <xf numFmtId="166" fontId="56" fillId="0" borderId="39" xfId="6" applyFont="1" applyFill="1" applyBorder="1" applyAlignment="1">
      <alignment horizontal="center" vertical="center" wrapText="1"/>
    </xf>
    <xf numFmtId="166" fontId="56" fillId="0" borderId="22" xfId="6" applyFont="1" applyFill="1" applyBorder="1" applyAlignment="1">
      <alignment horizontal="center" vertical="center" wrapText="1"/>
    </xf>
    <xf numFmtId="166" fontId="53" fillId="0" borderId="22" xfId="6" applyFont="1" applyFill="1" applyBorder="1" applyAlignment="1">
      <alignment horizontal="center" vertical="center" wrapText="1"/>
    </xf>
    <xf numFmtId="0" fontId="53" fillId="0" borderId="18" xfId="8" applyNumberFormat="1" applyFont="1" applyFill="1" applyBorder="1" applyAlignment="1">
      <alignment vertical="center" wrapText="1"/>
    </xf>
    <xf numFmtId="0" fontId="53" fillId="0" borderId="38" xfId="8" applyNumberFormat="1" applyFont="1" applyFill="1" applyBorder="1" applyAlignment="1">
      <alignment horizontal="center" vertical="center" wrapText="1"/>
    </xf>
    <xf numFmtId="9" fontId="56" fillId="0" borderId="38" xfId="8" applyFont="1" applyFill="1" applyBorder="1" applyAlignment="1">
      <alignment horizontal="center" vertical="center" wrapText="1"/>
    </xf>
    <xf numFmtId="14" fontId="53" fillId="0" borderId="18" xfId="8" applyNumberFormat="1" applyFont="1" applyFill="1" applyBorder="1" applyAlignment="1">
      <alignment horizontal="center" vertical="center" wrapText="1"/>
    </xf>
    <xf numFmtId="1" fontId="53" fillId="0" borderId="18" xfId="8" applyNumberFormat="1" applyFont="1" applyFill="1" applyBorder="1" applyAlignment="1">
      <alignment horizontal="center" vertical="center" wrapText="1"/>
    </xf>
    <xf numFmtId="171" fontId="56" fillId="0" borderId="42" xfId="6" applyNumberFormat="1" applyFont="1" applyFill="1" applyBorder="1" applyAlignment="1">
      <alignment horizontal="center" vertical="center" wrapText="1"/>
    </xf>
    <xf numFmtId="166" fontId="56" fillId="0" borderId="18" xfId="6" applyFont="1" applyFill="1" applyBorder="1" applyAlignment="1">
      <alignment horizontal="center" vertical="center" wrapText="1"/>
    </xf>
    <xf numFmtId="0" fontId="53" fillId="0" borderId="1" xfId="8" applyNumberFormat="1" applyFont="1" applyFill="1" applyBorder="1" applyAlignment="1">
      <alignment vertical="center" wrapText="1"/>
    </xf>
    <xf numFmtId="0" fontId="53" fillId="0" borderId="1" xfId="8" applyNumberFormat="1" applyFont="1" applyFill="1" applyBorder="1" applyAlignment="1">
      <alignment horizontal="center" vertical="center" wrapText="1"/>
    </xf>
    <xf numFmtId="9" fontId="56" fillId="0" borderId="1" xfId="8" applyFont="1" applyFill="1" applyBorder="1" applyAlignment="1">
      <alignment horizontal="center" vertical="center" wrapText="1"/>
    </xf>
    <xf numFmtId="14" fontId="53" fillId="0" borderId="1" xfId="8" applyNumberFormat="1" applyFont="1" applyFill="1" applyBorder="1" applyAlignment="1">
      <alignment horizontal="center" vertical="center" wrapText="1"/>
    </xf>
    <xf numFmtId="1" fontId="53" fillId="0" borderId="1" xfId="8" applyNumberFormat="1" applyFont="1" applyFill="1" applyBorder="1" applyAlignment="1">
      <alignment horizontal="center" vertical="center" wrapText="1"/>
    </xf>
    <xf numFmtId="166" fontId="56" fillId="0" borderId="1" xfId="6" applyFont="1" applyFill="1" applyBorder="1" applyAlignment="1">
      <alignment horizontal="center" vertical="center"/>
    </xf>
    <xf numFmtId="17" fontId="56" fillId="0" borderId="1" xfId="8" applyNumberFormat="1" applyFont="1" applyFill="1" applyBorder="1" applyAlignment="1">
      <alignment horizontal="center" vertical="center" wrapText="1"/>
    </xf>
    <xf numFmtId="9" fontId="56" fillId="0" borderId="31" xfId="8" applyFont="1" applyFill="1" applyBorder="1" applyAlignment="1">
      <alignment horizontal="center" vertical="center" wrapText="1"/>
    </xf>
    <xf numFmtId="9" fontId="56" fillId="0" borderId="22" xfId="8" applyFont="1" applyFill="1" applyBorder="1" applyAlignment="1">
      <alignment horizontal="center" vertical="center" wrapText="1"/>
    </xf>
    <xf numFmtId="14" fontId="53" fillId="0" borderId="22" xfId="8" applyNumberFormat="1" applyFont="1" applyFill="1" applyBorder="1" applyAlignment="1">
      <alignment horizontal="center" vertical="center" wrapText="1"/>
    </xf>
    <xf numFmtId="1" fontId="53" fillId="0" borderId="31" xfId="8" applyNumberFormat="1" applyFont="1" applyFill="1" applyBorder="1" applyAlignment="1">
      <alignment horizontal="center" vertical="center" wrapText="1"/>
    </xf>
    <xf numFmtId="1" fontId="56" fillId="0" borderId="11" xfId="5" applyNumberFormat="1" applyFont="1" applyFill="1" applyBorder="1" applyAlignment="1">
      <alignment horizontal="center" vertical="center" wrapText="1"/>
    </xf>
    <xf numFmtId="0" fontId="56" fillId="0" borderId="1" xfId="5" applyNumberFormat="1" applyFont="1" applyFill="1" applyBorder="1" applyAlignment="1">
      <alignment horizontal="center" vertical="center" wrapText="1"/>
    </xf>
    <xf numFmtId="1" fontId="56" fillId="0" borderId="10" xfId="5" applyNumberFormat="1" applyFont="1" applyFill="1" applyBorder="1" applyAlignment="1">
      <alignment horizontal="center" vertical="center" wrapText="1"/>
    </xf>
    <xf numFmtId="9" fontId="56" fillId="0" borderId="18" xfId="8" applyFont="1" applyFill="1" applyBorder="1" applyAlignment="1">
      <alignment horizontal="center" vertical="center" wrapText="1"/>
    </xf>
    <xf numFmtId="0" fontId="56" fillId="0" borderId="40" xfId="6" applyNumberFormat="1" applyFont="1" applyFill="1" applyBorder="1" applyAlignment="1">
      <alignment horizontal="center" vertical="center" wrapText="1"/>
    </xf>
    <xf numFmtId="0" fontId="56" fillId="0" borderId="18" xfId="6" applyNumberFormat="1" applyFont="1" applyFill="1" applyBorder="1" applyAlignment="1">
      <alignment horizontal="center" vertical="center" wrapText="1"/>
    </xf>
    <xf numFmtId="169" fontId="56" fillId="0" borderId="11" xfId="6" applyNumberFormat="1" applyFont="1" applyFill="1" applyBorder="1" applyAlignment="1">
      <alignment horizontal="center" vertical="center" wrapText="1"/>
    </xf>
    <xf numFmtId="169" fontId="56" fillId="0" borderId="1" xfId="6" applyNumberFormat="1" applyFont="1" applyFill="1" applyBorder="1" applyAlignment="1">
      <alignment horizontal="center" vertical="center" wrapText="1"/>
    </xf>
    <xf numFmtId="7" fontId="53" fillId="0" borderId="1" xfId="6" applyNumberFormat="1" applyFont="1" applyFill="1" applyBorder="1" applyAlignment="1">
      <alignment horizontal="center" vertical="center" wrapText="1"/>
    </xf>
    <xf numFmtId="172" fontId="56" fillId="0" borderId="1" xfId="8" applyNumberFormat="1" applyFont="1" applyFill="1" applyBorder="1" applyAlignment="1">
      <alignment horizontal="center" vertical="center" wrapText="1"/>
    </xf>
    <xf numFmtId="0" fontId="56" fillId="0" borderId="32" xfId="6" applyNumberFormat="1" applyFont="1" applyFill="1" applyBorder="1" applyAlignment="1">
      <alignment horizontal="center" vertical="center" wrapText="1"/>
    </xf>
    <xf numFmtId="0" fontId="56" fillId="0" borderId="1" xfId="6" applyNumberFormat="1" applyFont="1" applyFill="1" applyBorder="1" applyAlignment="1">
      <alignment horizontal="center" vertical="center" wrapText="1"/>
    </xf>
    <xf numFmtId="166" fontId="56" fillId="0" borderId="32" xfId="6" applyFont="1" applyFill="1" applyBorder="1" applyAlignment="1">
      <alignment horizontal="center" vertical="center" wrapText="1"/>
    </xf>
    <xf numFmtId="169" fontId="56" fillId="0" borderId="24" xfId="6" applyNumberFormat="1" applyFont="1" applyFill="1" applyBorder="1" applyAlignment="1">
      <alignment horizontal="center" vertical="center" wrapText="1"/>
    </xf>
    <xf numFmtId="169" fontId="56" fillId="0" borderId="22" xfId="6" applyNumberFormat="1" applyFont="1" applyFill="1" applyBorder="1" applyAlignment="1">
      <alignment horizontal="center" vertical="center" wrapText="1"/>
    </xf>
    <xf numFmtId="169" fontId="56" fillId="0" borderId="18" xfId="7" applyNumberFormat="1" applyFont="1" applyFill="1" applyBorder="1" applyAlignment="1">
      <alignment horizontal="center" vertical="center" wrapText="1"/>
    </xf>
    <xf numFmtId="169" fontId="56" fillId="0" borderId="1" xfId="7" applyNumberFormat="1" applyFont="1" applyFill="1" applyBorder="1" applyAlignment="1">
      <alignment horizontal="center" vertical="center" wrapText="1"/>
    </xf>
    <xf numFmtId="169" fontId="56" fillId="0" borderId="22" xfId="7" applyNumberFormat="1" applyFont="1" applyFill="1" applyBorder="1" applyAlignment="1">
      <alignment horizontal="center" vertical="center" wrapText="1"/>
    </xf>
    <xf numFmtId="173" fontId="56" fillId="0" borderId="18" xfId="8" applyNumberFormat="1" applyFont="1" applyFill="1" applyBorder="1" applyAlignment="1">
      <alignment horizontal="center" vertical="center" wrapText="1"/>
    </xf>
    <xf numFmtId="173" fontId="56" fillId="0" borderId="1" xfId="8" applyNumberFormat="1" applyFont="1" applyFill="1" applyBorder="1" applyAlignment="1">
      <alignment horizontal="center" vertical="center" wrapText="1"/>
    </xf>
    <xf numFmtId="166" fontId="56" fillId="0" borderId="39" xfId="6" applyFont="1" applyFill="1" applyBorder="1" applyAlignment="1">
      <alignment vertical="center" wrapText="1"/>
    </xf>
    <xf numFmtId="14" fontId="56" fillId="0" borderId="1" xfId="8" applyNumberFormat="1" applyFont="1" applyFill="1" applyBorder="1" applyAlignment="1">
      <alignment horizontal="center" vertical="center" wrapText="1"/>
    </xf>
    <xf numFmtId="14" fontId="56" fillId="0" borderId="3" xfId="6" applyNumberFormat="1" applyFont="1" applyFill="1" applyBorder="1" applyAlignment="1">
      <alignment horizontal="center" vertical="center"/>
    </xf>
    <xf numFmtId="14" fontId="56" fillId="0" borderId="39" xfId="6" applyNumberFormat="1" applyFont="1" applyFill="1" applyBorder="1" applyAlignment="1">
      <alignment horizontal="center" vertical="center"/>
    </xf>
    <xf numFmtId="166" fontId="53" fillId="0" borderId="18" xfId="6" applyFont="1" applyFill="1" applyBorder="1" applyAlignment="1">
      <alignment horizontal="center" vertical="center" wrapText="1"/>
    </xf>
    <xf numFmtId="14" fontId="53" fillId="0" borderId="1" xfId="8" applyNumberFormat="1" applyFont="1" applyFill="1" applyBorder="1" applyAlignment="1">
      <alignment vertical="center" wrapText="1"/>
    </xf>
    <xf numFmtId="14" fontId="53" fillId="0" borderId="39" xfId="6" applyNumberFormat="1" applyFont="1" applyFill="1" applyBorder="1" applyAlignment="1">
      <alignment horizontal="center" vertical="center" wrapText="1"/>
    </xf>
    <xf numFmtId="0" fontId="56" fillId="0" borderId="4" xfId="8" applyNumberFormat="1" applyFont="1" applyFill="1" applyBorder="1" applyAlignment="1">
      <alignment horizontal="center" vertical="center" wrapText="1"/>
    </xf>
    <xf numFmtId="1" fontId="53" fillId="0" borderId="4" xfId="8" applyNumberFormat="1" applyFont="1" applyFill="1" applyBorder="1" applyAlignment="1">
      <alignment horizontal="center" vertical="center" wrapText="1"/>
    </xf>
    <xf numFmtId="10" fontId="60" fillId="0" borderId="31" xfId="8" applyNumberFormat="1" applyFont="1" applyFill="1" applyBorder="1" applyAlignment="1">
      <alignment horizontal="center" vertical="center" wrapText="1"/>
    </xf>
    <xf numFmtId="10" fontId="60" fillId="0" borderId="3" xfId="8" applyNumberFormat="1" applyFont="1" applyFill="1" applyBorder="1" applyAlignment="1">
      <alignment horizontal="center" vertical="center" wrapText="1"/>
    </xf>
    <xf numFmtId="9" fontId="63" fillId="0" borderId="11" xfId="8" applyFont="1" applyFill="1" applyBorder="1" applyAlignment="1">
      <alignment horizontal="center" vertical="center" wrapText="1"/>
    </xf>
    <xf numFmtId="10" fontId="71" fillId="0" borderId="0" xfId="8" applyNumberFormat="1" applyFont="1" applyFill="1" applyAlignment="1">
      <alignment horizontal="center" vertical="center"/>
    </xf>
    <xf numFmtId="10" fontId="70" fillId="0" borderId="32" xfId="8" applyNumberFormat="1" applyFont="1" applyFill="1" applyBorder="1" applyAlignment="1">
      <alignment horizontal="center" vertical="center"/>
    </xf>
    <xf numFmtId="10" fontId="70" fillId="0" borderId="32" xfId="8" applyNumberFormat="1" applyFont="1" applyFill="1" applyBorder="1" applyAlignment="1">
      <alignment horizontal="center" vertical="center" wrapText="1"/>
    </xf>
    <xf numFmtId="10" fontId="70" fillId="0" borderId="11" xfId="8" applyNumberFormat="1" applyFont="1" applyFill="1" applyBorder="1" applyAlignment="1">
      <alignment horizontal="center" vertical="center" wrapText="1"/>
    </xf>
    <xf numFmtId="10" fontId="71" fillId="0" borderId="10" xfId="8" applyNumberFormat="1" applyFont="1" applyFill="1" applyBorder="1" applyAlignment="1">
      <alignment horizontal="center" vertical="center"/>
    </xf>
    <xf numFmtId="0" fontId="63" fillId="0" borderId="32" xfId="8" applyNumberFormat="1" applyFont="1" applyFill="1" applyBorder="1" applyAlignment="1">
      <alignment horizontal="center" vertical="center"/>
    </xf>
    <xf numFmtId="0" fontId="56" fillId="0" borderId="11" xfId="8" applyNumberFormat="1" applyFont="1" applyFill="1" applyBorder="1" applyAlignment="1">
      <alignment horizontal="center" vertical="center" wrapText="1"/>
    </xf>
    <xf numFmtId="9" fontId="56" fillId="0" borderId="32" xfId="8" applyFont="1" applyFill="1" applyBorder="1" applyAlignment="1">
      <alignment horizontal="center" vertical="center" wrapText="1"/>
    </xf>
    <xf numFmtId="9" fontId="56" fillId="0" borderId="5" xfId="8" applyFont="1" applyFill="1" applyBorder="1" applyAlignment="1">
      <alignment horizontal="center" vertical="center" wrapText="1"/>
    </xf>
    <xf numFmtId="0" fontId="72" fillId="0" borderId="0" xfId="0" applyFont="1"/>
    <xf numFmtId="0" fontId="72" fillId="0" borderId="0" xfId="0" applyFont="1" applyAlignment="1">
      <alignment horizontal="center"/>
    </xf>
    <xf numFmtId="0" fontId="73" fillId="8" borderId="1" xfId="9" applyFont="1" applyFill="1" applyBorder="1" applyAlignment="1">
      <alignment horizontal="center"/>
    </xf>
    <xf numFmtId="0" fontId="73" fillId="0" borderId="0" xfId="9" applyFont="1" applyAlignment="1">
      <alignment horizontal="center"/>
    </xf>
    <xf numFmtId="0" fontId="73" fillId="8" borderId="11" xfId="9" applyFont="1" applyFill="1" applyBorder="1" applyAlignment="1">
      <alignment horizontal="center"/>
    </xf>
    <xf numFmtId="0" fontId="74" fillId="9" borderId="1" xfId="9" applyFont="1" applyFill="1" applyBorder="1" applyAlignment="1">
      <alignment horizontal="center"/>
    </xf>
    <xf numFmtId="0" fontId="72" fillId="0" borderId="1" xfId="0" applyFont="1" applyBorder="1" applyAlignment="1">
      <alignment horizontal="center"/>
    </xf>
    <xf numFmtId="0" fontId="72" fillId="0" borderId="1" xfId="0" applyFont="1" applyBorder="1"/>
    <xf numFmtId="0" fontId="72" fillId="10" borderId="1" xfId="0" applyFont="1" applyFill="1" applyBorder="1"/>
    <xf numFmtId="1" fontId="73" fillId="0" borderId="1" xfId="10" applyNumberFormat="1" applyFont="1" applyFill="1" applyBorder="1" applyAlignment="1">
      <alignment horizontal="center"/>
    </xf>
    <xf numFmtId="0" fontId="72" fillId="11" borderId="1" xfId="0" applyFont="1" applyFill="1" applyBorder="1"/>
    <xf numFmtId="0" fontId="73" fillId="0" borderId="1" xfId="9" applyFont="1" applyBorder="1" applyAlignment="1">
      <alignment horizontal="center"/>
    </xf>
    <xf numFmtId="0" fontId="72" fillId="11" borderId="1" xfId="0" applyFont="1" applyFill="1" applyBorder="1" applyAlignment="1">
      <alignment vertical="center" wrapText="1"/>
    </xf>
    <xf numFmtId="0" fontId="72" fillId="0" borderId="0" xfId="0" applyFont="1" applyAlignment="1">
      <alignment wrapText="1"/>
    </xf>
    <xf numFmtId="0" fontId="72" fillId="0" borderId="0" xfId="0" applyFont="1" applyAlignment="1">
      <alignment horizontal="center" wrapText="1"/>
    </xf>
    <xf numFmtId="10" fontId="60" fillId="0" borderId="1" xfId="8" applyNumberFormat="1" applyFont="1" applyFill="1" applyBorder="1" applyAlignment="1">
      <alignment horizontal="center" vertical="center" wrapText="1"/>
    </xf>
    <xf numFmtId="10" fontId="67" fillId="0" borderId="0" xfId="8" applyNumberFormat="1" applyFont="1" applyFill="1" applyAlignment="1">
      <alignment horizontal="center" vertical="center" wrapText="1"/>
    </xf>
    <xf numFmtId="10" fontId="68" fillId="0" borderId="0" xfId="8" applyNumberFormat="1" applyFont="1" applyFill="1" applyAlignment="1">
      <alignment horizontal="center" vertical="center" wrapText="1"/>
    </xf>
    <xf numFmtId="10" fontId="65" fillId="0" borderId="0" xfId="8" applyNumberFormat="1" applyFont="1" applyFill="1" applyAlignment="1">
      <alignment horizontal="center" vertical="center" wrapText="1"/>
    </xf>
    <xf numFmtId="166" fontId="60" fillId="0" borderId="42" xfId="6" applyFont="1" applyFill="1" applyBorder="1" applyAlignment="1">
      <alignment horizontal="center" vertical="center" wrapText="1"/>
    </xf>
    <xf numFmtId="169" fontId="56" fillId="0" borderId="4" xfId="7" applyNumberFormat="1" applyFont="1" applyFill="1" applyBorder="1" applyAlignment="1">
      <alignment horizontal="center" vertical="center" wrapText="1"/>
    </xf>
    <xf numFmtId="0" fontId="56" fillId="0" borderId="4" xfId="7" applyNumberFormat="1" applyFont="1" applyFill="1" applyBorder="1" applyAlignment="1">
      <alignment horizontal="center" vertical="center" wrapText="1"/>
    </xf>
    <xf numFmtId="14" fontId="56" fillId="0" borderId="4" xfId="6" applyNumberFormat="1" applyFont="1" applyFill="1" applyBorder="1" applyAlignment="1">
      <alignment horizontal="center" vertical="center"/>
    </xf>
    <xf numFmtId="14" fontId="53" fillId="0" borderId="4" xfId="6" applyNumberFormat="1" applyFont="1" applyFill="1" applyBorder="1" applyAlignment="1">
      <alignment horizontal="center" vertical="center" wrapText="1"/>
    </xf>
    <xf numFmtId="10" fontId="81" fillId="0" borderId="1" xfId="8" applyNumberFormat="1" applyFont="1" applyFill="1" applyBorder="1" applyAlignment="1">
      <alignment horizontal="center" vertical="center"/>
    </xf>
    <xf numFmtId="10" fontId="63" fillId="0" borderId="32" xfId="8" applyNumberFormat="1" applyFont="1" applyFill="1" applyBorder="1" applyAlignment="1">
      <alignment horizontal="center" vertical="center" wrapText="1"/>
    </xf>
    <xf numFmtId="10" fontId="63" fillId="0" borderId="9" xfId="8" applyNumberFormat="1" applyFont="1" applyFill="1" applyBorder="1" applyAlignment="1">
      <alignment horizontal="center" vertical="center" wrapText="1"/>
    </xf>
    <xf numFmtId="10" fontId="63" fillId="0" borderId="4" xfId="8" applyNumberFormat="1" applyFont="1" applyFill="1" applyBorder="1" applyAlignment="1">
      <alignment horizontal="center" vertical="center" wrapText="1"/>
    </xf>
    <xf numFmtId="10" fontId="63" fillId="0" borderId="4" xfId="8" applyNumberFormat="1" applyFont="1" applyFill="1" applyBorder="1" applyAlignment="1">
      <alignment horizontal="center" vertical="center"/>
    </xf>
    <xf numFmtId="10" fontId="63" fillId="0" borderId="5" xfId="8" applyNumberFormat="1" applyFont="1" applyFill="1" applyBorder="1" applyAlignment="1">
      <alignment horizontal="center" vertical="center" wrapText="1"/>
    </xf>
    <xf numFmtId="10" fontId="63" fillId="0" borderId="57" xfId="8" applyNumberFormat="1" applyFont="1" applyFill="1" applyBorder="1" applyAlignment="1">
      <alignment horizontal="center" vertical="center" wrapText="1"/>
    </xf>
    <xf numFmtId="14" fontId="56" fillId="0" borderId="33" xfId="6" applyNumberFormat="1" applyFont="1" applyFill="1" applyBorder="1" applyAlignment="1">
      <alignment horizontal="center" vertical="center"/>
    </xf>
    <xf numFmtId="10" fontId="82" fillId="0" borderId="62" xfId="8" applyNumberFormat="1" applyFont="1" applyFill="1" applyBorder="1" applyAlignment="1">
      <alignment horizontal="center" vertical="center"/>
    </xf>
    <xf numFmtId="10" fontId="82" fillId="0" borderId="57" xfId="8" applyNumberFormat="1" applyFont="1" applyFill="1" applyBorder="1" applyAlignment="1">
      <alignment horizontal="center" vertical="center"/>
    </xf>
    <xf numFmtId="0" fontId="56" fillId="0" borderId="9" xfId="7" applyNumberFormat="1" applyFont="1" applyFill="1" applyBorder="1" applyAlignment="1">
      <alignment horizontal="center" vertical="center" wrapText="1"/>
    </xf>
    <xf numFmtId="10" fontId="82" fillId="0" borderId="0" xfId="8" applyNumberFormat="1" applyFont="1" applyFill="1" applyBorder="1" applyAlignment="1">
      <alignment horizontal="center" vertical="center"/>
    </xf>
    <xf numFmtId="0" fontId="63" fillId="0" borderId="11" xfId="8" applyNumberFormat="1" applyFont="1" applyFill="1" applyBorder="1" applyAlignment="1">
      <alignment horizontal="center" vertical="center" wrapText="1"/>
    </xf>
    <xf numFmtId="176" fontId="53" fillId="0" borderId="18" xfId="8" applyNumberFormat="1" applyFont="1" applyFill="1" applyBorder="1" applyAlignment="1">
      <alignment horizontal="center" vertical="center" wrapText="1"/>
    </xf>
    <xf numFmtId="9" fontId="53" fillId="0" borderId="1" xfId="8" applyFont="1" applyFill="1" applyBorder="1" applyAlignment="1">
      <alignment horizontal="center" vertical="center" wrapText="1"/>
    </xf>
    <xf numFmtId="3" fontId="53" fillId="0" borderId="1" xfId="8" applyNumberFormat="1" applyFont="1" applyFill="1" applyBorder="1" applyAlignment="1">
      <alignment horizontal="center" vertical="center" wrapText="1"/>
    </xf>
    <xf numFmtId="1" fontId="56" fillId="0" borderId="1" xfId="8" applyNumberFormat="1" applyFont="1" applyFill="1" applyBorder="1" applyAlignment="1">
      <alignment horizontal="center" vertical="center" wrapText="1"/>
    </xf>
    <xf numFmtId="9" fontId="56" fillId="0" borderId="11" xfId="8" applyFont="1" applyFill="1" applyBorder="1" applyAlignment="1">
      <alignment horizontal="center" vertical="center" wrapText="1"/>
    </xf>
    <xf numFmtId="1" fontId="56" fillId="0" borderId="11" xfId="8" applyNumberFormat="1" applyFont="1" applyFill="1" applyBorder="1" applyAlignment="1">
      <alignment horizontal="center" vertical="center" wrapText="1"/>
    </xf>
    <xf numFmtId="1" fontId="60" fillId="0" borderId="38" xfId="8" applyNumberFormat="1" applyFont="1" applyFill="1" applyBorder="1" applyAlignment="1">
      <alignment horizontal="center" vertical="center" wrapText="1"/>
    </xf>
    <xf numFmtId="1" fontId="60" fillId="0" borderId="1" xfId="8" applyNumberFormat="1" applyFont="1" applyFill="1" applyBorder="1" applyAlignment="1">
      <alignment horizontal="center" vertical="center" wrapText="1"/>
    </xf>
    <xf numFmtId="1" fontId="60" fillId="0" borderId="31" xfId="8" applyNumberFormat="1" applyFont="1" applyFill="1" applyBorder="1" applyAlignment="1">
      <alignment horizontal="center" vertical="center" wrapText="1"/>
    </xf>
    <xf numFmtId="1" fontId="60" fillId="0" borderId="22" xfId="8" applyNumberFormat="1" applyFont="1" applyFill="1" applyBorder="1" applyAlignment="1">
      <alignment horizontal="center" vertical="center" wrapText="1"/>
    </xf>
    <xf numFmtId="1" fontId="75" fillId="0" borderId="42" xfId="8" applyNumberFormat="1" applyFont="1" applyFill="1" applyBorder="1" applyAlignment="1">
      <alignment horizontal="center" vertical="center" wrapText="1"/>
    </xf>
    <xf numFmtId="1" fontId="75" fillId="0" borderId="11" xfId="8" applyNumberFormat="1" applyFont="1" applyFill="1" applyBorder="1" applyAlignment="1">
      <alignment horizontal="center" vertical="center" wrapText="1"/>
    </xf>
    <xf numFmtId="1" fontId="75" fillId="0" borderId="5" xfId="8" applyNumberFormat="1" applyFont="1" applyFill="1" applyBorder="1" applyAlignment="1">
      <alignment horizontal="center" vertical="center" wrapText="1"/>
    </xf>
    <xf numFmtId="1" fontId="75" fillId="0" borderId="9" xfId="8" applyNumberFormat="1" applyFont="1" applyFill="1" applyBorder="1" applyAlignment="1">
      <alignment horizontal="center" vertical="center" wrapText="1"/>
    </xf>
    <xf numFmtId="1" fontId="75" fillId="0" borderId="24" xfId="8" applyNumberFormat="1" applyFont="1" applyFill="1" applyBorder="1" applyAlignment="1">
      <alignment horizontal="center" vertical="center" wrapText="1"/>
    </xf>
    <xf numFmtId="9" fontId="56" fillId="0" borderId="40" xfId="8" applyFont="1" applyFill="1" applyBorder="1" applyAlignment="1">
      <alignment horizontal="center" vertical="center" wrapText="1"/>
    </xf>
    <xf numFmtId="3" fontId="56" fillId="0" borderId="11" xfId="8" applyNumberFormat="1" applyFont="1" applyFill="1" applyBorder="1" applyAlignment="1">
      <alignment horizontal="center" vertical="center" wrapText="1"/>
    </xf>
    <xf numFmtId="1" fontId="56" fillId="0" borderId="42" xfId="8" applyNumberFormat="1" applyFont="1" applyFill="1" applyBorder="1" applyAlignment="1">
      <alignment horizontal="center" vertical="center" wrapText="1"/>
    </xf>
    <xf numFmtId="0" fontId="56" fillId="0" borderId="18" xfId="8" applyNumberFormat="1" applyFont="1" applyFill="1" applyBorder="1" applyAlignment="1">
      <alignment horizontal="center" vertical="center" wrapText="1"/>
    </xf>
    <xf numFmtId="0" fontId="56" fillId="0" borderId="1" xfId="8" applyNumberFormat="1" applyFont="1" applyFill="1" applyBorder="1" applyAlignment="1">
      <alignment horizontal="center" vertical="center" wrapText="1"/>
    </xf>
    <xf numFmtId="9" fontId="53" fillId="0" borderId="5" xfId="8" applyFont="1" applyFill="1" applyBorder="1" applyAlignment="1">
      <alignment horizontal="center" vertical="center" wrapText="1"/>
    </xf>
    <xf numFmtId="9" fontId="53" fillId="0" borderId="11" xfId="8" applyFont="1" applyFill="1" applyBorder="1" applyAlignment="1">
      <alignment horizontal="center" vertical="center" wrapText="1"/>
    </xf>
    <xf numFmtId="1" fontId="53" fillId="0" borderId="11" xfId="8" applyNumberFormat="1" applyFont="1" applyFill="1" applyBorder="1" applyAlignment="1">
      <alignment horizontal="center" vertical="center" wrapText="1"/>
    </xf>
    <xf numFmtId="9" fontId="53" fillId="0" borderId="24" xfId="8" applyFont="1" applyFill="1" applyBorder="1" applyAlignment="1">
      <alignment horizontal="center" vertical="center" wrapText="1"/>
    </xf>
    <xf numFmtId="2" fontId="56" fillId="0" borderId="11" xfId="8" applyNumberFormat="1" applyFont="1" applyFill="1" applyBorder="1" applyAlignment="1">
      <alignment horizontal="center" vertical="center" wrapText="1"/>
    </xf>
    <xf numFmtId="9" fontId="56" fillId="0" borderId="42" xfId="8" applyFont="1" applyFill="1" applyBorder="1" applyAlignment="1">
      <alignment horizontal="center" vertical="center" wrapText="1"/>
    </xf>
    <xf numFmtId="1" fontId="56" fillId="0" borderId="32" xfId="8" applyNumberFormat="1" applyFont="1" applyFill="1" applyBorder="1" applyAlignment="1">
      <alignment horizontal="center" vertical="center" wrapText="1"/>
    </xf>
    <xf numFmtId="1" fontId="56" fillId="0" borderId="18" xfId="8" applyNumberFormat="1" applyFont="1" applyFill="1" applyBorder="1" applyAlignment="1">
      <alignment horizontal="center" vertical="center" wrapText="1"/>
    </xf>
    <xf numFmtId="1" fontId="56" fillId="0" borderId="3" xfId="8" applyNumberFormat="1" applyFont="1" applyFill="1" applyBorder="1" applyAlignment="1">
      <alignment horizontal="center" vertical="center" wrapText="1"/>
    </xf>
    <xf numFmtId="0" fontId="56" fillId="0" borderId="11" xfId="5" applyNumberFormat="1" applyFont="1" applyFill="1" applyBorder="1" applyAlignment="1">
      <alignment horizontal="center" vertical="center" wrapText="1"/>
    </xf>
    <xf numFmtId="0" fontId="56" fillId="0" borderId="24" xfId="5" applyNumberFormat="1" applyFont="1" applyFill="1" applyBorder="1" applyAlignment="1">
      <alignment horizontal="center" vertical="center" wrapText="1"/>
    </xf>
    <xf numFmtId="1" fontId="56" fillId="0" borderId="39" xfId="8" applyNumberFormat="1" applyFont="1" applyFill="1" applyBorder="1" applyAlignment="1">
      <alignment horizontal="center" vertical="center" wrapText="1"/>
    </xf>
    <xf numFmtId="10" fontId="63" fillId="0" borderId="68" xfId="8" applyNumberFormat="1" applyFont="1" applyFill="1" applyBorder="1" applyAlignment="1">
      <alignment horizontal="center" vertical="center" wrapText="1"/>
    </xf>
    <xf numFmtId="10" fontId="60" fillId="0" borderId="18" xfId="8" applyNumberFormat="1" applyFont="1" applyFill="1" applyBorder="1" applyAlignment="1">
      <alignment horizontal="center" vertical="center" wrapText="1"/>
    </xf>
    <xf numFmtId="10" fontId="60" fillId="0" borderId="22" xfId="8" applyNumberFormat="1" applyFont="1" applyFill="1" applyBorder="1" applyAlignment="1">
      <alignment horizontal="center" vertical="center" wrapText="1"/>
    </xf>
    <xf numFmtId="10" fontId="60" fillId="0" borderId="39" xfId="8" applyNumberFormat="1" applyFont="1" applyFill="1" applyBorder="1" applyAlignment="1">
      <alignment horizontal="center" vertical="center" wrapText="1"/>
    </xf>
    <xf numFmtId="0" fontId="56" fillId="0" borderId="32" xfId="8" applyNumberFormat="1" applyFont="1" applyFill="1" applyBorder="1" applyAlignment="1">
      <alignment horizontal="center" vertical="center" wrapText="1"/>
    </xf>
    <xf numFmtId="0" fontId="0" fillId="0" borderId="11" xfId="0" applyBorder="1" applyAlignment="1">
      <alignment horizontal="center"/>
    </xf>
    <xf numFmtId="166" fontId="56" fillId="0" borderId="38" xfId="6" applyFont="1" applyFill="1" applyBorder="1" applyAlignment="1">
      <alignment horizontal="center" vertical="center" wrapText="1"/>
    </xf>
    <xf numFmtId="166" fontId="56" fillId="0" borderId="4" xfId="6" applyFont="1" applyFill="1" applyBorder="1" applyAlignment="1">
      <alignment horizontal="center" vertical="center" wrapText="1"/>
    </xf>
    <xf numFmtId="166" fontId="56" fillId="0" borderId="3" xfId="6" applyFont="1" applyFill="1" applyBorder="1" applyAlignment="1">
      <alignment horizontal="center" vertical="center" wrapText="1"/>
    </xf>
    <xf numFmtId="165" fontId="56" fillId="0" borderId="31" xfId="7" applyFont="1" applyFill="1" applyBorder="1" applyAlignment="1">
      <alignment horizontal="center" vertical="center" wrapText="1"/>
    </xf>
    <xf numFmtId="14" fontId="56" fillId="0" borderId="4" xfId="8" applyNumberFormat="1" applyFont="1" applyFill="1" applyBorder="1" applyAlignment="1">
      <alignment horizontal="center" vertical="center" wrapText="1"/>
    </xf>
    <xf numFmtId="171" fontId="56" fillId="0" borderId="1" xfId="6" applyNumberFormat="1" applyFont="1" applyFill="1" applyBorder="1" applyAlignment="1">
      <alignment horizontal="center" vertical="center" wrapText="1"/>
    </xf>
    <xf numFmtId="0" fontId="56" fillId="0" borderId="18" xfId="7" applyNumberFormat="1" applyFont="1" applyFill="1" applyBorder="1" applyAlignment="1">
      <alignment horizontal="center" vertical="center" wrapText="1"/>
    </xf>
    <xf numFmtId="0" fontId="56" fillId="0" borderId="1" xfId="7" applyNumberFormat="1" applyFont="1" applyFill="1" applyBorder="1" applyAlignment="1">
      <alignment horizontal="center" vertical="center" wrapText="1"/>
    </xf>
    <xf numFmtId="0" fontId="56" fillId="0" borderId="22" xfId="7" applyNumberFormat="1" applyFont="1" applyFill="1" applyBorder="1" applyAlignment="1">
      <alignment horizontal="center" vertical="center" wrapText="1"/>
    </xf>
    <xf numFmtId="9" fontId="56" fillId="0" borderId="9" xfId="8" applyFont="1" applyFill="1" applyBorder="1" applyAlignment="1">
      <alignment horizontal="center" vertical="center" wrapText="1"/>
    </xf>
    <xf numFmtId="0" fontId="56" fillId="0" borderId="3" xfId="8" applyNumberFormat="1" applyFont="1" applyFill="1" applyBorder="1" applyAlignment="1">
      <alignment horizontal="center" vertical="center" wrapText="1"/>
    </xf>
    <xf numFmtId="9" fontId="56" fillId="0" borderId="4" xfId="8" applyFont="1" applyFill="1" applyBorder="1" applyAlignment="1">
      <alignment horizontal="center" vertical="center" wrapText="1"/>
    </xf>
    <xf numFmtId="9" fontId="56" fillId="0" borderId="3" xfId="8" applyFont="1" applyFill="1" applyBorder="1" applyAlignment="1">
      <alignment horizontal="center" vertical="center" wrapText="1"/>
    </xf>
    <xf numFmtId="10" fontId="56" fillId="0" borderId="31" xfId="8" applyNumberFormat="1" applyFont="1" applyFill="1" applyBorder="1" applyAlignment="1">
      <alignment horizontal="center" vertical="center" wrapText="1"/>
    </xf>
    <xf numFmtId="10" fontId="56" fillId="0" borderId="4" xfId="8" applyNumberFormat="1" applyFont="1" applyFill="1" applyBorder="1" applyAlignment="1">
      <alignment horizontal="center" vertical="center" wrapText="1"/>
    </xf>
    <xf numFmtId="10" fontId="56" fillId="0" borderId="3" xfId="8" applyNumberFormat="1" applyFont="1" applyFill="1" applyBorder="1" applyAlignment="1">
      <alignment horizontal="center" vertical="center" wrapText="1"/>
    </xf>
    <xf numFmtId="0" fontId="56" fillId="0" borderId="41" xfId="8" applyNumberFormat="1" applyFont="1" applyFill="1" applyBorder="1" applyAlignment="1">
      <alignment horizontal="center" vertical="center" wrapText="1"/>
    </xf>
    <xf numFmtId="10" fontId="63" fillId="0" borderId="76" xfId="8" applyNumberFormat="1" applyFont="1" applyFill="1" applyBorder="1" applyAlignment="1">
      <alignment horizontal="center" vertical="center" wrapText="1"/>
    </xf>
    <xf numFmtId="10" fontId="63" fillId="0" borderId="77" xfId="8" applyNumberFormat="1" applyFont="1" applyFill="1" applyBorder="1" applyAlignment="1">
      <alignment horizontal="center" vertical="center" wrapText="1"/>
    </xf>
    <xf numFmtId="0" fontId="56" fillId="0" borderId="42" xfId="5" applyNumberFormat="1" applyFont="1" applyFill="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wrapText="1"/>
    </xf>
    <xf numFmtId="0" fontId="88" fillId="0" borderId="18" xfId="0" applyFont="1" applyBorder="1" applyAlignment="1">
      <alignment horizontal="left" vertical="center" wrapText="1"/>
    </xf>
    <xf numFmtId="0" fontId="88" fillId="6" borderId="18" xfId="0" applyFont="1" applyFill="1" applyBorder="1" applyAlignment="1">
      <alignment horizontal="center" vertical="center" wrapText="1"/>
    </xf>
    <xf numFmtId="1" fontId="89" fillId="6" borderId="18" xfId="0" applyNumberFormat="1" applyFont="1" applyFill="1" applyBorder="1" applyAlignment="1">
      <alignment horizontal="center" vertical="center" wrapText="1"/>
    </xf>
    <xf numFmtId="14" fontId="89" fillId="6" borderId="18" xfId="0" applyNumberFormat="1" applyFont="1" applyFill="1" applyBorder="1" applyAlignment="1">
      <alignment horizontal="center" vertical="center" wrapText="1"/>
    </xf>
    <xf numFmtId="2" fontId="89" fillId="6" borderId="18" xfId="0" applyNumberFormat="1" applyFont="1" applyFill="1" applyBorder="1" applyAlignment="1">
      <alignment horizontal="center" vertical="center" wrapText="1"/>
    </xf>
    <xf numFmtId="0" fontId="88" fillId="0" borderId="1" xfId="0" applyFont="1" applyBorder="1" applyAlignment="1">
      <alignment horizontal="left" vertical="center" wrapText="1"/>
    </xf>
    <xf numFmtId="0" fontId="88" fillId="6" borderId="1" xfId="0" applyFont="1" applyFill="1" applyBorder="1" applyAlignment="1">
      <alignment horizontal="center" vertical="center" wrapText="1"/>
    </xf>
    <xf numFmtId="1" fontId="89" fillId="6" borderId="1" xfId="0" applyNumberFormat="1" applyFont="1" applyFill="1" applyBorder="1" applyAlignment="1">
      <alignment horizontal="center" vertical="center" wrapText="1"/>
    </xf>
    <xf numFmtId="14" fontId="89" fillId="6" borderId="1" xfId="0" applyNumberFormat="1" applyFont="1" applyFill="1" applyBorder="1" applyAlignment="1">
      <alignment horizontal="center" vertical="center" wrapText="1"/>
    </xf>
    <xf numFmtId="0" fontId="89" fillId="6" borderId="1" xfId="0" applyFont="1" applyFill="1" applyBorder="1" applyAlignment="1">
      <alignment horizontal="center" vertical="center" wrapText="1"/>
    </xf>
    <xf numFmtId="0" fontId="88" fillId="0" borderId="11" xfId="0" applyFont="1" applyBorder="1" applyAlignment="1">
      <alignment horizontal="left" vertical="center" wrapText="1"/>
    </xf>
    <xf numFmtId="0" fontId="88" fillId="0" borderId="24" xfId="0" applyFont="1" applyBorder="1" applyAlignment="1">
      <alignment horizontal="left" vertical="center" wrapText="1"/>
    </xf>
    <xf numFmtId="0" fontId="88" fillId="0" borderId="22" xfId="0" applyFont="1" applyBorder="1" applyAlignment="1">
      <alignment horizontal="center" vertical="center" wrapText="1"/>
    </xf>
    <xf numFmtId="0" fontId="88" fillId="6" borderId="22" xfId="0" applyFont="1" applyFill="1" applyBorder="1" applyAlignment="1">
      <alignment horizontal="center" vertical="center" wrapText="1"/>
    </xf>
    <xf numFmtId="1" fontId="89" fillId="6" borderId="22" xfId="0" applyNumberFormat="1" applyFont="1" applyFill="1" applyBorder="1" applyAlignment="1">
      <alignment horizontal="center" vertical="center" wrapText="1"/>
    </xf>
    <xf numFmtId="14" fontId="89" fillId="6" borderId="22" xfId="0" applyNumberFormat="1" applyFont="1" applyFill="1" applyBorder="1" applyAlignment="1">
      <alignment horizontal="center" vertical="center" wrapText="1"/>
    </xf>
    <xf numFmtId="0" fontId="87" fillId="13" borderId="1" xfId="0" applyFont="1" applyFill="1" applyBorder="1" applyAlignment="1">
      <alignment horizontal="center" vertical="center" wrapText="1"/>
    </xf>
    <xf numFmtId="0" fontId="90" fillId="0" borderId="0" xfId="0" applyFont="1" applyAlignment="1">
      <alignment wrapText="1"/>
    </xf>
    <xf numFmtId="0" fontId="88"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91" fillId="0" borderId="1" xfId="0" applyFont="1" applyBorder="1" applyAlignment="1">
      <alignment horizontal="center" vertical="center" wrapText="1"/>
    </xf>
    <xf numFmtId="9" fontId="0" fillId="0" borderId="1" xfId="8" applyFont="1" applyBorder="1" applyAlignment="1">
      <alignment horizontal="center" vertical="center"/>
    </xf>
    <xf numFmtId="0" fontId="90" fillId="0" borderId="0" xfId="0" applyFont="1" applyAlignment="1">
      <alignment horizontal="center" vertical="center"/>
    </xf>
    <xf numFmtId="0" fontId="88" fillId="0" borderId="18" xfId="0" applyFont="1" applyBorder="1" applyAlignment="1">
      <alignment horizontal="center" vertical="center" wrapText="1"/>
    </xf>
    <xf numFmtId="14" fontId="89" fillId="0" borderId="18" xfId="0" applyNumberFormat="1" applyFont="1" applyBorder="1" applyAlignment="1">
      <alignment horizontal="center" vertical="center" wrapText="1"/>
    </xf>
    <xf numFmtId="1" fontId="88" fillId="0" borderId="18" xfId="8" applyNumberFormat="1" applyFont="1" applyFill="1" applyBorder="1" applyAlignment="1">
      <alignment horizontal="center" vertical="center" wrapText="1"/>
    </xf>
    <xf numFmtId="14" fontId="89" fillId="0" borderId="1" xfId="0" applyNumberFormat="1" applyFont="1" applyBorder="1" applyAlignment="1">
      <alignment horizontal="center" vertical="center" wrapText="1"/>
    </xf>
    <xf numFmtId="1" fontId="88" fillId="0" borderId="1" xfId="8" applyNumberFormat="1" applyFont="1" applyFill="1" applyBorder="1" applyAlignment="1">
      <alignment horizontal="center" vertical="center" wrapText="1"/>
    </xf>
    <xf numFmtId="1" fontId="89" fillId="7" borderId="1" xfId="0" applyNumberFormat="1" applyFont="1" applyFill="1" applyBorder="1" applyAlignment="1">
      <alignment horizontal="center" vertical="center" wrapText="1"/>
    </xf>
    <xf numFmtId="0" fontId="0" fillId="7" borderId="1" xfId="0" applyFill="1" applyBorder="1"/>
    <xf numFmtId="0" fontId="88" fillId="7" borderId="1" xfId="0" applyFont="1" applyFill="1" applyBorder="1" applyAlignment="1">
      <alignment horizontal="center" vertical="center" wrapText="1"/>
    </xf>
    <xf numFmtId="0" fontId="88" fillId="0" borderId="22" xfId="0" applyFont="1" applyBorder="1" applyAlignment="1">
      <alignment horizontal="left" vertical="center" wrapText="1"/>
    </xf>
    <xf numFmtId="1" fontId="89" fillId="7" borderId="22" xfId="0" applyNumberFormat="1" applyFont="1" applyFill="1" applyBorder="1" applyAlignment="1">
      <alignment horizontal="center" vertical="center" wrapText="1"/>
    </xf>
    <xf numFmtId="14" fontId="89" fillId="0" borderId="22" xfId="0" applyNumberFormat="1" applyFont="1" applyBorder="1" applyAlignment="1">
      <alignment horizontal="center" vertical="center" wrapText="1"/>
    </xf>
    <xf numFmtId="14" fontId="88" fillId="0" borderId="39" xfId="11" applyNumberFormat="1" applyFont="1" applyFill="1" applyBorder="1" applyAlignment="1">
      <alignment horizontal="center" vertical="center" wrapText="1"/>
    </xf>
    <xf numFmtId="44" fontId="88" fillId="0" borderId="39" xfId="11" applyFont="1" applyFill="1" applyBorder="1" applyAlignment="1">
      <alignment horizontal="center" vertical="center" wrapText="1"/>
    </xf>
    <xf numFmtId="9" fontId="24" fillId="14" borderId="1" xfId="0" applyNumberFormat="1" applyFont="1" applyFill="1" applyBorder="1" applyAlignment="1">
      <alignment horizontal="center" vertical="center"/>
    </xf>
    <xf numFmtId="0" fontId="94" fillId="0" borderId="1" xfId="0" applyFont="1" applyBorder="1" applyAlignment="1">
      <alignment horizontal="center" vertical="center"/>
    </xf>
    <xf numFmtId="0" fontId="94" fillId="0" borderId="1" xfId="0" applyFont="1" applyBorder="1" applyAlignment="1">
      <alignment horizontal="center" vertical="center" wrapText="1"/>
    </xf>
    <xf numFmtId="0" fontId="94" fillId="0" borderId="11" xfId="0" applyFont="1" applyBorder="1" applyAlignment="1">
      <alignment horizontal="center" vertical="center"/>
    </xf>
    <xf numFmtId="9" fontId="0" fillId="0" borderId="0" xfId="8" applyFont="1" applyAlignment="1">
      <alignment horizontal="center" vertical="center"/>
    </xf>
    <xf numFmtId="9" fontId="0" fillId="0" borderId="0" xfId="0" applyNumberFormat="1" applyAlignment="1">
      <alignment vertical="center"/>
    </xf>
    <xf numFmtId="0" fontId="17" fillId="0" borderId="1" xfId="4" applyFont="1" applyBorder="1" applyAlignment="1">
      <alignment horizontal="left" vertical="center"/>
    </xf>
    <xf numFmtId="0" fontId="55" fillId="0" borderId="0" xfId="0" applyFont="1"/>
    <xf numFmtId="0" fontId="49" fillId="0" borderId="3" xfId="0" applyFont="1" applyBorder="1" applyAlignment="1">
      <alignment vertical="center" wrapText="1"/>
    </xf>
    <xf numFmtId="0" fontId="2" fillId="0" borderId="10" xfId="0" applyFont="1" applyBorder="1" applyAlignment="1">
      <alignment horizontal="center" vertical="center"/>
    </xf>
    <xf numFmtId="0" fontId="50" fillId="0" borderId="1" xfId="0" applyFont="1" applyBorder="1" applyAlignment="1">
      <alignment horizontal="center" vertical="center"/>
    </xf>
    <xf numFmtId="0" fontId="50" fillId="0" borderId="1" xfId="0" applyFont="1" applyBorder="1" applyAlignment="1">
      <alignment vertical="center" wrapText="1"/>
    </xf>
    <xf numFmtId="0" fontId="50" fillId="0" borderId="1" xfId="0" applyFont="1" applyBorder="1" applyAlignment="1">
      <alignment horizontal="center" vertical="center" wrapText="1"/>
    </xf>
    <xf numFmtId="0" fontId="52" fillId="0" borderId="4"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0" xfId="0" applyFont="1"/>
    <xf numFmtId="0" fontId="53" fillId="0" borderId="31" xfId="0" applyFont="1" applyBorder="1" applyAlignment="1">
      <alignment horizontal="center" vertical="center" wrapText="1"/>
    </xf>
    <xf numFmtId="0" fontId="56" fillId="0" borderId="31" xfId="0" applyFont="1" applyBorder="1" applyAlignment="1">
      <alignment horizontal="center" vertical="center" wrapText="1"/>
    </xf>
    <xf numFmtId="0" fontId="53" fillId="0" borderId="18" xfId="0" applyFont="1" applyBorder="1" applyAlignment="1">
      <alignment horizontal="left" vertical="center" wrapText="1"/>
    </xf>
    <xf numFmtId="3" fontId="53" fillId="0" borderId="18" xfId="0" applyNumberFormat="1" applyFont="1" applyBorder="1" applyAlignment="1">
      <alignment horizontal="center" vertical="center" wrapText="1"/>
    </xf>
    <xf numFmtId="3" fontId="53" fillId="0" borderId="18" xfId="8" applyNumberFormat="1" applyFont="1" applyFill="1" applyBorder="1" applyAlignment="1">
      <alignment horizontal="center" vertical="center" wrapText="1"/>
    </xf>
    <xf numFmtId="9" fontId="53" fillId="0" borderId="18" xfId="8" applyFont="1" applyFill="1" applyBorder="1" applyAlignment="1">
      <alignment horizontal="center" vertical="center" wrapText="1"/>
    </xf>
    <xf numFmtId="2" fontId="53" fillId="0" borderId="1" xfId="8" applyNumberFormat="1" applyFont="1" applyFill="1" applyBorder="1" applyAlignment="1">
      <alignment horizontal="center" vertical="center" wrapText="1"/>
    </xf>
    <xf numFmtId="10" fontId="53" fillId="0" borderId="18" xfId="0" applyNumberFormat="1" applyFont="1" applyBorder="1" applyAlignment="1">
      <alignment horizontal="center" vertical="center" wrapText="1"/>
    </xf>
    <xf numFmtId="3" fontId="56" fillId="0" borderId="18" xfId="6" applyNumberFormat="1" applyFont="1" applyFill="1" applyBorder="1" applyAlignment="1">
      <alignment horizontal="center" vertical="center" wrapText="1"/>
    </xf>
    <xf numFmtId="169" fontId="56" fillId="0" borderId="18" xfId="6" applyNumberFormat="1" applyFont="1" applyFill="1" applyBorder="1" applyAlignment="1">
      <alignment horizontal="center" vertical="center" wrapText="1"/>
    </xf>
    <xf numFmtId="0" fontId="55" fillId="0" borderId="1" xfId="0" applyFont="1" applyBorder="1"/>
    <xf numFmtId="172" fontId="56" fillId="0" borderId="18" xfId="8" applyNumberFormat="1" applyFont="1" applyFill="1" applyBorder="1" applyAlignment="1">
      <alignment horizontal="center" vertical="center" wrapText="1"/>
    </xf>
    <xf numFmtId="172" fontId="56" fillId="0" borderId="42" xfId="8" applyNumberFormat="1" applyFont="1" applyFill="1" applyBorder="1" applyAlignment="1">
      <alignment horizontal="left" vertical="center" wrapText="1"/>
    </xf>
    <xf numFmtId="172" fontId="56" fillId="0" borderId="5" xfId="8" applyNumberFormat="1" applyFont="1" applyFill="1" applyBorder="1" applyAlignment="1">
      <alignment horizontal="left" vertical="center" wrapText="1"/>
    </xf>
    <xf numFmtId="0" fontId="54" fillId="0" borderId="0" xfId="0" applyFont="1" applyAlignment="1">
      <alignment horizontal="center" vertical="center" textRotation="90" wrapText="1"/>
    </xf>
    <xf numFmtId="0" fontId="52" fillId="0" borderId="4" xfId="0" applyFont="1" applyBorder="1" applyAlignment="1">
      <alignment horizontal="center" vertical="center" textRotation="90" wrapText="1"/>
    </xf>
    <xf numFmtId="0" fontId="53" fillId="0" borderId="4" xfId="0" applyFont="1" applyBorder="1" applyAlignment="1">
      <alignment horizontal="center" vertical="center" wrapText="1"/>
    </xf>
    <xf numFmtId="0" fontId="55" fillId="0" borderId="4" xfId="0" applyFont="1" applyBorder="1" applyAlignment="1">
      <alignment horizontal="center"/>
    </xf>
    <xf numFmtId="0" fontId="56" fillId="0" borderId="4" xfId="0" applyFont="1" applyBorder="1" applyAlignment="1">
      <alignment horizontal="center" vertical="center" wrapText="1"/>
    </xf>
    <xf numFmtId="167" fontId="53" fillId="0" borderId="4" xfId="0" applyNumberFormat="1" applyFont="1" applyBorder="1" applyAlignment="1">
      <alignment horizontal="center" vertical="center" textRotation="90" wrapText="1"/>
    </xf>
    <xf numFmtId="0" fontId="58" fillId="0" borderId="45" xfId="0" applyFont="1" applyBorder="1" applyAlignment="1">
      <alignment horizontal="center" vertical="center" wrapText="1"/>
    </xf>
    <xf numFmtId="0" fontId="53" fillId="0" borderId="1" xfId="0" applyFont="1" applyBorder="1" applyAlignment="1">
      <alignment horizontal="left" vertical="center" wrapText="1"/>
    </xf>
    <xf numFmtId="3" fontId="53" fillId="0" borderId="1" xfId="0" applyNumberFormat="1" applyFont="1" applyBorder="1" applyAlignment="1">
      <alignment horizontal="center" vertical="center" wrapText="1"/>
    </xf>
    <xf numFmtId="10" fontId="53" fillId="0" borderId="1" xfId="0" applyNumberFormat="1" applyFont="1" applyBorder="1" applyAlignment="1">
      <alignment horizontal="center" vertical="center" wrapText="1"/>
    </xf>
    <xf numFmtId="3" fontId="56" fillId="0" borderId="1" xfId="6" applyNumberFormat="1" applyFont="1" applyFill="1" applyBorder="1" applyAlignment="1">
      <alignment horizontal="center" vertical="center" wrapText="1"/>
    </xf>
    <xf numFmtId="172" fontId="56" fillId="0" borderId="11" xfId="8" applyNumberFormat="1" applyFont="1" applyFill="1" applyBorder="1" applyAlignment="1">
      <alignment horizontal="left" vertical="center" wrapText="1"/>
    </xf>
    <xf numFmtId="170" fontId="56" fillId="0" borderId="1" xfId="6" applyNumberFormat="1" applyFont="1" applyFill="1" applyBorder="1" applyAlignment="1">
      <alignment horizontal="center" vertical="center" wrapText="1"/>
    </xf>
    <xf numFmtId="0" fontId="53" fillId="0" borderId="3" xfId="0" applyFont="1" applyBorder="1" applyAlignment="1">
      <alignment horizontal="center" vertical="center" wrapText="1"/>
    </xf>
    <xf numFmtId="0" fontId="56" fillId="0" borderId="3"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22" xfId="0" applyFont="1" applyBorder="1" applyAlignment="1">
      <alignment horizontal="left" vertical="center" wrapText="1"/>
    </xf>
    <xf numFmtId="3" fontId="53" fillId="0" borderId="22" xfId="0" applyNumberFormat="1" applyFont="1" applyBorder="1" applyAlignment="1">
      <alignment horizontal="center" vertical="center" wrapText="1"/>
    </xf>
    <xf numFmtId="10" fontId="53" fillId="0" borderId="22" xfId="0" applyNumberFormat="1" applyFont="1" applyBorder="1" applyAlignment="1">
      <alignment horizontal="center" vertical="center" wrapText="1"/>
    </xf>
    <xf numFmtId="3" fontId="56" fillId="0" borderId="22" xfId="6" applyNumberFormat="1" applyFont="1" applyFill="1" applyBorder="1" applyAlignment="1">
      <alignment horizontal="center" vertical="center" wrapText="1"/>
    </xf>
    <xf numFmtId="172" fontId="56" fillId="0" borderId="22" xfId="8" applyNumberFormat="1" applyFont="1" applyFill="1" applyBorder="1" applyAlignment="1">
      <alignment horizontal="center" vertical="center" wrapText="1"/>
    </xf>
    <xf numFmtId="1" fontId="53" fillId="0" borderId="38" xfId="0" applyNumberFormat="1" applyFont="1" applyBorder="1" applyAlignment="1">
      <alignment horizontal="center" vertical="center" wrapText="1"/>
    </xf>
    <xf numFmtId="2" fontId="56" fillId="0" borderId="18" xfId="6" applyNumberFormat="1" applyFont="1" applyFill="1" applyBorder="1" applyAlignment="1">
      <alignment horizontal="center" vertical="center" wrapText="1"/>
    </xf>
    <xf numFmtId="0" fontId="55" fillId="0" borderId="1" xfId="0" applyFont="1" applyBorder="1" applyAlignment="1">
      <alignment horizontal="center" vertical="center"/>
    </xf>
    <xf numFmtId="1" fontId="53" fillId="0" borderId="4" xfId="0" applyNumberFormat="1" applyFont="1" applyBorder="1" applyAlignment="1">
      <alignment horizontal="center" vertical="center" wrapText="1"/>
    </xf>
    <xf numFmtId="2" fontId="56" fillId="0" borderId="1" xfId="6" applyNumberFormat="1" applyFont="1" applyFill="1" applyBorder="1" applyAlignment="1">
      <alignment horizontal="center" vertical="center" wrapText="1"/>
    </xf>
    <xf numFmtId="1" fontId="56" fillId="0" borderId="11" xfId="6" applyNumberFormat="1" applyFont="1" applyFill="1" applyBorder="1" applyAlignment="1">
      <alignment horizontal="center" vertical="center" wrapText="1"/>
    </xf>
    <xf numFmtId="1" fontId="56" fillId="0" borderId="1" xfId="6" applyNumberFormat="1" applyFont="1" applyFill="1" applyBorder="1" applyAlignment="1">
      <alignment horizontal="center" vertical="center" wrapText="1"/>
    </xf>
    <xf numFmtId="2" fontId="56" fillId="0" borderId="11" xfId="6" applyNumberFormat="1" applyFont="1" applyFill="1" applyBorder="1" applyAlignment="1">
      <alignment horizontal="center" vertical="center" wrapText="1"/>
    </xf>
    <xf numFmtId="3" fontId="56" fillId="0" borderId="33" xfId="6" applyNumberFormat="1" applyFont="1" applyFill="1" applyBorder="1" applyAlignment="1">
      <alignment horizontal="center" vertical="center" wrapText="1"/>
    </xf>
    <xf numFmtId="1" fontId="53" fillId="0" borderId="39" xfId="0" applyNumberFormat="1" applyFont="1" applyBorder="1" applyAlignment="1">
      <alignment horizontal="center" vertical="center" wrapText="1"/>
    </xf>
    <xf numFmtId="0" fontId="53" fillId="0" borderId="22" xfId="0" applyFont="1" applyBorder="1" applyAlignment="1">
      <alignment horizontal="center" vertical="center" wrapText="1"/>
    </xf>
    <xf numFmtId="2" fontId="56" fillId="0" borderId="24" xfId="6" applyNumberFormat="1" applyFont="1" applyFill="1" applyBorder="1" applyAlignment="1">
      <alignment horizontal="center" vertical="center" wrapText="1"/>
    </xf>
    <xf numFmtId="2" fontId="56" fillId="0" borderId="22" xfId="6" applyNumberFormat="1" applyFont="1" applyFill="1" applyBorder="1" applyAlignment="1">
      <alignment horizontal="center" vertical="center" wrapText="1"/>
    </xf>
    <xf numFmtId="3" fontId="56" fillId="0" borderId="43" xfId="6" applyNumberFormat="1" applyFont="1" applyFill="1" applyBorder="1" applyAlignment="1">
      <alignment horizontal="center" vertical="center" wrapText="1"/>
    </xf>
    <xf numFmtId="1" fontId="56" fillId="0" borderId="22" xfId="6" applyNumberFormat="1" applyFont="1" applyFill="1" applyBorder="1" applyAlignment="1">
      <alignment horizontal="center" vertical="center" wrapText="1"/>
    </xf>
    <xf numFmtId="0" fontId="53" fillId="0" borderId="18" xfId="0" applyFont="1" applyBorder="1" applyAlignment="1">
      <alignment vertical="center" wrapText="1"/>
    </xf>
    <xf numFmtId="1" fontId="56" fillId="0" borderId="31" xfId="8" applyNumberFormat="1" applyFont="1" applyFill="1" applyBorder="1" applyAlignment="1">
      <alignment horizontal="center" vertical="center" wrapText="1"/>
    </xf>
    <xf numFmtId="14" fontId="55" fillId="0" borderId="18" xfId="0" applyNumberFormat="1" applyFont="1" applyBorder="1" applyAlignment="1">
      <alignment horizontal="center" vertical="center"/>
    </xf>
    <xf numFmtId="0" fontId="55" fillId="0" borderId="31" xfId="0" applyFont="1" applyBorder="1" applyAlignment="1">
      <alignment horizontal="center" vertical="center"/>
    </xf>
    <xf numFmtId="166" fontId="67" fillId="0" borderId="18" xfId="6" applyFont="1" applyFill="1" applyBorder="1" applyAlignment="1">
      <alignment horizontal="center" vertical="center" wrapText="1"/>
    </xf>
    <xf numFmtId="0" fontId="55" fillId="0" borderId="18" xfId="0" applyFont="1" applyBorder="1" applyAlignment="1">
      <alignment horizontal="center" vertical="center"/>
    </xf>
    <xf numFmtId="0" fontId="55" fillId="0" borderId="18" xfId="0" applyFont="1" applyBorder="1" applyAlignment="1">
      <alignment vertical="top" wrapText="1"/>
    </xf>
    <xf numFmtId="0" fontId="55" fillId="0" borderId="18" xfId="0" applyFont="1" applyBorder="1" applyAlignment="1">
      <alignment horizontal="left" vertical="center"/>
    </xf>
    <xf numFmtId="0" fontId="55" fillId="0" borderId="11" xfId="0" applyFont="1" applyBorder="1" applyAlignment="1">
      <alignment wrapText="1"/>
    </xf>
    <xf numFmtId="0" fontId="53" fillId="0" borderId="1" xfId="0" applyFont="1" applyBorder="1" applyAlignment="1">
      <alignment vertical="center" wrapText="1"/>
    </xf>
    <xf numFmtId="14" fontId="55" fillId="0" borderId="1" xfId="0" applyNumberFormat="1" applyFont="1" applyBorder="1" applyAlignment="1">
      <alignment horizontal="center" vertical="center"/>
    </xf>
    <xf numFmtId="0" fontId="55" fillId="0" borderId="4" xfId="0" applyFont="1" applyBorder="1" applyAlignment="1">
      <alignment horizontal="center" vertical="center"/>
    </xf>
    <xf numFmtId="0" fontId="55" fillId="0" borderId="1" xfId="0" applyFont="1" applyBorder="1" applyAlignment="1">
      <alignment vertical="top" wrapText="1"/>
    </xf>
    <xf numFmtId="0" fontId="55" fillId="0" borderId="1" xfId="0" applyFont="1" applyBorder="1" applyAlignment="1">
      <alignment vertical="center"/>
    </xf>
    <xf numFmtId="14" fontId="55" fillId="0" borderId="1" xfId="0" applyNumberFormat="1" applyFont="1" applyBorder="1" applyAlignment="1">
      <alignment vertical="center"/>
    </xf>
    <xf numFmtId="0" fontId="53" fillId="0" borderId="22" xfId="0" applyFont="1" applyBorder="1" applyAlignment="1">
      <alignment vertical="center" wrapText="1"/>
    </xf>
    <xf numFmtId="14" fontId="55" fillId="0" borderId="22" xfId="0" applyNumberFormat="1" applyFont="1" applyBorder="1" applyAlignment="1">
      <alignment horizontal="center" vertical="center"/>
    </xf>
    <xf numFmtId="0" fontId="55" fillId="0" borderId="3" xfId="0" applyFont="1" applyBorder="1" applyAlignment="1">
      <alignment horizontal="center" vertical="center"/>
    </xf>
    <xf numFmtId="0" fontId="55" fillId="0" borderId="22" xfId="0" applyFont="1" applyBorder="1" applyAlignment="1">
      <alignment horizontal="center" vertical="center"/>
    </xf>
    <xf numFmtId="0" fontId="55" fillId="0" borderId="22" xfId="0" applyFont="1" applyBorder="1" applyAlignment="1">
      <alignment vertical="top" wrapText="1"/>
    </xf>
    <xf numFmtId="0" fontId="55" fillId="0" borderId="22" xfId="0" applyFont="1" applyBorder="1" applyAlignment="1">
      <alignment vertical="center"/>
    </xf>
    <xf numFmtId="14" fontId="55" fillId="0" borderId="22" xfId="0" applyNumberFormat="1" applyFont="1" applyBorder="1" applyAlignment="1">
      <alignment vertical="center"/>
    </xf>
    <xf numFmtId="0" fontId="53" fillId="0" borderId="18" xfId="0" applyFont="1" applyBorder="1" applyAlignment="1">
      <alignment horizontal="center" vertical="center" wrapText="1"/>
    </xf>
    <xf numFmtId="1" fontId="53" fillId="0" borderId="18" xfId="0" applyNumberFormat="1" applyFont="1" applyBorder="1" applyAlignment="1">
      <alignment horizontal="center" vertical="center" wrapText="1"/>
    </xf>
    <xf numFmtId="17" fontId="56" fillId="0" borderId="42" xfId="5" applyNumberFormat="1" applyFont="1" applyFill="1" applyBorder="1" applyAlignment="1">
      <alignment horizontal="center" vertical="center" wrapText="1"/>
    </xf>
    <xf numFmtId="17" fontId="56" fillId="0" borderId="18" xfId="5" applyNumberFormat="1" applyFont="1" applyFill="1" applyBorder="1" applyAlignment="1">
      <alignment horizontal="center" vertical="center" wrapText="1"/>
    </xf>
    <xf numFmtId="164" fontId="53" fillId="0" borderId="18" xfId="5" applyNumberFormat="1" applyFont="1" applyFill="1" applyBorder="1" applyAlignment="1">
      <alignment horizontal="center" vertical="center" wrapText="1"/>
    </xf>
    <xf numFmtId="0" fontId="56" fillId="0" borderId="18" xfId="0" applyFont="1" applyBorder="1" applyAlignment="1">
      <alignment horizontal="center" vertical="center" wrapText="1"/>
    </xf>
    <xf numFmtId="43" fontId="56" fillId="0" borderId="18" xfId="5" applyFont="1" applyFill="1" applyBorder="1" applyAlignment="1">
      <alignment horizontal="center" vertical="center" wrapText="1"/>
    </xf>
    <xf numFmtId="0" fontId="55" fillId="0" borderId="11" xfId="0" applyFont="1" applyBorder="1" applyAlignment="1">
      <alignment horizontal="justify" vertical="center" wrapText="1"/>
    </xf>
    <xf numFmtId="0" fontId="55" fillId="0" borderId="11" xfId="0" applyFont="1" applyBorder="1" applyAlignment="1">
      <alignment vertical="center" wrapText="1"/>
    </xf>
    <xf numFmtId="1" fontId="53" fillId="0" borderId="1" xfId="0" applyNumberFormat="1" applyFont="1" applyBorder="1" applyAlignment="1">
      <alignment horizontal="center" vertical="center" wrapText="1"/>
    </xf>
    <xf numFmtId="2" fontId="56" fillId="0" borderId="1" xfId="8" applyNumberFormat="1" applyFont="1" applyFill="1" applyBorder="1" applyAlignment="1">
      <alignment horizontal="center" vertical="center" wrapText="1"/>
    </xf>
    <xf numFmtId="17" fontId="56" fillId="0" borderId="11" xfId="0" applyNumberFormat="1" applyFont="1" applyBorder="1" applyAlignment="1">
      <alignment horizontal="center" vertical="center" wrapText="1"/>
    </xf>
    <xf numFmtId="17" fontId="56" fillId="0" borderId="1" xfId="0" applyNumberFormat="1" applyFont="1" applyBorder="1" applyAlignment="1">
      <alignment horizontal="center" vertical="center" wrapText="1"/>
    </xf>
    <xf numFmtId="0" fontId="56" fillId="0" borderId="1" xfId="0" applyFont="1" applyBorder="1" applyAlignment="1">
      <alignment horizontal="center" vertical="center" wrapText="1"/>
    </xf>
    <xf numFmtId="49" fontId="59" fillId="0" borderId="1" xfId="2" applyFont="1" applyFill="1" applyBorder="1" applyAlignment="1" applyProtection="1">
      <alignment horizontal="center" vertical="center" wrapText="1"/>
    </xf>
    <xf numFmtId="164" fontId="56" fillId="0" borderId="1" xfId="0" applyNumberFormat="1" applyFont="1" applyBorder="1" applyAlignment="1">
      <alignment horizontal="center" vertical="center" wrapText="1"/>
    </xf>
    <xf numFmtId="17" fontId="56" fillId="0" borderId="5" xfId="0" applyNumberFormat="1" applyFont="1" applyBorder="1" applyAlignment="1">
      <alignment horizontal="center" vertical="center" wrapText="1"/>
    </xf>
    <xf numFmtId="43" fontId="56" fillId="0" borderId="1" xfId="5" applyFont="1" applyFill="1" applyBorder="1" applyAlignment="1">
      <alignment horizontal="center" vertical="center" wrapText="1"/>
    </xf>
    <xf numFmtId="17" fontId="56" fillId="0" borderId="9" xfId="0" applyNumberFormat="1" applyFont="1" applyBorder="1" applyAlignment="1">
      <alignment horizontal="center" vertical="center" wrapText="1"/>
    </xf>
    <xf numFmtId="17" fontId="56" fillId="0" borderId="1" xfId="5" applyNumberFormat="1" applyFont="1" applyFill="1" applyBorder="1" applyAlignment="1">
      <alignment horizontal="center" vertical="center" wrapText="1"/>
    </xf>
    <xf numFmtId="0" fontId="55" fillId="0" borderId="0" xfId="0" applyFont="1" applyAlignment="1">
      <alignment vertical="center"/>
    </xf>
    <xf numFmtId="1" fontId="53" fillId="0" borderId="22" xfId="0" applyNumberFormat="1" applyFont="1" applyBorder="1" applyAlignment="1">
      <alignment horizontal="center" vertical="center" wrapText="1"/>
    </xf>
    <xf numFmtId="9" fontId="53" fillId="0" borderId="22" xfId="8" applyFont="1" applyFill="1" applyBorder="1" applyAlignment="1">
      <alignment horizontal="center" vertical="center" wrapText="1"/>
    </xf>
    <xf numFmtId="17" fontId="56" fillId="0" borderId="24" xfId="0" applyNumberFormat="1" applyFont="1" applyBorder="1" applyAlignment="1">
      <alignment horizontal="center" vertical="center" wrapText="1"/>
    </xf>
    <xf numFmtId="17" fontId="56" fillId="0" borderId="22" xfId="0" applyNumberFormat="1" applyFont="1" applyBorder="1" applyAlignment="1">
      <alignment horizontal="center" vertical="center" wrapText="1"/>
    </xf>
    <xf numFmtId="0" fontId="56" fillId="0" borderId="22" xfId="0" applyFont="1" applyBorder="1" applyAlignment="1">
      <alignment horizontal="center" vertical="center" wrapText="1"/>
    </xf>
    <xf numFmtId="17" fontId="56" fillId="0" borderId="22" xfId="5" applyNumberFormat="1" applyFont="1" applyFill="1" applyBorder="1" applyAlignment="1">
      <alignment horizontal="center" vertical="center" wrapText="1"/>
    </xf>
    <xf numFmtId="3" fontId="53" fillId="0" borderId="31" xfId="0" applyNumberFormat="1" applyFont="1" applyBorder="1" applyAlignment="1">
      <alignment horizontal="center" vertical="center" wrapText="1"/>
    </xf>
    <xf numFmtId="0" fontId="69" fillId="0" borderId="18" xfId="0" applyFont="1" applyBorder="1" applyAlignment="1">
      <alignment horizontal="left" vertical="center" wrapText="1"/>
    </xf>
    <xf numFmtId="3" fontId="69" fillId="0" borderId="18" xfId="0" applyNumberFormat="1" applyFont="1" applyBorder="1" applyAlignment="1">
      <alignment horizontal="center" vertical="center" wrapText="1"/>
    </xf>
    <xf numFmtId="3" fontId="53" fillId="0" borderId="3" xfId="0" applyNumberFormat="1" applyFont="1" applyBorder="1" applyAlignment="1">
      <alignment horizontal="center" vertical="center" wrapText="1"/>
    </xf>
    <xf numFmtId="1" fontId="56" fillId="0" borderId="42" xfId="6" applyNumberFormat="1" applyFont="1" applyFill="1" applyBorder="1" applyAlignment="1">
      <alignment horizontal="center" vertical="center" wrapText="1"/>
    </xf>
    <xf numFmtId="1" fontId="56" fillId="0" borderId="18" xfId="6" applyNumberFormat="1" applyFont="1" applyFill="1" applyBorder="1" applyAlignment="1">
      <alignment horizontal="center" vertical="center" wrapText="1"/>
    </xf>
    <xf numFmtId="0" fontId="53" fillId="0" borderId="1" xfId="0" applyFont="1" applyBorder="1" applyAlignment="1">
      <alignment horizontal="center" vertical="center"/>
    </xf>
    <xf numFmtId="1" fontId="56" fillId="0" borderId="38" xfId="6" applyNumberFormat="1" applyFont="1" applyFill="1" applyBorder="1" applyAlignment="1">
      <alignment horizontal="center" vertical="center" wrapText="1"/>
    </xf>
    <xf numFmtId="172" fontId="56" fillId="0" borderId="42" xfId="8" applyNumberFormat="1" applyFont="1" applyFill="1" applyBorder="1" applyAlignment="1">
      <alignment vertical="center" wrapText="1"/>
    </xf>
    <xf numFmtId="3" fontId="53" fillId="0" borderId="4" xfId="0" applyNumberFormat="1" applyFont="1" applyBorder="1" applyAlignment="1">
      <alignment horizontal="center" vertical="center" wrapText="1"/>
    </xf>
    <xf numFmtId="1" fontId="56" fillId="0" borderId="4" xfId="6" applyNumberFormat="1" applyFont="1" applyFill="1" applyBorder="1" applyAlignment="1">
      <alignment horizontal="center" vertical="center" wrapText="1"/>
    </xf>
    <xf numFmtId="172" fontId="56" fillId="0" borderId="11" xfId="8" applyNumberFormat="1" applyFont="1" applyFill="1" applyBorder="1" applyAlignment="1">
      <alignment vertical="center" wrapText="1"/>
    </xf>
    <xf numFmtId="3" fontId="53" fillId="0" borderId="11" xfId="0" applyNumberFormat="1" applyFont="1" applyBorder="1" applyAlignment="1">
      <alignment horizontal="center" vertical="center" wrapText="1"/>
    </xf>
    <xf numFmtId="3" fontId="53" fillId="0" borderId="32" xfId="0" applyNumberFormat="1" applyFont="1" applyBorder="1" applyAlignment="1">
      <alignment horizontal="center" vertical="center" wrapText="1"/>
    </xf>
    <xf numFmtId="3" fontId="53" fillId="0" borderId="44" xfId="0" applyNumberFormat="1" applyFont="1" applyBorder="1" applyAlignment="1">
      <alignment horizontal="center" vertical="center" wrapText="1"/>
    </xf>
    <xf numFmtId="172" fontId="56" fillId="0" borderId="24" xfId="8" applyNumberFormat="1" applyFont="1" applyFill="1" applyBorder="1" applyAlignment="1">
      <alignment horizontal="left" vertical="center" wrapText="1"/>
    </xf>
    <xf numFmtId="1" fontId="53" fillId="0" borderId="31" xfId="0" applyNumberFormat="1" applyFont="1" applyBorder="1" applyAlignment="1">
      <alignment horizontal="center" vertical="center" wrapText="1"/>
    </xf>
    <xf numFmtId="0" fontId="56" fillId="0" borderId="42" xfId="6" applyNumberFormat="1" applyFont="1" applyFill="1" applyBorder="1" applyAlignment="1">
      <alignment horizontal="center" vertical="center" wrapText="1"/>
    </xf>
    <xf numFmtId="166" fontId="60" fillId="0" borderId="18" xfId="6" applyFont="1" applyFill="1" applyBorder="1" applyAlignment="1">
      <alignment horizontal="center" vertical="center" wrapText="1"/>
    </xf>
    <xf numFmtId="7" fontId="53" fillId="0" borderId="18" xfId="6" applyNumberFormat="1" applyFont="1" applyFill="1" applyBorder="1" applyAlignment="1">
      <alignment horizontal="center" vertical="center" wrapText="1"/>
    </xf>
    <xf numFmtId="0" fontId="56" fillId="0" borderId="11" xfId="6" applyNumberFormat="1" applyFont="1" applyFill="1" applyBorder="1" applyAlignment="1">
      <alignment horizontal="center" vertical="center" wrapText="1"/>
    </xf>
    <xf numFmtId="3" fontId="53" fillId="0" borderId="1" xfId="0" applyNumberFormat="1" applyFont="1" applyBorder="1" applyAlignment="1">
      <alignment horizontal="center" vertical="center"/>
    </xf>
    <xf numFmtId="166" fontId="60" fillId="0" borderId="1" xfId="6" applyFont="1" applyFill="1" applyBorder="1" applyAlignment="1">
      <alignment horizontal="center" vertical="center" wrapText="1"/>
    </xf>
    <xf numFmtId="7" fontId="53" fillId="0" borderId="3" xfId="6" applyNumberFormat="1" applyFont="1" applyFill="1" applyBorder="1" applyAlignment="1">
      <alignment horizontal="center" vertical="center" wrapText="1"/>
    </xf>
    <xf numFmtId="0" fontId="56" fillId="0" borderId="1" xfId="0" applyFont="1" applyBorder="1" applyAlignment="1">
      <alignment horizontal="left" vertical="center" wrapText="1"/>
    </xf>
    <xf numFmtId="3" fontId="56" fillId="0" borderId="1" xfId="8" applyNumberFormat="1" applyFont="1" applyFill="1" applyBorder="1" applyAlignment="1">
      <alignment horizontal="center" vertical="center" wrapText="1"/>
    </xf>
    <xf numFmtId="3" fontId="56" fillId="0" borderId="11" xfId="6" applyNumberFormat="1" applyFont="1" applyFill="1" applyBorder="1" applyAlignment="1">
      <alignment horizontal="center" vertical="center" wrapText="1"/>
    </xf>
    <xf numFmtId="1" fontId="53" fillId="0" borderId="3" xfId="0" applyNumberFormat="1" applyFont="1" applyBorder="1" applyAlignment="1">
      <alignment horizontal="center" vertical="center" wrapText="1"/>
    </xf>
    <xf numFmtId="0" fontId="56" fillId="0" borderId="41" xfId="6" applyNumberFormat="1" applyFont="1" applyFill="1" applyBorder="1" applyAlignment="1">
      <alignment horizontal="center" vertical="center" wrapText="1"/>
    </xf>
    <xf numFmtId="0" fontId="56" fillId="0" borderId="22" xfId="6" applyNumberFormat="1" applyFont="1" applyFill="1" applyBorder="1" applyAlignment="1">
      <alignment horizontal="center" vertical="center" wrapText="1"/>
    </xf>
    <xf numFmtId="7" fontId="53" fillId="0" borderId="22" xfId="6" applyNumberFormat="1" applyFont="1" applyFill="1" applyBorder="1" applyAlignment="1">
      <alignment horizontal="center" vertical="center" wrapText="1"/>
    </xf>
    <xf numFmtId="172" fontId="56" fillId="0" borderId="11" xfId="8" applyNumberFormat="1" applyFont="1" applyFill="1" applyBorder="1" applyAlignment="1">
      <alignment horizontal="left" vertical="top" wrapText="1"/>
    </xf>
    <xf numFmtId="0" fontId="53" fillId="0" borderId="31" xfId="0" applyFont="1" applyBorder="1" applyAlignment="1">
      <alignment horizontal="left" vertical="center" wrapText="1"/>
    </xf>
    <xf numFmtId="0" fontId="55" fillId="0" borderId="1" xfId="0" applyFont="1" applyBorder="1" applyAlignment="1">
      <alignment wrapText="1"/>
    </xf>
    <xf numFmtId="171" fontId="56" fillId="0" borderId="18" xfId="6" applyNumberFormat="1" applyFont="1" applyFill="1" applyBorder="1" applyAlignment="1">
      <alignment vertical="center" wrapText="1"/>
    </xf>
    <xf numFmtId="0" fontId="56" fillId="0" borderId="52" xfId="0" applyFont="1" applyBorder="1" applyAlignment="1">
      <alignment horizontal="center" vertical="center"/>
    </xf>
    <xf numFmtId="171" fontId="56" fillId="0" borderId="1" xfId="6" applyNumberFormat="1" applyFont="1" applyFill="1" applyBorder="1" applyAlignment="1">
      <alignment vertical="center" wrapText="1"/>
    </xf>
    <xf numFmtId="0" fontId="56" fillId="0" borderId="0" xfId="0" applyFont="1" applyAlignment="1">
      <alignment horizontal="center" vertical="center" wrapText="1"/>
    </xf>
    <xf numFmtId="0" fontId="56" fillId="0" borderId="24" xfId="6" applyNumberFormat="1" applyFont="1" applyFill="1" applyBorder="1" applyAlignment="1">
      <alignment horizontal="center" vertical="center" wrapText="1"/>
    </xf>
    <xf numFmtId="166" fontId="60" fillId="0" borderId="22" xfId="6" applyFont="1" applyFill="1" applyBorder="1" applyAlignment="1">
      <alignment horizontal="center" vertical="center" wrapText="1"/>
    </xf>
    <xf numFmtId="0" fontId="53" fillId="0" borderId="31" xfId="0" applyFont="1" applyBorder="1" applyAlignment="1">
      <alignment horizontal="center" vertical="center"/>
    </xf>
    <xf numFmtId="10" fontId="56" fillId="0" borderId="18" xfId="8" applyNumberFormat="1" applyFont="1" applyFill="1" applyBorder="1" applyAlignment="1">
      <alignment horizontal="center" vertical="center" wrapText="1"/>
    </xf>
    <xf numFmtId="14" fontId="56" fillId="0" borderId="18" xfId="7" applyNumberFormat="1" applyFont="1" applyFill="1" applyBorder="1" applyAlignment="1">
      <alignment horizontal="center" vertical="center" wrapText="1"/>
    </xf>
    <xf numFmtId="165" fontId="56" fillId="0" borderId="18" xfId="7" applyFont="1" applyFill="1" applyBorder="1" applyAlignment="1">
      <alignment horizontal="center" vertical="center" wrapText="1"/>
    </xf>
    <xf numFmtId="0" fontId="55" fillId="0" borderId="42" xfId="0" applyFont="1" applyBorder="1" applyAlignment="1">
      <alignment horizontal="left" vertical="center" wrapText="1"/>
    </xf>
    <xf numFmtId="14" fontId="56" fillId="0" borderId="18" xfId="8" applyNumberFormat="1" applyFont="1" applyFill="1" applyBorder="1" applyAlignment="1">
      <alignment horizontal="center" vertical="center" wrapText="1"/>
    </xf>
    <xf numFmtId="173" fontId="56" fillId="0" borderId="42" xfId="8" applyNumberFormat="1" applyFont="1" applyFill="1" applyBorder="1" applyAlignment="1">
      <alignment horizontal="justify" vertical="center" wrapText="1"/>
    </xf>
    <xf numFmtId="173" fontId="56" fillId="0" borderId="5" xfId="8" applyNumberFormat="1" applyFont="1" applyFill="1" applyBorder="1" applyAlignment="1">
      <alignment horizontal="justify" vertical="center" wrapText="1"/>
    </xf>
    <xf numFmtId="0" fontId="53" fillId="0" borderId="4" xfId="0" applyFont="1" applyBorder="1" applyAlignment="1">
      <alignment horizontal="center" vertical="center"/>
    </xf>
    <xf numFmtId="0" fontId="55" fillId="0" borderId="1" xfId="0" applyFont="1" applyBorder="1" applyAlignment="1">
      <alignment horizontal="left" vertical="center" wrapText="1"/>
    </xf>
    <xf numFmtId="10" fontId="56" fillId="0" borderId="1" xfId="8" applyNumberFormat="1" applyFont="1" applyFill="1" applyBorder="1" applyAlignment="1">
      <alignment horizontal="center" vertical="center" wrapText="1"/>
    </xf>
    <xf numFmtId="14" fontId="56" fillId="0" borderId="1" xfId="7" applyNumberFormat="1" applyFont="1" applyFill="1" applyBorder="1" applyAlignment="1">
      <alignment horizontal="center" vertical="center" wrapText="1"/>
    </xf>
    <xf numFmtId="165" fontId="56" fillId="0" borderId="1" xfId="7" applyFont="1" applyFill="1" applyBorder="1" applyAlignment="1">
      <alignment horizontal="center" vertical="center" wrapText="1"/>
    </xf>
    <xf numFmtId="0" fontId="55" fillId="0" borderId="11" xfId="0" applyFont="1" applyBorder="1" applyAlignment="1">
      <alignment horizontal="left" vertical="center" wrapText="1"/>
    </xf>
    <xf numFmtId="173" fontId="56" fillId="0" borderId="11" xfId="8" applyNumberFormat="1" applyFont="1" applyFill="1" applyBorder="1" applyAlignment="1">
      <alignment horizontal="justify" vertical="center" wrapText="1"/>
    </xf>
    <xf numFmtId="0" fontId="53" fillId="0" borderId="3" xfId="0" applyFont="1" applyBorder="1" applyAlignment="1">
      <alignment horizontal="center" vertical="center"/>
    </xf>
    <xf numFmtId="0" fontId="55" fillId="0" borderId="32" xfId="0" applyFont="1" applyBorder="1" applyAlignment="1">
      <alignment horizontal="left" vertical="center" wrapText="1"/>
    </xf>
    <xf numFmtId="14" fontId="56" fillId="0" borderId="31" xfId="8" applyNumberFormat="1" applyFont="1" applyFill="1" applyBorder="1" applyAlignment="1">
      <alignment horizontal="center" vertical="center" wrapText="1"/>
    </xf>
    <xf numFmtId="173" fontId="56" fillId="0" borderId="32" xfId="8" applyNumberFormat="1" applyFont="1" applyFill="1" applyBorder="1" applyAlignment="1">
      <alignment horizontal="justify" vertical="center" wrapText="1"/>
    </xf>
    <xf numFmtId="0" fontId="55" fillId="0" borderId="1" xfId="0" applyFont="1" applyBorder="1" applyAlignment="1">
      <alignment vertical="center" wrapText="1"/>
    </xf>
    <xf numFmtId="0" fontId="61" fillId="0" borderId="4" xfId="0" applyFont="1" applyBorder="1" applyAlignment="1">
      <alignment horizontal="center" vertical="center" wrapText="1"/>
    </xf>
    <xf numFmtId="0" fontId="53" fillId="0" borderId="1" xfId="0" applyFont="1" applyBorder="1" applyAlignment="1">
      <alignment horizontal="center"/>
    </xf>
    <xf numFmtId="14" fontId="53" fillId="0" borderId="1" xfId="0" applyNumberFormat="1" applyFont="1" applyBorder="1" applyAlignment="1">
      <alignment horizontal="center"/>
    </xf>
    <xf numFmtId="0" fontId="61" fillId="0" borderId="3" xfId="0" applyFont="1" applyBorder="1" applyAlignment="1">
      <alignment horizontal="center" vertical="center" wrapText="1"/>
    </xf>
    <xf numFmtId="0" fontId="55" fillId="0" borderId="3" xfId="0" applyFont="1" applyBorder="1" applyAlignment="1">
      <alignment horizontal="center"/>
    </xf>
    <xf numFmtId="0" fontId="55" fillId="0" borderId="31" xfId="0" applyFont="1" applyBorder="1" applyAlignment="1">
      <alignment vertical="center" wrapText="1"/>
    </xf>
    <xf numFmtId="0" fontId="55" fillId="0" borderId="31" xfId="0" applyFont="1" applyBorder="1" applyAlignment="1">
      <alignment horizontal="left" vertical="center" wrapText="1"/>
    </xf>
    <xf numFmtId="14" fontId="56" fillId="0" borderId="22" xfId="8" applyNumberFormat="1" applyFont="1" applyFill="1" applyBorder="1" applyAlignment="1">
      <alignment horizontal="center" vertical="center" wrapText="1"/>
    </xf>
    <xf numFmtId="14" fontId="56" fillId="0" borderId="22" xfId="7" applyNumberFormat="1" applyFont="1" applyFill="1" applyBorder="1" applyAlignment="1">
      <alignment horizontal="center" vertical="center" wrapText="1"/>
    </xf>
    <xf numFmtId="173" fontId="56" fillId="0" borderId="24" xfId="8" applyNumberFormat="1" applyFont="1" applyFill="1" applyBorder="1" applyAlignment="1">
      <alignment horizontal="justify" vertical="center" wrapText="1"/>
    </xf>
    <xf numFmtId="0" fontId="58" fillId="0" borderId="9" xfId="0" applyFont="1" applyBorder="1" applyAlignment="1">
      <alignment horizontal="center" vertical="center" wrapText="1"/>
    </xf>
    <xf numFmtId="14" fontId="56" fillId="0" borderId="0" xfId="8" applyNumberFormat="1" applyFont="1" applyFill="1" applyBorder="1" applyAlignment="1">
      <alignment horizontal="center" vertical="center" wrapText="1"/>
    </xf>
    <xf numFmtId="14" fontId="56" fillId="0" borderId="4" xfId="7" applyNumberFormat="1" applyFont="1" applyFill="1" applyBorder="1" applyAlignment="1">
      <alignment horizontal="center" vertical="center" wrapText="1"/>
    </xf>
    <xf numFmtId="165" fontId="63" fillId="0" borderId="0" xfId="7" applyFont="1" applyFill="1" applyBorder="1" applyAlignment="1">
      <alignment horizontal="center" vertical="center" wrapText="1"/>
    </xf>
    <xf numFmtId="165" fontId="63" fillId="0" borderId="57" xfId="7" applyFont="1" applyFill="1" applyBorder="1" applyAlignment="1">
      <alignment horizontal="center" vertical="center" wrapText="1"/>
    </xf>
    <xf numFmtId="166" fontId="56" fillId="0" borderId="33" xfId="6" applyFont="1" applyFill="1" applyBorder="1" applyAlignment="1">
      <alignment horizontal="center" vertical="center" wrapText="1"/>
    </xf>
    <xf numFmtId="0" fontId="53" fillId="0" borderId="3" xfId="0" applyFont="1" applyBorder="1" applyAlignment="1">
      <alignment horizontal="left" vertical="center" wrapText="1"/>
    </xf>
    <xf numFmtId="9" fontId="53" fillId="0" borderId="3" xfId="8" applyFont="1" applyFill="1" applyBorder="1" applyAlignment="1">
      <alignment horizontal="center" vertical="center" wrapText="1"/>
    </xf>
    <xf numFmtId="166" fontId="53" fillId="0" borderId="42" xfId="6" applyFont="1" applyFill="1" applyBorder="1" applyAlignment="1">
      <alignment horizontal="center" vertical="center" wrapText="1"/>
    </xf>
    <xf numFmtId="3" fontId="56" fillId="0" borderId="18" xfId="6" applyNumberFormat="1" applyFont="1" applyFill="1" applyBorder="1" applyAlignment="1">
      <alignment horizontal="center" vertical="center"/>
    </xf>
    <xf numFmtId="166" fontId="53" fillId="0" borderId="18" xfId="6" applyFont="1" applyFill="1" applyBorder="1" applyAlignment="1">
      <alignment horizontal="center" vertical="center"/>
    </xf>
    <xf numFmtId="0" fontId="53" fillId="0" borderId="4" xfId="0" applyFont="1" applyBorder="1" applyAlignment="1">
      <alignment vertical="center" wrapText="1"/>
    </xf>
    <xf numFmtId="166" fontId="53" fillId="0" borderId="11" xfId="6" applyFont="1" applyFill="1" applyBorder="1" applyAlignment="1">
      <alignment horizontal="center" vertical="center" wrapText="1"/>
    </xf>
    <xf numFmtId="3" fontId="56" fillId="0" borderId="1" xfId="6" applyNumberFormat="1" applyFont="1" applyFill="1" applyBorder="1" applyAlignment="1">
      <alignment horizontal="center" vertical="center"/>
    </xf>
    <xf numFmtId="166" fontId="53" fillId="0" borderId="1" xfId="6" applyFont="1" applyFill="1" applyBorder="1" applyAlignment="1">
      <alignment horizontal="center" vertical="center"/>
    </xf>
    <xf numFmtId="0" fontId="53" fillId="0" borderId="11" xfId="6" applyNumberFormat="1" applyFont="1" applyFill="1" applyBorder="1" applyAlignment="1">
      <alignment horizontal="center" vertical="center" wrapText="1"/>
    </xf>
    <xf numFmtId="0" fontId="53" fillId="0" borderId="1" xfId="6" applyNumberFormat="1" applyFont="1" applyFill="1" applyBorder="1" applyAlignment="1">
      <alignment horizontal="center" vertical="center" wrapText="1"/>
    </xf>
    <xf numFmtId="0" fontId="56" fillId="0" borderId="22" xfId="0" applyFont="1" applyBorder="1" applyAlignment="1">
      <alignment horizontal="left" vertical="center" wrapText="1"/>
    </xf>
    <xf numFmtId="166" fontId="53" fillId="0" borderId="24" xfId="6" applyFont="1" applyFill="1" applyBorder="1" applyAlignment="1">
      <alignment horizontal="center" vertical="center" wrapText="1"/>
    </xf>
    <xf numFmtId="3" fontId="56" fillId="0" borderId="22" xfId="6" applyNumberFormat="1" applyFont="1" applyFill="1" applyBorder="1" applyAlignment="1">
      <alignment horizontal="center" vertical="center"/>
    </xf>
    <xf numFmtId="166" fontId="53" fillId="0" borderId="22" xfId="6" applyFont="1" applyFill="1" applyBorder="1" applyAlignment="1">
      <alignment horizontal="center" vertical="center"/>
    </xf>
    <xf numFmtId="1" fontId="53" fillId="0" borderId="11" xfId="6" applyNumberFormat="1" applyFont="1" applyFill="1" applyBorder="1" applyAlignment="1">
      <alignment horizontal="center" vertical="center" wrapText="1"/>
    </xf>
    <xf numFmtId="1" fontId="53" fillId="0" borderId="1" xfId="6" applyNumberFormat="1" applyFont="1" applyFill="1" applyBorder="1" applyAlignment="1">
      <alignment horizontal="center" vertical="center" wrapText="1"/>
    </xf>
    <xf numFmtId="166" fontId="56" fillId="0" borderId="3" xfId="6" applyFont="1" applyFill="1" applyBorder="1" applyAlignment="1">
      <alignment horizontal="center" vertical="center"/>
    </xf>
    <xf numFmtId="3" fontId="56" fillId="0" borderId="5" xfId="0" applyNumberFormat="1" applyFont="1" applyBorder="1" applyAlignment="1">
      <alignment horizontal="center" vertical="center" wrapText="1"/>
    </xf>
    <xf numFmtId="3" fontId="56" fillId="0" borderId="3" xfId="0" applyNumberFormat="1" applyFont="1" applyBorder="1" applyAlignment="1">
      <alignment horizontal="center" vertical="center" wrapText="1"/>
    </xf>
    <xf numFmtId="3" fontId="56" fillId="0" borderId="3" xfId="6" applyNumberFormat="1" applyFont="1" applyFill="1" applyBorder="1" applyAlignment="1">
      <alignment horizontal="center" vertical="center"/>
    </xf>
    <xf numFmtId="166" fontId="53" fillId="0" borderId="3" xfId="6" applyFont="1" applyFill="1" applyBorder="1" applyAlignment="1">
      <alignment horizontal="center" vertical="center"/>
    </xf>
    <xf numFmtId="172" fontId="56" fillId="0" borderId="3" xfId="8" applyNumberFormat="1" applyFont="1" applyFill="1" applyBorder="1" applyAlignment="1">
      <alignment horizontal="center" vertical="center" wrapText="1"/>
    </xf>
    <xf numFmtId="3" fontId="56" fillId="0" borderId="11" xfId="0" applyNumberFormat="1" applyFont="1" applyBorder="1" applyAlignment="1">
      <alignment horizontal="center" vertical="center" wrapText="1"/>
    </xf>
    <xf numFmtId="3" fontId="56" fillId="0" borderId="1" xfId="0" applyNumberFormat="1" applyFont="1" applyBorder="1" applyAlignment="1">
      <alignment horizontal="center" vertical="center" wrapText="1"/>
    </xf>
    <xf numFmtId="4" fontId="56" fillId="0" borderId="32" xfId="0" applyNumberFormat="1" applyFont="1" applyBorder="1" applyAlignment="1">
      <alignment horizontal="center" vertical="center" wrapText="1"/>
    </xf>
    <xf numFmtId="4" fontId="56" fillId="0" borderId="1" xfId="0" applyNumberFormat="1" applyFont="1" applyBorder="1" applyAlignment="1">
      <alignment horizontal="center" vertical="center" wrapText="1"/>
    </xf>
    <xf numFmtId="167" fontId="53" fillId="0" borderId="3" xfId="0" applyNumberFormat="1" applyFont="1" applyBorder="1" applyAlignment="1">
      <alignment horizontal="center" vertical="center" textRotation="90" wrapText="1"/>
    </xf>
    <xf numFmtId="3" fontId="56" fillId="0" borderId="24" xfId="0" applyNumberFormat="1" applyFont="1" applyBorder="1" applyAlignment="1">
      <alignment horizontal="center" vertical="center" wrapText="1"/>
    </xf>
    <xf numFmtId="3" fontId="56" fillId="0" borderId="22" xfId="0" applyNumberFormat="1" applyFont="1" applyBorder="1" applyAlignment="1">
      <alignment horizontal="center" vertical="center" wrapText="1"/>
    </xf>
    <xf numFmtId="0" fontId="58" fillId="0" borderId="5" xfId="0" applyFont="1" applyBorder="1" applyAlignment="1">
      <alignment horizontal="center" vertical="center" wrapText="1"/>
    </xf>
    <xf numFmtId="3" fontId="56" fillId="0" borderId="0" xfId="0" applyNumberFormat="1" applyFont="1" applyAlignment="1">
      <alignment horizontal="center" vertical="center" wrapText="1"/>
    </xf>
    <xf numFmtId="3" fontId="56" fillId="0" borderId="4" xfId="0" applyNumberFormat="1" applyFont="1" applyBorder="1" applyAlignment="1">
      <alignment horizontal="center" vertical="center" wrapText="1"/>
    </xf>
    <xf numFmtId="3" fontId="56" fillId="0" borderId="31" xfId="6" applyNumberFormat="1" applyFont="1" applyFill="1" applyBorder="1" applyAlignment="1">
      <alignment horizontal="center" vertical="center"/>
    </xf>
    <xf numFmtId="3" fontId="56" fillId="0" borderId="4" xfId="6" applyNumberFormat="1" applyFont="1" applyFill="1" applyBorder="1" applyAlignment="1">
      <alignment horizontal="center" vertical="center"/>
    </xf>
    <xf numFmtId="0" fontId="55" fillId="0" borderId="31" xfId="0" applyFont="1" applyBorder="1"/>
    <xf numFmtId="166" fontId="63" fillId="0" borderId="9" xfId="6" applyFont="1" applyFill="1" applyBorder="1" applyAlignment="1">
      <alignment horizontal="center" vertical="center"/>
    </xf>
    <xf numFmtId="166" fontId="63" fillId="0" borderId="57" xfId="6" applyFont="1" applyFill="1" applyBorder="1" applyAlignment="1">
      <alignment horizontal="center" vertical="center"/>
    </xf>
    <xf numFmtId="166" fontId="63" fillId="0" borderId="0" xfId="6" applyFont="1" applyFill="1" applyBorder="1" applyAlignment="1">
      <alignment horizontal="center" vertical="center"/>
    </xf>
    <xf numFmtId="10" fontId="63" fillId="0" borderId="57" xfId="8" applyNumberFormat="1" applyFont="1" applyFill="1" applyBorder="1" applyAlignment="1">
      <alignment horizontal="center" vertical="center"/>
    </xf>
    <xf numFmtId="166" fontId="53" fillId="0" borderId="33" xfId="6" applyFont="1" applyFill="1" applyBorder="1" applyAlignment="1">
      <alignment horizontal="center" vertical="center"/>
    </xf>
    <xf numFmtId="7" fontId="53" fillId="0" borderId="4" xfId="6" applyNumberFormat="1" applyFont="1" applyFill="1" applyBorder="1" applyAlignment="1">
      <alignment horizontal="center" vertical="center" wrapText="1"/>
    </xf>
    <xf numFmtId="172" fontId="56" fillId="0" borderId="4" xfId="8" applyNumberFormat="1" applyFont="1" applyFill="1" applyBorder="1" applyAlignment="1">
      <alignment horizontal="center" vertical="center" wrapText="1"/>
    </xf>
    <xf numFmtId="0" fontId="53" fillId="0" borderId="47" xfId="0" applyFont="1" applyBorder="1" applyAlignment="1">
      <alignment horizontal="center" vertical="center" wrapText="1"/>
    </xf>
    <xf numFmtId="0" fontId="80" fillId="0" borderId="72" xfId="0" applyFont="1" applyBorder="1" applyAlignment="1">
      <alignment horizontal="center" vertical="center" wrapText="1"/>
    </xf>
    <xf numFmtId="0" fontId="77" fillId="0" borderId="18" xfId="0" applyFont="1" applyBorder="1" applyAlignment="1">
      <alignment horizontal="center" vertical="center" wrapText="1"/>
    </xf>
    <xf numFmtId="14" fontId="56" fillId="0" borderId="18" xfId="6" applyNumberFormat="1" applyFont="1" applyFill="1" applyBorder="1" applyAlignment="1">
      <alignment horizontal="center" vertical="center" wrapText="1"/>
    </xf>
    <xf numFmtId="0" fontId="53" fillId="0" borderId="18" xfId="0" applyFont="1" applyBorder="1" applyAlignment="1">
      <alignment horizontal="center" vertical="center"/>
    </xf>
    <xf numFmtId="0" fontId="55" fillId="0" borderId="18" xfId="0" applyFont="1" applyBorder="1"/>
    <xf numFmtId="0" fontId="55" fillId="0" borderId="14" xfId="0" applyFont="1" applyBorder="1" applyAlignment="1">
      <alignment horizontal="center" vertical="center"/>
    </xf>
    <xf numFmtId="6" fontId="53" fillId="0" borderId="18" xfId="0" applyNumberFormat="1" applyFont="1" applyBorder="1" applyAlignment="1">
      <alignment horizontal="center" vertical="center" wrapText="1"/>
    </xf>
    <xf numFmtId="0" fontId="61" fillId="0" borderId="42" xfId="0" applyFont="1" applyBorder="1" applyAlignment="1">
      <alignment wrapText="1"/>
    </xf>
    <xf numFmtId="174" fontId="53" fillId="0" borderId="5" xfId="0" applyNumberFormat="1" applyFont="1" applyBorder="1" applyAlignment="1">
      <alignment vertical="center" wrapText="1"/>
    </xf>
    <xf numFmtId="0" fontId="53" fillId="0" borderId="3" xfId="0" applyFont="1" applyBorder="1" applyAlignment="1">
      <alignment vertical="center" wrapText="1"/>
    </xf>
    <xf numFmtId="0" fontId="53" fillId="0" borderId="48" xfId="0" applyFont="1" applyBorder="1" applyAlignment="1">
      <alignment horizontal="center" vertical="center" wrapText="1"/>
    </xf>
    <xf numFmtId="0" fontId="80" fillId="0" borderId="51" xfId="0" applyFont="1" applyBorder="1" applyAlignment="1">
      <alignment horizontal="center" vertical="center" wrapText="1"/>
    </xf>
    <xf numFmtId="0" fontId="77" fillId="0" borderId="1" xfId="0" applyFont="1" applyBorder="1" applyAlignment="1">
      <alignment horizontal="center" vertical="center" wrapText="1"/>
    </xf>
    <xf numFmtId="14" fontId="56" fillId="0" borderId="1" xfId="6" applyNumberFormat="1" applyFont="1" applyFill="1" applyBorder="1" applyAlignment="1">
      <alignment horizontal="center" vertical="center" wrapText="1"/>
    </xf>
    <xf numFmtId="0" fontId="55" fillId="0" borderId="15" xfId="0" applyFont="1" applyBorder="1" applyAlignment="1">
      <alignment horizontal="center" vertical="center"/>
    </xf>
    <xf numFmtId="0" fontId="56" fillId="0" borderId="11" xfId="0" applyFont="1" applyBorder="1" applyAlignment="1">
      <alignment vertical="center" wrapText="1"/>
    </xf>
    <xf numFmtId="0" fontId="56" fillId="0" borderId="11" xfId="0" applyFont="1" applyBorder="1" applyAlignment="1">
      <alignment horizontal="left" vertical="top" wrapText="1"/>
    </xf>
    <xf numFmtId="0" fontId="56" fillId="0" borderId="48" xfId="0" applyFont="1" applyBorder="1" applyAlignment="1">
      <alignment horizontal="center" vertical="center" wrapText="1"/>
    </xf>
    <xf numFmtId="0" fontId="77" fillId="0" borderId="51" xfId="0" applyFont="1" applyBorder="1" applyAlignment="1">
      <alignment horizontal="center" vertical="center" wrapText="1"/>
    </xf>
    <xf numFmtId="0" fontId="56" fillId="0" borderId="11" xfId="0" applyFont="1" applyBorder="1" applyAlignment="1">
      <alignment wrapText="1"/>
    </xf>
    <xf numFmtId="0" fontId="56" fillId="0" borderId="49" xfId="0" applyFont="1" applyBorder="1" applyAlignment="1">
      <alignment horizontal="center" vertical="center" wrapText="1"/>
    </xf>
    <xf numFmtId="0" fontId="77" fillId="0" borderId="73" xfId="0" applyFont="1" applyBorder="1" applyAlignment="1">
      <alignment horizontal="center" vertical="center" wrapText="1"/>
    </xf>
    <xf numFmtId="0" fontId="77" fillId="0" borderId="22" xfId="0" applyFont="1" applyBorder="1" applyAlignment="1">
      <alignment horizontal="center" vertical="center" wrapText="1"/>
    </xf>
    <xf numFmtId="14" fontId="56" fillId="0" borderId="22" xfId="6" applyNumberFormat="1" applyFont="1" applyFill="1" applyBorder="1" applyAlignment="1">
      <alignment horizontal="center" vertical="center" wrapText="1"/>
    </xf>
    <xf numFmtId="0" fontId="53" fillId="0" borderId="22" xfId="0" applyFont="1" applyBorder="1" applyAlignment="1">
      <alignment horizontal="center" vertical="center"/>
    </xf>
    <xf numFmtId="0" fontId="55" fillId="0" borderId="22" xfId="0" applyFont="1" applyBorder="1"/>
    <xf numFmtId="0" fontId="55" fillId="0" borderId="16" xfId="0" applyFont="1" applyBorder="1" applyAlignment="1">
      <alignment horizontal="center" vertical="center"/>
    </xf>
    <xf numFmtId="0" fontId="56" fillId="0" borderId="24" xfId="0" applyFont="1" applyBorder="1" applyAlignment="1">
      <alignment wrapText="1"/>
    </xf>
    <xf numFmtId="0" fontId="56" fillId="0" borderId="31" xfId="0" applyFont="1" applyBorder="1" applyAlignment="1">
      <alignment horizontal="center" vertical="center"/>
    </xf>
    <xf numFmtId="0" fontId="58" fillId="0" borderId="1" xfId="0" applyFont="1" applyBorder="1" applyAlignment="1">
      <alignment horizontal="center" vertical="center" wrapText="1"/>
    </xf>
    <xf numFmtId="0" fontId="56" fillId="0" borderId="3" xfId="0" applyFont="1" applyBorder="1" applyAlignment="1">
      <alignment horizontal="left" vertical="center" wrapText="1"/>
    </xf>
    <xf numFmtId="0" fontId="61" fillId="0" borderId="71" xfId="0" applyFont="1" applyBorder="1" applyAlignment="1">
      <alignment horizontal="center" vertical="center" wrapText="1"/>
    </xf>
    <xf numFmtId="0" fontId="76" fillId="0" borderId="65" xfId="0" applyFont="1" applyBorder="1" applyAlignment="1">
      <alignment horizontal="center" vertical="center" wrapText="1"/>
    </xf>
    <xf numFmtId="0" fontId="77" fillId="0" borderId="3" xfId="0" applyFont="1" applyBorder="1" applyAlignment="1">
      <alignment horizontal="center" vertical="center" wrapText="1"/>
    </xf>
    <xf numFmtId="1" fontId="56" fillId="0" borderId="4" xfId="8" applyNumberFormat="1" applyFont="1" applyFill="1" applyBorder="1" applyAlignment="1">
      <alignment horizontal="center" vertical="center"/>
    </xf>
    <xf numFmtId="1" fontId="56" fillId="0" borderId="3" xfId="6" applyNumberFormat="1" applyFont="1" applyFill="1" applyBorder="1" applyAlignment="1">
      <alignment horizontal="center" vertical="center"/>
    </xf>
    <xf numFmtId="0" fontId="55" fillId="0" borderId="3" xfId="0" applyFont="1" applyBorder="1"/>
    <xf numFmtId="0" fontId="56" fillId="0" borderId="38" xfId="0" applyFont="1" applyBorder="1" applyAlignment="1">
      <alignment horizontal="center" vertical="center" wrapText="1"/>
    </xf>
    <xf numFmtId="174" fontId="53" fillId="0" borderId="42" xfId="0" applyNumberFormat="1" applyFont="1" applyBorder="1" applyAlignment="1">
      <alignment vertical="center" wrapText="1"/>
    </xf>
    <xf numFmtId="0" fontId="61" fillId="0" borderId="50" xfId="0" applyFont="1" applyBorder="1" applyAlignment="1">
      <alignment horizontal="center" vertical="center" wrapText="1"/>
    </xf>
    <xf numFmtId="0" fontId="76" fillId="0" borderId="51" xfId="0" applyFont="1" applyBorder="1" applyAlignment="1">
      <alignment horizontal="center" vertical="center" wrapText="1"/>
    </xf>
    <xf numFmtId="14" fontId="56" fillId="0" borderId="1" xfId="6" applyNumberFormat="1" applyFont="1" applyFill="1" applyBorder="1" applyAlignment="1">
      <alignment horizontal="center" vertical="center"/>
    </xf>
    <xf numFmtId="1" fontId="56" fillId="0" borderId="31" xfId="8" applyNumberFormat="1" applyFont="1" applyFill="1" applyBorder="1" applyAlignment="1">
      <alignment horizontal="center" vertical="center"/>
    </xf>
    <xf numFmtId="1" fontId="56" fillId="0" borderId="1" xfId="6" applyNumberFormat="1" applyFont="1" applyFill="1" applyBorder="1" applyAlignment="1">
      <alignment horizontal="center" vertical="center"/>
    </xf>
    <xf numFmtId="0" fontId="56" fillId="0" borderId="1" xfId="0" applyFont="1" applyBorder="1" applyAlignment="1">
      <alignment horizontal="center" vertical="center"/>
    </xf>
    <xf numFmtId="6" fontId="53" fillId="0" borderId="4" xfId="0" applyNumberFormat="1" applyFont="1" applyBorder="1" applyAlignment="1">
      <alignment horizontal="center" vertical="center" wrapText="1"/>
    </xf>
    <xf numFmtId="49" fontId="56" fillId="0" borderId="4" xfId="0" applyNumberFormat="1" applyFont="1" applyBorder="1" applyAlignment="1">
      <alignment horizontal="center" vertical="center" wrapText="1"/>
    </xf>
    <xf numFmtId="0" fontId="53" fillId="0" borderId="11" xfId="0" applyFont="1" applyBorder="1" applyAlignment="1">
      <alignment horizontal="left" vertical="center" wrapText="1"/>
    </xf>
    <xf numFmtId="0" fontId="69" fillId="0" borderId="3" xfId="0" applyFont="1" applyBorder="1" applyAlignment="1">
      <alignment vertical="center" wrapText="1"/>
    </xf>
    <xf numFmtId="0" fontId="79" fillId="0" borderId="1" xfId="0" applyFont="1" applyBorder="1" applyAlignment="1">
      <alignment horizontal="center" vertical="center" wrapText="1"/>
    </xf>
    <xf numFmtId="0" fontId="78" fillId="0" borderId="11" xfId="0" applyFont="1" applyBorder="1" applyAlignment="1">
      <alignment horizontal="center" vertical="center" wrapText="1"/>
    </xf>
    <xf numFmtId="0" fontId="78" fillId="0" borderId="51" xfId="0" applyFont="1" applyBorder="1" applyAlignment="1">
      <alignment horizontal="center" vertical="center" wrapText="1"/>
    </xf>
    <xf numFmtId="0" fontId="61" fillId="0" borderId="11" xfId="0" applyFont="1" applyBorder="1" applyAlignment="1">
      <alignment horizontal="center" vertical="center"/>
    </xf>
    <xf numFmtId="0" fontId="76" fillId="0" borderId="51" xfId="0" applyFont="1" applyBorder="1" applyAlignment="1">
      <alignment horizontal="center" vertical="center"/>
    </xf>
    <xf numFmtId="0" fontId="56" fillId="0" borderId="31" xfId="0" applyFont="1" applyBorder="1" applyAlignment="1">
      <alignment horizontal="left" vertical="center" wrapText="1"/>
    </xf>
    <xf numFmtId="0" fontId="61" fillId="0" borderId="32" xfId="0" applyFont="1" applyBorder="1" applyAlignment="1">
      <alignment horizontal="center" vertical="center"/>
    </xf>
    <xf numFmtId="0" fontId="76" fillId="0" borderId="56" xfId="0" applyFont="1" applyBorder="1" applyAlignment="1">
      <alignment horizontal="center" vertical="center"/>
    </xf>
    <xf numFmtId="0" fontId="77" fillId="0" borderId="31" xfId="0" applyFont="1" applyBorder="1" applyAlignment="1">
      <alignment horizontal="center" vertical="center" wrapText="1"/>
    </xf>
    <xf numFmtId="14" fontId="56" fillId="0" borderId="22" xfId="6" applyNumberFormat="1" applyFont="1" applyFill="1" applyBorder="1" applyAlignment="1">
      <alignment horizontal="center" vertical="center"/>
    </xf>
    <xf numFmtId="1" fontId="56" fillId="0" borderId="22" xfId="8" applyNumberFormat="1" applyFont="1" applyFill="1" applyBorder="1" applyAlignment="1">
      <alignment horizontal="center" vertical="center"/>
    </xf>
    <xf numFmtId="1" fontId="56" fillId="0" borderId="22" xfId="6" applyNumberFormat="1" applyFont="1" applyFill="1" applyBorder="1" applyAlignment="1">
      <alignment horizontal="center" vertical="center"/>
    </xf>
    <xf numFmtId="0" fontId="56" fillId="0" borderId="22" xfId="0" applyFont="1" applyBorder="1" applyAlignment="1">
      <alignment horizontal="center" vertical="center"/>
    </xf>
    <xf numFmtId="0" fontId="53" fillId="0" borderId="24" xfId="0" applyFont="1" applyBorder="1" applyAlignment="1">
      <alignment horizontal="left" vertical="center" wrapText="1"/>
    </xf>
    <xf numFmtId="1" fontId="56" fillId="0" borderId="4" xfId="6" applyNumberFormat="1" applyFont="1" applyFill="1" applyBorder="1" applyAlignment="1">
      <alignment horizontal="center" vertical="center"/>
    </xf>
    <xf numFmtId="166" fontId="63" fillId="0" borderId="9" xfId="6" applyFont="1" applyFill="1" applyBorder="1" applyAlignment="1">
      <alignment horizontal="center" vertical="center" wrapText="1"/>
    </xf>
    <xf numFmtId="166" fontId="63" fillId="0" borderId="68" xfId="6" applyFont="1" applyFill="1" applyBorder="1" applyAlignment="1">
      <alignment horizontal="center" vertical="center" wrapText="1"/>
    </xf>
    <xf numFmtId="166" fontId="63" fillId="0" borderId="0" xfId="6" applyFont="1" applyFill="1" applyBorder="1" applyAlignment="1">
      <alignment horizontal="center" vertical="center" wrapText="1"/>
    </xf>
    <xf numFmtId="0" fontId="56" fillId="0" borderId="70" xfId="0" applyFont="1" applyBorder="1" applyAlignment="1">
      <alignment horizontal="center" vertical="center"/>
    </xf>
    <xf numFmtId="0" fontId="53" fillId="0" borderId="32" xfId="0" applyFont="1" applyBorder="1" applyAlignment="1">
      <alignment horizontal="left" vertical="center" wrapText="1"/>
    </xf>
    <xf numFmtId="1" fontId="56" fillId="0" borderId="18" xfId="0" applyNumberFormat="1" applyFont="1" applyBorder="1" applyAlignment="1">
      <alignment horizontal="center" vertical="center" wrapText="1"/>
    </xf>
    <xf numFmtId="1" fontId="77" fillId="0" borderId="72" xfId="0" applyNumberFormat="1" applyFont="1" applyBorder="1" applyAlignment="1">
      <alignment horizontal="center" vertical="center" wrapText="1"/>
    </xf>
    <xf numFmtId="1" fontId="77" fillId="0" borderId="18" xfId="0" applyNumberFormat="1" applyFont="1" applyBorder="1" applyAlignment="1">
      <alignment horizontal="center" vertical="center" wrapText="1"/>
    </xf>
    <xf numFmtId="14" fontId="56" fillId="0" borderId="38" xfId="6" applyNumberFormat="1" applyFont="1" applyFill="1" applyBorder="1" applyAlignment="1">
      <alignment horizontal="center" vertical="center" wrapText="1"/>
    </xf>
    <xf numFmtId="6" fontId="61" fillId="0" borderId="18" xfId="0" applyNumberFormat="1" applyFont="1" applyBorder="1" applyAlignment="1">
      <alignment horizontal="center" vertical="center" wrapText="1"/>
    </xf>
    <xf numFmtId="0" fontId="56" fillId="0" borderId="42" xfId="0" applyFont="1" applyBorder="1" applyAlignment="1">
      <alignment vertical="top" wrapText="1"/>
    </xf>
    <xf numFmtId="174" fontId="53" fillId="0" borderId="14" xfId="0" applyNumberFormat="1" applyFont="1" applyBorder="1" applyAlignment="1">
      <alignment vertical="center" wrapText="1"/>
    </xf>
    <xf numFmtId="0" fontId="55" fillId="0" borderId="13" xfId="0" applyFont="1" applyBorder="1"/>
    <xf numFmtId="1" fontId="56" fillId="0" borderId="1" xfId="0" applyNumberFormat="1" applyFont="1" applyBorder="1" applyAlignment="1">
      <alignment horizontal="center" vertical="center" wrapText="1"/>
    </xf>
    <xf numFmtId="1" fontId="77" fillId="0" borderId="51" xfId="0" applyNumberFormat="1" applyFont="1" applyBorder="1" applyAlignment="1">
      <alignment horizontal="center" vertical="center" wrapText="1"/>
    </xf>
    <xf numFmtId="1" fontId="77" fillId="0" borderId="1" xfId="0" applyNumberFormat="1" applyFont="1" applyBorder="1" applyAlignment="1">
      <alignment horizontal="center" vertical="center" wrapText="1"/>
    </xf>
    <xf numFmtId="14" fontId="56" fillId="0" borderId="31" xfId="6" applyNumberFormat="1" applyFont="1" applyFill="1" applyBorder="1" applyAlignment="1">
      <alignment horizontal="center" vertical="center" wrapText="1"/>
    </xf>
    <xf numFmtId="1" fontId="55" fillId="0" borderId="1" xfId="0" applyNumberFormat="1" applyFont="1" applyBorder="1"/>
    <xf numFmtId="49" fontId="56" fillId="0" borderId="1" xfId="0" applyNumberFormat="1" applyFont="1" applyBorder="1" applyAlignment="1">
      <alignment horizontal="center" vertical="center" wrapText="1"/>
    </xf>
    <xf numFmtId="0" fontId="56" fillId="0" borderId="11" xfId="0" applyFont="1" applyBorder="1" applyAlignment="1">
      <alignment vertical="top" wrapText="1"/>
    </xf>
    <xf numFmtId="0" fontId="53" fillId="0" borderId="15" xfId="0" applyFont="1" applyBorder="1" applyAlignment="1">
      <alignment horizontal="left" vertical="center" wrapText="1"/>
    </xf>
    <xf numFmtId="1" fontId="55" fillId="0" borderId="1" xfId="0" applyNumberFormat="1" applyFont="1" applyBorder="1" applyAlignment="1">
      <alignment horizontal="center" vertical="center"/>
    </xf>
    <xf numFmtId="174" fontId="53" fillId="0" borderId="11" xfId="0" applyNumberFormat="1" applyFont="1" applyBorder="1" applyAlignment="1">
      <alignment vertical="center" wrapText="1"/>
    </xf>
    <xf numFmtId="174" fontId="53" fillId="0" borderId="15" xfId="0" applyNumberFormat="1" applyFont="1" applyBorder="1" applyAlignment="1">
      <alignment vertical="center" wrapText="1"/>
    </xf>
    <xf numFmtId="0" fontId="80" fillId="0" borderId="1" xfId="0" applyFont="1" applyBorder="1" applyAlignment="1">
      <alignment horizontal="center" vertical="center" wrapText="1"/>
    </xf>
    <xf numFmtId="14" fontId="56" fillId="0" borderId="1" xfId="0" applyNumberFormat="1" applyFont="1" applyBorder="1" applyAlignment="1">
      <alignment horizontal="center" vertical="center" wrapText="1"/>
    </xf>
    <xf numFmtId="0" fontId="56" fillId="0" borderId="15" xfId="0" applyFont="1" applyBorder="1" applyAlignment="1">
      <alignment vertical="center" wrapText="1"/>
    </xf>
    <xf numFmtId="0" fontId="53" fillId="0" borderId="39" xfId="0" applyFont="1" applyBorder="1" applyAlignment="1">
      <alignment horizontal="left" vertical="center" wrapText="1"/>
    </xf>
    <xf numFmtId="0" fontId="80" fillId="0" borderId="73" xfId="0" applyFont="1" applyBorder="1" applyAlignment="1">
      <alignment horizontal="center" vertical="center" wrapText="1"/>
    </xf>
    <xf numFmtId="0" fontId="80" fillId="0" borderId="22" xfId="0" applyFont="1" applyBorder="1" applyAlignment="1">
      <alignment horizontal="center" vertical="center" wrapText="1"/>
    </xf>
    <xf numFmtId="0" fontId="56" fillId="0" borderId="24" xfId="0" applyFont="1" applyBorder="1" applyAlignment="1">
      <alignment vertical="center" wrapText="1"/>
    </xf>
    <xf numFmtId="0" fontId="53" fillId="0" borderId="16" xfId="0" applyFont="1" applyBorder="1" applyAlignment="1">
      <alignment horizontal="left" vertical="center" wrapText="1"/>
    </xf>
    <xf numFmtId="0" fontId="80" fillId="0" borderId="42" xfId="0" applyFont="1" applyBorder="1" applyAlignment="1">
      <alignment horizontal="center" vertical="center" wrapText="1"/>
    </xf>
    <xf numFmtId="14" fontId="56" fillId="0" borderId="18" xfId="6" applyNumberFormat="1" applyFont="1" applyFill="1" applyBorder="1" applyAlignment="1">
      <alignment horizontal="center" vertical="center"/>
    </xf>
    <xf numFmtId="174" fontId="61" fillId="0" borderId="42" xfId="0" applyNumberFormat="1" applyFont="1" applyBorder="1" applyAlignment="1">
      <alignment horizontal="left" vertical="center" wrapText="1"/>
    </xf>
    <xf numFmtId="0" fontId="56" fillId="0" borderId="14" xfId="0" applyFont="1" applyBorder="1" applyAlignment="1">
      <alignment vertical="center" wrapText="1"/>
    </xf>
    <xf numFmtId="174" fontId="53" fillId="0" borderId="11" xfId="0" applyNumberFormat="1" applyFont="1" applyBorder="1" applyAlignment="1">
      <alignment horizontal="left" vertical="center" wrapText="1"/>
    </xf>
    <xf numFmtId="174" fontId="53" fillId="0" borderId="24" xfId="0" applyNumberFormat="1" applyFont="1" applyBorder="1" applyAlignment="1">
      <alignment horizontal="left" vertical="center" wrapText="1"/>
    </xf>
    <xf numFmtId="0" fontId="56" fillId="0" borderId="16" xfId="0" applyFont="1" applyBorder="1" applyAlignment="1">
      <alignment vertical="center" wrapText="1"/>
    </xf>
    <xf numFmtId="42" fontId="55" fillId="0" borderId="0" xfId="0" applyNumberFormat="1" applyFont="1" applyAlignment="1">
      <alignment horizontal="center" vertical="center" wrapText="1"/>
    </xf>
    <xf numFmtId="0" fontId="55" fillId="0" borderId="0" xfId="0" applyFont="1" applyAlignment="1">
      <alignment horizontal="center"/>
    </xf>
    <xf numFmtId="166" fontId="63" fillId="0" borderId="76" xfId="6" applyFont="1" applyFill="1" applyBorder="1" applyAlignment="1">
      <alignment horizontal="center" vertical="center" wrapText="1"/>
    </xf>
    <xf numFmtId="0" fontId="53" fillId="0" borderId="42" xfId="0" applyFont="1" applyBorder="1" applyAlignment="1">
      <alignment horizontal="left" vertical="center" wrapText="1"/>
    </xf>
    <xf numFmtId="0" fontId="53" fillId="0" borderId="40" xfId="0" applyFont="1" applyBorder="1" applyAlignment="1">
      <alignment horizontal="center" vertical="center" wrapText="1"/>
    </xf>
    <xf numFmtId="1" fontId="77" fillId="0" borderId="3" xfId="0" applyNumberFormat="1" applyFont="1" applyBorder="1" applyAlignment="1">
      <alignment horizontal="center" vertical="center" wrapText="1"/>
    </xf>
    <xf numFmtId="0" fontId="56" fillId="0" borderId="42" xfId="0" applyFont="1" applyBorder="1" applyAlignment="1">
      <alignment vertical="center" wrapText="1"/>
    </xf>
    <xf numFmtId="0" fontId="53" fillId="0" borderId="33" xfId="0" applyFont="1" applyBorder="1" applyAlignment="1">
      <alignment horizontal="center" vertical="center" wrapText="1"/>
    </xf>
    <xf numFmtId="0" fontId="53" fillId="0" borderId="51" xfId="0" applyFont="1" applyBorder="1" applyAlignment="1">
      <alignment horizontal="left" vertical="center" wrapText="1"/>
    </xf>
    <xf numFmtId="1" fontId="56" fillId="0" borderId="31" xfId="0" applyNumberFormat="1" applyFont="1" applyBorder="1" applyAlignment="1">
      <alignment horizontal="center" vertical="center" wrapText="1"/>
    </xf>
    <xf numFmtId="1" fontId="77" fillId="0" borderId="31" xfId="0" applyNumberFormat="1" applyFont="1" applyBorder="1" applyAlignment="1">
      <alignment horizontal="center" vertical="center" wrapText="1"/>
    </xf>
    <xf numFmtId="1" fontId="56" fillId="0" borderId="31" xfId="6" applyNumberFormat="1" applyFont="1" applyFill="1" applyBorder="1" applyAlignment="1">
      <alignment horizontal="center" vertical="center" wrapText="1"/>
    </xf>
    <xf numFmtId="0" fontId="56" fillId="0" borderId="1" xfId="0" applyFont="1" applyBorder="1" applyAlignment="1">
      <alignment horizontal="left" vertical="top" wrapText="1"/>
    </xf>
    <xf numFmtId="0" fontId="53" fillId="0" borderId="5" xfId="0" applyFont="1" applyBorder="1" applyAlignment="1">
      <alignment horizontal="left" vertical="center" wrapText="1"/>
    </xf>
    <xf numFmtId="0" fontId="53" fillId="0" borderId="5" xfId="0" applyFont="1" applyBorder="1" applyAlignment="1">
      <alignment horizontal="center" vertical="center" wrapText="1"/>
    </xf>
    <xf numFmtId="49" fontId="56" fillId="0" borderId="1" xfId="6" applyNumberFormat="1" applyFont="1" applyFill="1" applyBorder="1" applyAlignment="1">
      <alignment horizontal="center" vertical="center" wrapText="1"/>
    </xf>
    <xf numFmtId="0" fontId="53" fillId="0" borderId="32" xfId="0" applyFont="1" applyBorder="1" applyAlignment="1">
      <alignment horizontal="center" vertical="center" wrapText="1"/>
    </xf>
    <xf numFmtId="14" fontId="56" fillId="0" borderId="9" xfId="0" applyNumberFormat="1" applyFont="1" applyBorder="1" applyAlignment="1">
      <alignment horizontal="center" vertical="center"/>
    </xf>
    <xf numFmtId="49" fontId="56" fillId="0" borderId="31" xfId="6" applyNumberFormat="1" applyFont="1" applyFill="1" applyBorder="1" applyAlignment="1">
      <alignment horizontal="center" vertical="center" wrapText="1"/>
    </xf>
    <xf numFmtId="174" fontId="53" fillId="0" borderId="32" xfId="0" applyNumberFormat="1" applyFont="1" applyBorder="1" applyAlignment="1">
      <alignment horizontal="left" vertical="center" wrapText="1"/>
    </xf>
    <xf numFmtId="174" fontId="53" fillId="0" borderId="31" xfId="0" applyNumberFormat="1" applyFont="1" applyBorder="1" applyAlignment="1">
      <alignment horizontal="left" vertical="center" wrapText="1"/>
    </xf>
    <xf numFmtId="0" fontId="61" fillId="0" borderId="18" xfId="0" applyFont="1" applyBorder="1" applyAlignment="1">
      <alignment horizontal="center" vertical="center" wrapText="1"/>
    </xf>
    <xf numFmtId="1" fontId="55" fillId="0" borderId="18" xfId="0" applyNumberFormat="1" applyFont="1" applyBorder="1" applyAlignment="1">
      <alignment horizontal="center" vertical="center"/>
    </xf>
    <xf numFmtId="0" fontId="61" fillId="0" borderId="1" xfId="0" applyFont="1" applyBorder="1" applyAlignment="1">
      <alignment horizontal="center" vertical="center" wrapText="1"/>
    </xf>
    <xf numFmtId="0" fontId="56" fillId="0" borderId="4" xfId="6" applyNumberFormat="1" applyFont="1" applyFill="1" applyBorder="1" applyAlignment="1">
      <alignment horizontal="center" vertical="center" wrapText="1"/>
    </xf>
    <xf numFmtId="174" fontId="53" fillId="0" borderId="4" xfId="0" applyNumberFormat="1" applyFont="1" applyBorder="1" applyAlignment="1">
      <alignment horizontal="left" vertical="top" wrapText="1"/>
    </xf>
    <xf numFmtId="0" fontId="61" fillId="0" borderId="22" xfId="0" applyFont="1" applyBorder="1" applyAlignment="1">
      <alignment horizontal="center" vertical="center" wrapText="1"/>
    </xf>
    <xf numFmtId="1" fontId="56" fillId="0" borderId="22" xfId="0" applyNumberFormat="1" applyFont="1" applyBorder="1" applyAlignment="1">
      <alignment horizontal="center" vertical="center" wrapText="1"/>
    </xf>
    <xf numFmtId="1" fontId="77" fillId="0" borderId="22" xfId="0" applyNumberFormat="1" applyFont="1" applyBorder="1" applyAlignment="1">
      <alignment horizontal="center" vertical="center" wrapText="1"/>
    </xf>
    <xf numFmtId="167" fontId="53" fillId="0" borderId="31" xfId="0" applyNumberFormat="1" applyFont="1" applyBorder="1" applyAlignment="1">
      <alignment horizontal="center" vertical="center" textRotation="90"/>
    </xf>
    <xf numFmtId="0" fontId="58" fillId="0" borderId="31" xfId="0" applyFont="1" applyBorder="1" applyAlignment="1">
      <alignment horizontal="center" vertical="center" wrapText="1"/>
    </xf>
    <xf numFmtId="14" fontId="56" fillId="0" borderId="28" xfId="6" applyNumberFormat="1" applyFont="1" applyFill="1" applyBorder="1" applyAlignment="1">
      <alignment horizontal="center" vertical="center" wrapText="1"/>
    </xf>
    <xf numFmtId="1" fontId="56" fillId="0" borderId="28" xfId="6" applyNumberFormat="1" applyFont="1" applyFill="1" applyBorder="1" applyAlignment="1">
      <alignment horizontal="center" vertical="center" wrapText="1"/>
    </xf>
    <xf numFmtId="0" fontId="61" fillId="0" borderId="28" xfId="0" applyFont="1" applyBorder="1" applyAlignment="1">
      <alignment horizontal="center" vertical="center" wrapText="1"/>
    </xf>
    <xf numFmtId="0" fontId="55" fillId="0" borderId="28" xfId="0" applyFont="1" applyBorder="1"/>
    <xf numFmtId="0" fontId="56" fillId="0" borderId="33" xfId="6" applyNumberFormat="1" applyFont="1" applyFill="1" applyBorder="1" applyAlignment="1">
      <alignment horizontal="center" vertical="center" wrapText="1"/>
    </xf>
    <xf numFmtId="0" fontId="56" fillId="0" borderId="33" xfId="0" applyFont="1" applyBorder="1" applyAlignment="1">
      <alignment horizontal="center" vertical="center"/>
    </xf>
    <xf numFmtId="9" fontId="56" fillId="0" borderId="18" xfId="0" applyNumberFormat="1" applyFont="1" applyBorder="1" applyAlignment="1">
      <alignment horizontal="center" vertical="center" wrapText="1"/>
    </xf>
    <xf numFmtId="167" fontId="53" fillId="0" borderId="4" xfId="0" applyNumberFormat="1" applyFont="1" applyBorder="1" applyAlignment="1">
      <alignment horizontal="center" vertical="center" wrapText="1"/>
    </xf>
    <xf numFmtId="9" fontId="56" fillId="0" borderId="1" xfId="0" applyNumberFormat="1" applyFont="1" applyBorder="1" applyAlignment="1">
      <alignment horizontal="center" vertical="center" wrapText="1"/>
    </xf>
    <xf numFmtId="14" fontId="53" fillId="0" borderId="1" xfId="0" applyNumberFormat="1" applyFont="1" applyBorder="1" applyAlignment="1">
      <alignment horizontal="center" vertical="center" wrapText="1"/>
    </xf>
    <xf numFmtId="1" fontId="53" fillId="0" borderId="3" xfId="0" applyNumberFormat="1" applyFont="1" applyBorder="1" applyAlignment="1">
      <alignment horizontal="center" vertical="center"/>
    </xf>
    <xf numFmtId="9" fontId="56" fillId="0" borderId="22" xfId="0" applyNumberFormat="1" applyFont="1" applyBorder="1" applyAlignment="1">
      <alignment horizontal="center" vertical="center" wrapText="1"/>
    </xf>
    <xf numFmtId="1" fontId="56" fillId="0" borderId="4" xfId="8" applyNumberFormat="1" applyFont="1" applyFill="1" applyBorder="1" applyAlignment="1">
      <alignment horizontal="center" vertical="center" wrapText="1"/>
    </xf>
    <xf numFmtId="167" fontId="53" fillId="0" borderId="9" xfId="0" applyNumberFormat="1" applyFont="1" applyBorder="1" applyAlignment="1">
      <alignment horizontal="center" vertical="center" wrapText="1"/>
    </xf>
    <xf numFmtId="0" fontId="55" fillId="0" borderId="4" xfId="0" applyFont="1" applyBorder="1"/>
    <xf numFmtId="0" fontId="55" fillId="0" borderId="4" xfId="0" applyFont="1" applyBorder="1" applyAlignment="1">
      <alignment horizontal="center" vertical="center" wrapText="1"/>
    </xf>
    <xf numFmtId="0" fontId="53" fillId="0" borderId="9" xfId="0" applyFont="1" applyBorder="1" applyAlignment="1">
      <alignment horizontal="left" vertical="center" wrapText="1"/>
    </xf>
    <xf numFmtId="9" fontId="53" fillId="0" borderId="31" xfId="0" applyNumberFormat="1" applyFont="1" applyBorder="1" applyAlignment="1">
      <alignment horizontal="center" vertical="center" wrapText="1"/>
    </xf>
    <xf numFmtId="9" fontId="53" fillId="0" borderId="38" xfId="0" applyNumberFormat="1" applyFont="1" applyBorder="1" applyAlignment="1">
      <alignment horizontal="center" vertical="center" wrapText="1"/>
    </xf>
    <xf numFmtId="14" fontId="53" fillId="0" borderId="38" xfId="0" applyNumberFormat="1" applyFont="1" applyBorder="1" applyAlignment="1">
      <alignment horizontal="center" vertical="center" wrapText="1"/>
    </xf>
    <xf numFmtId="0" fontId="53" fillId="0" borderId="14" xfId="0" applyFont="1" applyBorder="1" applyAlignment="1">
      <alignment horizontal="left" vertical="center" wrapText="1"/>
    </xf>
    <xf numFmtId="9" fontId="53" fillId="0" borderId="4" xfId="0" applyNumberFormat="1" applyFont="1" applyBorder="1" applyAlignment="1">
      <alignment horizontal="center" vertical="center" wrapText="1"/>
    </xf>
    <xf numFmtId="14" fontId="53" fillId="0" borderId="31" xfId="0" applyNumberFormat="1" applyFont="1" applyBorder="1" applyAlignment="1">
      <alignment horizontal="center" vertical="center" wrapText="1"/>
    </xf>
    <xf numFmtId="173" fontId="56" fillId="0" borderId="11" xfId="8" applyNumberFormat="1" applyFont="1" applyFill="1" applyBorder="1" applyAlignment="1">
      <alignment horizontal="left" vertical="center" wrapText="1"/>
    </xf>
    <xf numFmtId="173" fontId="56" fillId="0" borderId="15" xfId="8" applyNumberFormat="1" applyFont="1" applyFill="1" applyBorder="1" applyAlignment="1">
      <alignment horizontal="left" vertical="center" wrapText="1"/>
    </xf>
    <xf numFmtId="0" fontId="62" fillId="0" borderId="0" xfId="0" applyFont="1" applyAlignment="1">
      <alignment horizontal="center" vertical="center"/>
    </xf>
    <xf numFmtId="0" fontId="61" fillId="0" borderId="39" xfId="0" applyFont="1" applyBorder="1" applyAlignment="1">
      <alignment horizontal="center" vertical="center" wrapText="1"/>
    </xf>
    <xf numFmtId="9" fontId="53" fillId="0" borderId="22" xfId="0" applyNumberFormat="1" applyFont="1" applyBorder="1" applyAlignment="1">
      <alignment horizontal="center" vertical="center" wrapText="1"/>
    </xf>
    <xf numFmtId="14" fontId="53" fillId="0" borderId="22" xfId="0" applyNumberFormat="1" applyFont="1" applyBorder="1" applyAlignment="1">
      <alignment horizontal="center" vertical="center" wrapText="1"/>
    </xf>
    <xf numFmtId="0" fontId="56" fillId="0" borderId="18" xfId="0" applyFont="1" applyBorder="1" applyAlignment="1">
      <alignment horizontal="left" vertical="center" wrapText="1"/>
    </xf>
    <xf numFmtId="173" fontId="56" fillId="0" borderId="42" xfId="8" applyNumberFormat="1" applyFont="1" applyFill="1" applyBorder="1" applyAlignment="1">
      <alignment horizontal="left" vertical="center" wrapText="1"/>
    </xf>
    <xf numFmtId="173" fontId="56" fillId="0" borderId="14" xfId="8" applyNumberFormat="1" applyFont="1" applyFill="1" applyBorder="1" applyAlignment="1">
      <alignment horizontal="left" vertical="center" wrapText="1"/>
    </xf>
    <xf numFmtId="173" fontId="56" fillId="0" borderId="24" xfId="8" applyNumberFormat="1" applyFont="1" applyFill="1" applyBorder="1" applyAlignment="1">
      <alignment horizontal="left" vertical="center" wrapText="1"/>
    </xf>
    <xf numFmtId="173" fontId="56" fillId="0" borderId="16" xfId="8" applyNumberFormat="1" applyFont="1" applyFill="1" applyBorder="1" applyAlignment="1">
      <alignment horizontal="left" vertical="center" wrapText="1"/>
    </xf>
    <xf numFmtId="9" fontId="53" fillId="0" borderId="3" xfId="0" applyNumberFormat="1" applyFont="1" applyBorder="1" applyAlignment="1">
      <alignment horizontal="center" vertical="center" wrapText="1"/>
    </xf>
    <xf numFmtId="14" fontId="56" fillId="0" borderId="3" xfId="0" applyNumberFormat="1" applyFont="1" applyBorder="1" applyAlignment="1">
      <alignment horizontal="center" vertical="center"/>
    </xf>
    <xf numFmtId="14" fontId="53" fillId="0" borderId="4" xfId="0" applyNumberFormat="1" applyFont="1" applyBorder="1" applyAlignment="1">
      <alignment horizontal="center" vertical="center" wrapText="1"/>
    </xf>
    <xf numFmtId="10" fontId="56" fillId="0" borderId="5" xfId="8" applyNumberFormat="1" applyFont="1" applyFill="1" applyBorder="1" applyAlignment="1">
      <alignment horizontal="left" vertical="center" wrapText="1"/>
    </xf>
    <xf numFmtId="9" fontId="56" fillId="0" borderId="1" xfId="0" applyNumberFormat="1" applyFont="1" applyBorder="1" applyAlignment="1">
      <alignment horizontal="center" vertical="center"/>
    </xf>
    <xf numFmtId="14" fontId="56" fillId="0" borderId="1" xfId="0" applyNumberFormat="1" applyFont="1" applyBorder="1" applyAlignment="1">
      <alignment horizontal="center" vertical="center"/>
    </xf>
    <xf numFmtId="10" fontId="56" fillId="0" borderId="11" xfId="8" applyNumberFormat="1" applyFont="1" applyFill="1" applyBorder="1" applyAlignment="1">
      <alignment horizontal="left" vertical="center" wrapText="1"/>
    </xf>
    <xf numFmtId="10" fontId="56" fillId="0" borderId="1" xfId="8" applyNumberFormat="1" applyFont="1" applyFill="1" applyBorder="1" applyAlignment="1">
      <alignment vertical="center" wrapText="1"/>
    </xf>
    <xf numFmtId="9" fontId="56" fillId="0" borderId="31" xfId="0" applyNumberFormat="1" applyFont="1" applyBorder="1" applyAlignment="1">
      <alignment horizontal="center" vertical="center"/>
    </xf>
    <xf numFmtId="14" fontId="56" fillId="0" borderId="22" xfId="0" applyNumberFormat="1" applyFont="1" applyBorder="1" applyAlignment="1">
      <alignment horizontal="center" vertical="center"/>
    </xf>
    <xf numFmtId="10" fontId="56" fillId="0" borderId="22" xfId="8" applyNumberFormat="1" applyFont="1" applyFill="1" applyBorder="1" applyAlignment="1">
      <alignment horizontal="center" vertical="center" wrapText="1"/>
    </xf>
    <xf numFmtId="10" fontId="56" fillId="0" borderId="24" xfId="8" applyNumberFormat="1" applyFont="1" applyFill="1" applyBorder="1" applyAlignment="1">
      <alignment horizontal="left" vertical="center" wrapText="1"/>
    </xf>
    <xf numFmtId="10" fontId="56" fillId="0" borderId="1" xfId="8" applyNumberFormat="1" applyFont="1" applyFill="1" applyBorder="1" applyAlignment="1">
      <alignment horizontal="left" vertical="center" wrapText="1"/>
    </xf>
    <xf numFmtId="14" fontId="56" fillId="0" borderId="33" xfId="0" applyNumberFormat="1" applyFont="1" applyBorder="1" applyAlignment="1">
      <alignment horizontal="center" vertical="center"/>
    </xf>
    <xf numFmtId="10" fontId="56" fillId="0" borderId="9" xfId="8" applyNumberFormat="1" applyFont="1" applyFill="1" applyBorder="1" applyAlignment="1">
      <alignment horizontal="left" vertical="center" wrapText="1"/>
    </xf>
    <xf numFmtId="10" fontId="56" fillId="0" borderId="31" xfId="8" applyNumberFormat="1" applyFont="1" applyFill="1" applyBorder="1" applyAlignment="1">
      <alignment horizontal="left" vertical="center" wrapText="1"/>
    </xf>
    <xf numFmtId="2" fontId="56" fillId="0" borderId="18" xfId="0" applyNumberFormat="1" applyFont="1" applyBorder="1" applyAlignment="1">
      <alignment horizontal="center" vertical="center" wrapText="1"/>
    </xf>
    <xf numFmtId="14" fontId="56" fillId="0" borderId="66" xfId="0" applyNumberFormat="1" applyFont="1" applyBorder="1" applyAlignment="1">
      <alignment horizontal="center" vertical="center" wrapText="1"/>
    </xf>
    <xf numFmtId="14" fontId="56" fillId="0" borderId="18" xfId="0" applyNumberFormat="1" applyFont="1" applyBorder="1" applyAlignment="1">
      <alignment horizontal="center" vertical="center" wrapText="1"/>
    </xf>
    <xf numFmtId="175" fontId="56" fillId="0" borderId="1" xfId="0" applyNumberFormat="1" applyFont="1" applyBorder="1" applyAlignment="1">
      <alignment horizontal="center" vertical="center" wrapText="1"/>
    </xf>
    <xf numFmtId="2" fontId="56" fillId="0" borderId="1" xfId="0" applyNumberFormat="1" applyFont="1" applyBorder="1" applyAlignment="1">
      <alignment horizontal="center" vertical="center" wrapText="1"/>
    </xf>
    <xf numFmtId="14" fontId="56" fillId="0" borderId="13" xfId="0" applyNumberFormat="1" applyFont="1" applyBorder="1" applyAlignment="1">
      <alignment horizontal="center" vertical="center" wrapText="1"/>
    </xf>
    <xf numFmtId="1" fontId="56" fillId="0" borderId="3" xfId="0" applyNumberFormat="1" applyFont="1" applyBorder="1" applyAlignment="1">
      <alignment horizontal="center" vertical="center" wrapText="1"/>
    </xf>
    <xf numFmtId="2" fontId="56" fillId="0" borderId="3" xfId="0" applyNumberFormat="1" applyFont="1" applyBorder="1" applyAlignment="1">
      <alignment horizontal="center" vertical="center" wrapText="1"/>
    </xf>
    <xf numFmtId="1" fontId="56" fillId="0" borderId="55" xfId="0" applyNumberFormat="1" applyFont="1" applyBorder="1" applyAlignment="1">
      <alignment horizontal="center" vertical="center" wrapText="1"/>
    </xf>
    <xf numFmtId="14" fontId="56" fillId="0" borderId="3" xfId="0" applyNumberFormat="1" applyFont="1" applyBorder="1" applyAlignment="1">
      <alignment horizontal="center" vertical="center" wrapText="1"/>
    </xf>
    <xf numFmtId="166" fontId="56" fillId="0" borderId="1" xfId="6" applyFont="1" applyFill="1" applyBorder="1" applyAlignment="1">
      <alignment vertical="center" wrapText="1"/>
    </xf>
    <xf numFmtId="14" fontId="56" fillId="0" borderId="53" xfId="0" applyNumberFormat="1" applyFont="1" applyBorder="1" applyAlignment="1">
      <alignment horizontal="center" vertical="center" wrapText="1"/>
    </xf>
    <xf numFmtId="14" fontId="56" fillId="0" borderId="22" xfId="0" applyNumberFormat="1" applyFont="1" applyBorder="1" applyAlignment="1">
      <alignment horizontal="center" vertical="center" wrapText="1"/>
    </xf>
    <xf numFmtId="0" fontId="55" fillId="0" borderId="39" xfId="0" applyFont="1" applyBorder="1" applyAlignment="1">
      <alignment horizontal="center" vertical="center"/>
    </xf>
    <xf numFmtId="0" fontId="56" fillId="0" borderId="18" xfId="5" applyNumberFormat="1" applyFont="1" applyFill="1" applyBorder="1" applyAlignment="1">
      <alignment horizontal="center" vertical="center" wrapText="1"/>
    </xf>
    <xf numFmtId="17" fontId="56" fillId="0" borderId="28" xfId="5" applyNumberFormat="1" applyFont="1" applyFill="1" applyBorder="1" applyAlignment="1">
      <alignment horizontal="center" vertical="center" wrapText="1"/>
    </xf>
    <xf numFmtId="17" fontId="56" fillId="0" borderId="3" xfId="5" applyNumberFormat="1" applyFont="1" applyFill="1" applyBorder="1" applyAlignment="1">
      <alignment horizontal="center" vertical="center" wrapText="1"/>
    </xf>
    <xf numFmtId="164" fontId="53" fillId="0" borderId="3" xfId="0" applyNumberFormat="1" applyFont="1" applyBorder="1" applyAlignment="1">
      <alignment horizontal="center" vertical="center" wrapText="1"/>
    </xf>
    <xf numFmtId="173" fontId="53" fillId="0" borderId="3" xfId="8" applyNumberFormat="1" applyFont="1" applyFill="1" applyBorder="1" applyAlignment="1">
      <alignment horizontal="center" vertical="center" wrapText="1"/>
    </xf>
    <xf numFmtId="173" fontId="53" fillId="0" borderId="5" xfId="8" applyNumberFormat="1" applyFont="1" applyFill="1" applyBorder="1" applyAlignment="1">
      <alignment horizontal="left" vertical="top" wrapText="1"/>
    </xf>
    <xf numFmtId="167" fontId="53" fillId="0" borderId="4" xfId="0" applyNumberFormat="1" applyFont="1" applyBorder="1" applyAlignment="1">
      <alignment horizontal="center" vertical="center"/>
    </xf>
    <xf numFmtId="17" fontId="56" fillId="0" borderId="12" xfId="5" applyNumberFormat="1" applyFont="1" applyFill="1" applyBorder="1" applyAlignment="1">
      <alignment horizontal="center" vertical="center" wrapText="1"/>
    </xf>
    <xf numFmtId="164" fontId="53" fillId="0" borderId="1" xfId="0" applyNumberFormat="1" applyFont="1" applyBorder="1" applyAlignment="1">
      <alignment horizontal="center" vertical="center" wrapText="1"/>
    </xf>
    <xf numFmtId="173" fontId="53" fillId="0" borderId="1" xfId="8" applyNumberFormat="1" applyFont="1" applyFill="1" applyBorder="1" applyAlignment="1">
      <alignment horizontal="center" vertical="center" wrapText="1"/>
    </xf>
    <xf numFmtId="173" fontId="53" fillId="0" borderId="11" xfId="8" applyNumberFormat="1" applyFont="1" applyFill="1" applyBorder="1" applyAlignment="1">
      <alignment horizontal="left" vertical="top" wrapText="1"/>
    </xf>
    <xf numFmtId="0" fontId="56" fillId="0" borderId="22" xfId="5" applyNumberFormat="1" applyFont="1" applyFill="1" applyBorder="1" applyAlignment="1">
      <alignment horizontal="center" vertical="center" wrapText="1"/>
    </xf>
    <xf numFmtId="17" fontId="56" fillId="0" borderId="7" xfId="5" applyNumberFormat="1" applyFont="1" applyFill="1" applyBorder="1" applyAlignment="1">
      <alignment horizontal="center" vertical="center" wrapText="1"/>
    </xf>
    <xf numFmtId="164" fontId="53" fillId="0" borderId="22" xfId="0" applyNumberFormat="1" applyFont="1" applyBorder="1" applyAlignment="1">
      <alignment horizontal="center" vertical="center" wrapText="1"/>
    </xf>
    <xf numFmtId="173" fontId="53" fillId="0" borderId="22" xfId="8" applyNumberFormat="1" applyFont="1" applyFill="1" applyBorder="1" applyAlignment="1">
      <alignment vertical="center" wrapText="1"/>
    </xf>
    <xf numFmtId="173" fontId="53" fillId="0" borderId="24" xfId="8" applyNumberFormat="1" applyFont="1" applyFill="1" applyBorder="1" applyAlignment="1">
      <alignment horizontal="left" vertical="top" wrapText="1"/>
    </xf>
    <xf numFmtId="173" fontId="53" fillId="0" borderId="1" xfId="8" applyNumberFormat="1" applyFont="1" applyFill="1" applyBorder="1" applyAlignment="1">
      <alignment horizontal="left" vertical="top" wrapText="1"/>
    </xf>
    <xf numFmtId="173" fontId="53" fillId="0" borderId="42" xfId="8" applyNumberFormat="1" applyFont="1" applyFill="1" applyBorder="1" applyAlignment="1">
      <alignment vertical="center" wrapText="1"/>
    </xf>
    <xf numFmtId="173" fontId="53" fillId="0" borderId="5" xfId="8" applyNumberFormat="1" applyFont="1" applyFill="1" applyBorder="1" applyAlignment="1">
      <alignment vertical="center" wrapText="1"/>
    </xf>
    <xf numFmtId="173" fontId="53" fillId="0" borderId="11" xfId="8" applyNumberFormat="1" applyFont="1" applyFill="1" applyBorder="1" applyAlignment="1">
      <alignment vertical="center" wrapText="1"/>
    </xf>
    <xf numFmtId="173" fontId="53" fillId="0" borderId="24" xfId="8" applyNumberFormat="1" applyFont="1" applyFill="1" applyBorder="1" applyAlignment="1">
      <alignment vertical="center" wrapText="1"/>
    </xf>
    <xf numFmtId="173" fontId="53" fillId="0" borderId="32" xfId="8" applyNumberFormat="1" applyFont="1" applyFill="1" applyBorder="1" applyAlignment="1">
      <alignment vertical="center" wrapText="1"/>
    </xf>
    <xf numFmtId="14" fontId="56" fillId="0" borderId="33" xfId="0" applyNumberFormat="1" applyFont="1" applyBorder="1" applyAlignment="1">
      <alignment horizontal="center" vertical="center" wrapText="1"/>
    </xf>
    <xf numFmtId="166" fontId="63" fillId="0" borderId="61" xfId="6" applyFont="1" applyFill="1" applyBorder="1" applyAlignment="1">
      <alignment horizontal="center" vertical="center" wrapText="1"/>
    </xf>
    <xf numFmtId="166" fontId="63" fillId="0" borderId="57" xfId="6" applyFont="1" applyFill="1" applyBorder="1" applyAlignment="1">
      <alignment horizontal="center" vertical="center" wrapText="1"/>
    </xf>
    <xf numFmtId="166" fontId="63" fillId="0" borderId="63" xfId="6" applyFont="1" applyFill="1" applyBorder="1" applyAlignment="1">
      <alignment horizontal="center" vertical="center" wrapText="1"/>
    </xf>
    <xf numFmtId="164" fontId="53" fillId="0" borderId="70" xfId="0" applyNumberFormat="1" applyFont="1" applyBorder="1" applyAlignment="1">
      <alignment horizontal="center" vertical="center" wrapText="1"/>
    </xf>
    <xf numFmtId="0" fontId="53" fillId="0" borderId="31" xfId="0" applyFont="1" applyBorder="1" applyAlignment="1">
      <alignment vertical="center" wrapText="1"/>
    </xf>
    <xf numFmtId="0" fontId="63" fillId="0" borderId="32" xfId="0" applyFont="1" applyBorder="1" applyAlignment="1">
      <alignment horizontal="center" vertical="center" wrapText="1"/>
    </xf>
    <xf numFmtId="0" fontId="56" fillId="0" borderId="32" xfId="0" applyFont="1" applyBorder="1" applyAlignment="1">
      <alignment horizontal="center" vertical="center" wrapText="1"/>
    </xf>
    <xf numFmtId="0" fontId="56" fillId="0" borderId="11" xfId="0" applyFont="1" applyBorder="1" applyAlignment="1">
      <alignment horizontal="center" vertical="center" wrapText="1"/>
    </xf>
    <xf numFmtId="0" fontId="61" fillId="0" borderId="41" xfId="0" applyFont="1" applyBorder="1" applyAlignment="1">
      <alignment horizontal="left" vertical="center" wrapText="1"/>
    </xf>
    <xf numFmtId="167" fontId="53" fillId="0" borderId="1" xfId="0" applyNumberFormat="1" applyFont="1" applyBorder="1" applyAlignment="1">
      <alignment horizontal="center" vertical="center" wrapText="1"/>
    </xf>
    <xf numFmtId="0" fontId="53" fillId="0" borderId="37" xfId="0" applyFont="1" applyBorder="1" applyAlignment="1">
      <alignment vertical="center" wrapText="1"/>
    </xf>
    <xf numFmtId="9" fontId="56" fillId="0" borderId="3" xfId="0" applyNumberFormat="1" applyFont="1" applyBorder="1" applyAlignment="1">
      <alignment horizontal="center" vertical="center"/>
    </xf>
    <xf numFmtId="1" fontId="56" fillId="0" borderId="3" xfId="0" applyNumberFormat="1" applyFont="1" applyBorder="1" applyAlignment="1">
      <alignment horizontal="center" vertical="center"/>
    </xf>
    <xf numFmtId="166" fontId="67" fillId="0" borderId="1" xfId="6" applyFont="1" applyFill="1" applyBorder="1" applyAlignment="1">
      <alignment vertical="center"/>
    </xf>
    <xf numFmtId="9" fontId="60" fillId="0" borderId="1" xfId="8" applyFont="1" applyFill="1" applyBorder="1" applyAlignment="1">
      <alignment vertical="center"/>
    </xf>
    <xf numFmtId="0" fontId="54" fillId="0" borderId="0" xfId="0" applyFont="1" applyAlignment="1">
      <alignment horizontal="center"/>
    </xf>
    <xf numFmtId="0" fontId="57" fillId="0" borderId="0" xfId="0" applyFont="1" applyAlignment="1">
      <alignment horizontal="center" vertical="center" wrapText="1"/>
    </xf>
    <xf numFmtId="167" fontId="53" fillId="0" borderId="0" xfId="0" applyNumberFormat="1" applyFont="1" applyAlignment="1">
      <alignment horizontal="center" vertical="center"/>
    </xf>
    <xf numFmtId="0" fontId="58" fillId="0" borderId="0" xfId="0" applyFont="1" applyAlignment="1">
      <alignment horizontal="center"/>
    </xf>
    <xf numFmtId="0" fontId="58" fillId="0" borderId="0" xfId="0" applyFont="1" applyAlignment="1">
      <alignment horizontal="center" vertical="center"/>
    </xf>
    <xf numFmtId="0" fontId="55" fillId="0" borderId="0" xfId="0" applyFont="1" applyAlignment="1">
      <alignment horizontal="center" vertical="center" wrapText="1"/>
    </xf>
    <xf numFmtId="0" fontId="55" fillId="0" borderId="0" xfId="0" applyFont="1" applyAlignment="1">
      <alignment horizontal="center" vertical="center"/>
    </xf>
    <xf numFmtId="1" fontId="55" fillId="0" borderId="0" xfId="0" applyNumberFormat="1" applyFont="1" applyAlignment="1">
      <alignment horizontal="center" vertical="center"/>
    </xf>
    <xf numFmtId="0" fontId="7" fillId="0" borderId="0" xfId="0" applyFont="1"/>
    <xf numFmtId="0" fontId="7" fillId="0" borderId="0" xfId="0" applyFont="1" applyAlignment="1">
      <alignment horizontal="center" vertical="center"/>
    </xf>
    <xf numFmtId="0" fontId="47" fillId="0" borderId="0" xfId="0" applyFont="1" applyAlignment="1">
      <alignment horizontal="center"/>
    </xf>
    <xf numFmtId="1" fontId="7" fillId="0" borderId="0" xfId="0" applyNumberFormat="1" applyFont="1" applyAlignment="1">
      <alignment horizontal="center" vertical="center"/>
    </xf>
    <xf numFmtId="0" fontId="48" fillId="0" borderId="0" xfId="0" applyFont="1" applyAlignment="1">
      <alignment horizontal="center" vertical="center" wrapText="1"/>
    </xf>
    <xf numFmtId="167" fontId="27" fillId="0" borderId="0" xfId="0" applyNumberFormat="1" applyFont="1" applyAlignment="1">
      <alignment horizontal="center" vertical="center"/>
    </xf>
    <xf numFmtId="0" fontId="46" fillId="0" borderId="0" xfId="0" applyFont="1" applyAlignment="1">
      <alignment horizontal="center"/>
    </xf>
    <xf numFmtId="0" fontId="46" fillId="0" borderId="0" xfId="0" applyFont="1" applyAlignment="1">
      <alignment horizontal="center" vertical="center"/>
    </xf>
    <xf numFmtId="0" fontId="7" fillId="0" borderId="0" xfId="0" applyFont="1" applyAlignment="1">
      <alignment horizontal="center" vertical="center" wrapText="1"/>
    </xf>
    <xf numFmtId="42" fontId="7" fillId="0" borderId="0" xfId="0" applyNumberFormat="1" applyFont="1" applyAlignment="1">
      <alignment horizontal="center" vertical="center" wrapText="1"/>
    </xf>
    <xf numFmtId="0" fontId="7" fillId="0" borderId="0" xfId="0" applyFont="1" applyAlignment="1">
      <alignment horizontal="center"/>
    </xf>
    <xf numFmtId="0" fontId="27" fillId="0" borderId="0" xfId="0" applyFont="1"/>
    <xf numFmtId="0" fontId="82" fillId="0" borderId="63" xfId="0" applyFont="1" applyBorder="1" applyAlignment="1">
      <alignment horizontal="center" vertical="center" wrapText="1"/>
    </xf>
    <xf numFmtId="0" fontId="82" fillId="0" borderId="64" xfId="0" applyFont="1" applyBorder="1" applyAlignment="1">
      <alignment horizontal="center" vertical="center" wrapText="1"/>
    </xf>
    <xf numFmtId="165" fontId="82" fillId="0" borderId="63" xfId="0" applyNumberFormat="1" applyFont="1" applyBorder="1" applyAlignment="1">
      <alignment vertical="center" wrapText="1"/>
    </xf>
    <xf numFmtId="165" fontId="82" fillId="0" borderId="57" xfId="0" applyNumberFormat="1" applyFont="1" applyBorder="1" applyAlignment="1">
      <alignment vertical="center" wrapText="1"/>
    </xf>
    <xf numFmtId="10" fontId="82" fillId="0" borderId="57" xfId="8" applyNumberFormat="1" applyFont="1" applyFill="1" applyBorder="1" applyAlignment="1">
      <alignment horizontal="center" vertical="center" wrapText="1"/>
    </xf>
    <xf numFmtId="0" fontId="82" fillId="0" borderId="0" xfId="0" applyFont="1" applyAlignment="1">
      <alignment horizontal="center" vertical="center" wrapText="1"/>
    </xf>
    <xf numFmtId="165" fontId="82" fillId="0" borderId="0" xfId="0" applyNumberFormat="1" applyFont="1" applyAlignment="1">
      <alignment vertical="center" wrapText="1"/>
    </xf>
    <xf numFmtId="165" fontId="64" fillId="0" borderId="0" xfId="0" applyNumberFormat="1" applyFont="1" applyAlignment="1">
      <alignment vertical="center" wrapText="1"/>
    </xf>
    <xf numFmtId="0" fontId="8" fillId="0" borderId="0" xfId="0" applyFont="1" applyAlignment="1">
      <alignment horizontal="center"/>
    </xf>
    <xf numFmtId="1" fontId="0" fillId="0" borderId="0" xfId="0" applyNumberFormat="1" applyAlignment="1">
      <alignment horizontal="center" vertical="center"/>
    </xf>
    <xf numFmtId="0" fontId="9" fillId="0" borderId="0" xfId="0" applyFont="1" applyAlignment="1">
      <alignment horizontal="center"/>
    </xf>
    <xf numFmtId="0" fontId="10" fillId="0" borderId="0" xfId="0" applyFont="1" applyAlignment="1">
      <alignment horizontal="center" vertical="center" wrapText="1"/>
    </xf>
    <xf numFmtId="167" fontId="6" fillId="0" borderId="0" xfId="0" applyNumberFormat="1"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xf>
    <xf numFmtId="0" fontId="0" fillId="0" borderId="0" xfId="0" applyAlignment="1">
      <alignment horizontal="center" vertical="center" wrapText="1"/>
    </xf>
    <xf numFmtId="42" fontId="0" fillId="0" borderId="0" xfId="0" applyNumberFormat="1" applyAlignment="1">
      <alignment horizontal="center" vertical="center" wrapText="1"/>
    </xf>
    <xf numFmtId="0" fontId="6" fillId="0" borderId="0" xfId="0" applyFont="1"/>
    <xf numFmtId="10" fontId="60" fillId="16" borderId="3" xfId="8" applyNumberFormat="1" applyFont="1" applyFill="1" applyBorder="1" applyAlignment="1">
      <alignment horizontal="center" vertical="center"/>
    </xf>
    <xf numFmtId="10" fontId="63" fillId="16" borderId="68" xfId="8" applyNumberFormat="1" applyFont="1" applyFill="1" applyBorder="1" applyAlignment="1">
      <alignment horizontal="center" vertical="center" wrapText="1"/>
    </xf>
    <xf numFmtId="10" fontId="63" fillId="7" borderId="4" xfId="8" applyNumberFormat="1" applyFont="1" applyFill="1" applyBorder="1" applyAlignment="1">
      <alignment horizontal="center" vertical="center"/>
    </xf>
    <xf numFmtId="10" fontId="63" fillId="7" borderId="4" xfId="8" applyNumberFormat="1" applyFont="1" applyFill="1" applyBorder="1" applyAlignment="1">
      <alignment horizontal="center" vertical="center" wrapText="1"/>
    </xf>
    <xf numFmtId="0" fontId="63" fillId="7" borderId="11" xfId="0" applyFont="1" applyFill="1" applyBorder="1" applyAlignment="1">
      <alignment horizontal="center" vertical="center" wrapText="1"/>
    </xf>
    <xf numFmtId="10" fontId="81" fillId="7" borderId="1" xfId="8" applyNumberFormat="1" applyFont="1" applyFill="1" applyBorder="1" applyAlignment="1">
      <alignment horizontal="center" vertical="center"/>
    </xf>
    <xf numFmtId="10" fontId="70" fillId="7" borderId="11" xfId="8" applyNumberFormat="1" applyFont="1" applyFill="1" applyBorder="1" applyAlignment="1">
      <alignment horizontal="center" vertical="center" wrapText="1"/>
    </xf>
    <xf numFmtId="166" fontId="67" fillId="17" borderId="18" xfId="6"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22" fillId="0" borderId="0" xfId="0" applyFont="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23" fillId="0" borderId="1" xfId="0" applyFont="1" applyBorder="1" applyAlignment="1">
      <alignment horizontal="center" vertical="center"/>
    </xf>
    <xf numFmtId="0" fontId="0" fillId="0" borderId="10" xfId="0" applyBorder="1" applyAlignment="1">
      <alignment horizont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5"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2" xfId="0" applyBorder="1" applyAlignment="1">
      <alignment horizontal="center" vertical="center"/>
    </xf>
    <xf numFmtId="0" fontId="63" fillId="0" borderId="11" xfId="0" applyFont="1" applyBorder="1" applyAlignment="1">
      <alignment horizontal="center" vertical="center" wrapText="1"/>
    </xf>
    <xf numFmtId="0" fontId="63" fillId="0" borderId="12" xfId="0" applyFont="1" applyBorder="1" applyAlignment="1">
      <alignment horizontal="center" vertical="center" wrapText="1"/>
    </xf>
    <xf numFmtId="0" fontId="63" fillId="0" borderId="13" xfId="0" applyFont="1" applyBorder="1" applyAlignment="1">
      <alignment horizontal="center" vertical="center" wrapText="1"/>
    </xf>
    <xf numFmtId="10" fontId="60" fillId="0" borderId="4" xfId="8" applyNumberFormat="1" applyFont="1" applyFill="1" applyBorder="1" applyAlignment="1">
      <alignment horizontal="center" vertical="center" wrapText="1"/>
    </xf>
    <xf numFmtId="10" fontId="60" fillId="0" borderId="3" xfId="8" applyNumberFormat="1" applyFont="1" applyFill="1" applyBorder="1" applyAlignment="1">
      <alignment horizontal="center" vertical="center" wrapText="1"/>
    </xf>
    <xf numFmtId="166" fontId="60" fillId="0" borderId="31" xfId="6" applyFont="1" applyFill="1" applyBorder="1" applyAlignment="1">
      <alignment horizontal="center" vertical="center" wrapText="1"/>
    </xf>
    <xf numFmtId="166" fontId="60" fillId="0" borderId="4" xfId="6" applyFont="1" applyFill="1" applyBorder="1" applyAlignment="1">
      <alignment horizontal="center" vertical="center" wrapText="1"/>
    </xf>
    <xf numFmtId="166" fontId="60" fillId="0" borderId="39" xfId="6" applyFont="1" applyFill="1" applyBorder="1" applyAlignment="1">
      <alignment horizontal="center" vertical="center" wrapText="1"/>
    </xf>
    <xf numFmtId="10" fontId="60" fillId="0" borderId="31" xfId="8" applyNumberFormat="1" applyFont="1" applyFill="1" applyBorder="1" applyAlignment="1">
      <alignment horizontal="center" vertical="center" wrapText="1"/>
    </xf>
    <xf numFmtId="10" fontId="60" fillId="0" borderId="39" xfId="8" applyNumberFormat="1" applyFont="1" applyFill="1" applyBorder="1" applyAlignment="1">
      <alignment horizontal="center" vertical="center" wrapText="1"/>
    </xf>
    <xf numFmtId="166" fontId="60" fillId="0" borderId="38" xfId="6" applyFont="1" applyFill="1" applyBorder="1" applyAlignment="1">
      <alignment horizontal="center" vertical="center" wrapText="1"/>
    </xf>
    <xf numFmtId="166" fontId="60" fillId="0" borderId="3" xfId="6" applyFont="1" applyFill="1" applyBorder="1" applyAlignment="1">
      <alignment horizontal="center" vertical="center" wrapText="1"/>
    </xf>
    <xf numFmtId="166" fontId="60" fillId="17" borderId="38" xfId="6" applyFont="1" applyFill="1" applyBorder="1" applyAlignment="1">
      <alignment horizontal="center" vertical="center" wrapText="1"/>
    </xf>
    <xf numFmtId="166" fontId="60" fillId="17" borderId="4" xfId="6" applyFont="1" applyFill="1" applyBorder="1" applyAlignment="1">
      <alignment horizontal="center" vertical="center" wrapText="1"/>
    </xf>
    <xf numFmtId="166" fontId="60" fillId="17" borderId="3" xfId="6" applyFont="1" applyFill="1" applyBorder="1" applyAlignment="1">
      <alignment horizontal="center" vertical="center" wrapText="1"/>
    </xf>
    <xf numFmtId="10" fontId="60" fillId="0" borderId="38" xfId="8" applyNumberFormat="1" applyFont="1" applyFill="1" applyBorder="1" applyAlignment="1">
      <alignment horizontal="center" vertical="center" wrapText="1"/>
    </xf>
    <xf numFmtId="166" fontId="60" fillId="17" borderId="31" xfId="6" applyFont="1" applyFill="1" applyBorder="1" applyAlignment="1">
      <alignment horizontal="center" vertical="center" wrapText="1"/>
    </xf>
    <xf numFmtId="166" fontId="60" fillId="17" borderId="39" xfId="6" applyFont="1" applyFill="1" applyBorder="1" applyAlignment="1">
      <alignment horizontal="center" vertical="center" wrapText="1"/>
    </xf>
    <xf numFmtId="171" fontId="60" fillId="0" borderId="38" xfId="6" applyNumberFormat="1" applyFont="1" applyFill="1" applyBorder="1" applyAlignment="1">
      <alignment horizontal="center" vertical="center" wrapText="1"/>
    </xf>
    <xf numFmtId="171" fontId="60" fillId="0" borderId="4" xfId="6" applyNumberFormat="1" applyFont="1" applyFill="1" applyBorder="1" applyAlignment="1">
      <alignment horizontal="center" vertical="center" wrapText="1"/>
    </xf>
    <xf numFmtId="171" fontId="60" fillId="0" borderId="39" xfId="6" applyNumberFormat="1" applyFont="1" applyFill="1" applyBorder="1" applyAlignment="1">
      <alignment horizontal="center" vertical="center" wrapText="1"/>
    </xf>
    <xf numFmtId="166" fontId="60" fillId="0" borderId="38" xfId="6" applyFont="1" applyFill="1" applyBorder="1" applyAlignment="1">
      <alignment horizontal="center" vertical="center"/>
    </xf>
    <xf numFmtId="166" fontId="60" fillId="0" borderId="4" xfId="6" applyFont="1" applyFill="1" applyBorder="1" applyAlignment="1">
      <alignment horizontal="center" vertical="center"/>
    </xf>
    <xf numFmtId="166" fontId="60" fillId="0" borderId="39" xfId="6" applyFont="1" applyFill="1" applyBorder="1" applyAlignment="1">
      <alignment horizontal="center" vertical="center"/>
    </xf>
    <xf numFmtId="166" fontId="60" fillId="0" borderId="18" xfId="6" applyFont="1" applyFill="1" applyBorder="1" applyAlignment="1">
      <alignment horizontal="center" vertical="center" wrapText="1"/>
    </xf>
    <xf numFmtId="166" fontId="60" fillId="0" borderId="1" xfId="6" applyFont="1" applyFill="1" applyBorder="1" applyAlignment="1">
      <alignment horizontal="center" vertical="center" wrapText="1"/>
    </xf>
    <xf numFmtId="166" fontId="60" fillId="0" borderId="22" xfId="6" applyFont="1" applyFill="1" applyBorder="1" applyAlignment="1">
      <alignment horizontal="center" vertical="center" wrapText="1"/>
    </xf>
    <xf numFmtId="166" fontId="56" fillId="0" borderId="38" xfId="6" applyFont="1" applyFill="1" applyBorder="1" applyAlignment="1">
      <alignment horizontal="center" vertical="center" wrapText="1"/>
    </xf>
    <xf numFmtId="166" fontId="56" fillId="0" borderId="4" xfId="6" applyFont="1" applyFill="1" applyBorder="1" applyAlignment="1">
      <alignment horizontal="center" vertical="center" wrapText="1"/>
    </xf>
    <xf numFmtId="166" fontId="56" fillId="0" borderId="39" xfId="6" applyFont="1" applyFill="1" applyBorder="1" applyAlignment="1">
      <alignment horizontal="center" vertical="center" wrapText="1"/>
    </xf>
    <xf numFmtId="0" fontId="52" fillId="0" borderId="1" xfId="0" applyFont="1" applyBorder="1" applyAlignment="1">
      <alignment horizontal="center" vertical="center" wrapText="1"/>
    </xf>
    <xf numFmtId="166" fontId="65" fillId="0" borderId="31" xfId="6" applyFont="1" applyFill="1" applyBorder="1" applyAlignment="1">
      <alignment horizontal="center" vertical="center"/>
    </xf>
    <xf numFmtId="166" fontId="65" fillId="0" borderId="4" xfId="6" applyFont="1" applyFill="1" applyBorder="1" applyAlignment="1">
      <alignment horizontal="center" vertical="center"/>
    </xf>
    <xf numFmtId="166" fontId="65" fillId="0" borderId="3" xfId="6" applyFont="1" applyFill="1" applyBorder="1" applyAlignment="1">
      <alignment horizontal="center" vertical="center"/>
    </xf>
    <xf numFmtId="166" fontId="65" fillId="0" borderId="39" xfId="6" applyFont="1" applyFill="1" applyBorder="1" applyAlignment="1">
      <alignment horizontal="center" vertical="center"/>
    </xf>
    <xf numFmtId="166" fontId="65" fillId="0" borderId="38" xfId="6" applyFont="1" applyFill="1" applyBorder="1" applyAlignment="1">
      <alignment horizontal="center" vertical="center"/>
    </xf>
    <xf numFmtId="165" fontId="60" fillId="0" borderId="31" xfId="7" applyFont="1" applyFill="1" applyBorder="1" applyAlignment="1">
      <alignment horizontal="center" vertical="center" wrapText="1"/>
    </xf>
    <xf numFmtId="165" fontId="60" fillId="0" borderId="4" xfId="7" applyFont="1" applyFill="1" applyBorder="1" applyAlignment="1">
      <alignment horizontal="center" vertical="center" wrapText="1"/>
    </xf>
    <xf numFmtId="165" fontId="60" fillId="0" borderId="39" xfId="7" applyFont="1" applyFill="1" applyBorder="1" applyAlignment="1">
      <alignment horizontal="center" vertical="center" wrapText="1"/>
    </xf>
    <xf numFmtId="0" fontId="56" fillId="0" borderId="38"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39" xfId="0" applyFont="1" applyBorder="1" applyAlignment="1">
      <alignment horizontal="center" vertical="center" wrapText="1"/>
    </xf>
    <xf numFmtId="171" fontId="56" fillId="0" borderId="38" xfId="6" applyNumberFormat="1" applyFont="1" applyFill="1" applyBorder="1" applyAlignment="1">
      <alignment horizontal="center" vertical="center" wrapText="1"/>
    </xf>
    <xf numFmtId="171" fontId="56" fillId="0" borderId="4" xfId="6" applyNumberFormat="1" applyFont="1" applyFill="1" applyBorder="1" applyAlignment="1">
      <alignment horizontal="center" vertical="center" wrapText="1"/>
    </xf>
    <xf numFmtId="171" fontId="56" fillId="0" borderId="39" xfId="6" applyNumberFormat="1" applyFont="1" applyFill="1" applyBorder="1" applyAlignment="1">
      <alignment horizontal="center" vertical="center" wrapText="1"/>
    </xf>
    <xf numFmtId="0" fontId="56" fillId="0" borderId="38" xfId="6" applyNumberFormat="1" applyFont="1" applyFill="1" applyBorder="1" applyAlignment="1">
      <alignment horizontal="center" vertical="center" wrapText="1"/>
    </xf>
    <xf numFmtId="0" fontId="56" fillId="0" borderId="4" xfId="6" applyNumberFormat="1" applyFont="1" applyFill="1" applyBorder="1" applyAlignment="1">
      <alignment horizontal="center" vertical="center" wrapText="1"/>
    </xf>
    <xf numFmtId="0" fontId="56" fillId="0" borderId="39" xfId="6" applyNumberFormat="1" applyFont="1" applyFill="1" applyBorder="1" applyAlignment="1">
      <alignment horizontal="center" vertical="center" wrapText="1"/>
    </xf>
    <xf numFmtId="0" fontId="53" fillId="0" borderId="38"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172" fontId="60" fillId="0" borderId="38" xfId="8" applyNumberFormat="1" applyFont="1" applyFill="1" applyBorder="1" applyAlignment="1">
      <alignment horizontal="center" vertical="center" wrapText="1"/>
    </xf>
    <xf numFmtId="172" fontId="60" fillId="0" borderId="4" xfId="8" applyNumberFormat="1" applyFont="1" applyFill="1" applyBorder="1" applyAlignment="1">
      <alignment horizontal="center" vertical="center" wrapText="1"/>
    </xf>
    <xf numFmtId="172" fontId="60" fillId="0" borderId="39" xfId="8" applyNumberFormat="1" applyFont="1" applyFill="1" applyBorder="1" applyAlignment="1">
      <alignment horizontal="center" vertical="center" wrapText="1"/>
    </xf>
    <xf numFmtId="0" fontId="50" fillId="0" borderId="25" xfId="0" applyFont="1" applyBorder="1" applyAlignment="1">
      <alignment horizontal="center" vertical="center" wrapText="1"/>
    </xf>
    <xf numFmtId="0" fontId="50" fillId="0" borderId="26" xfId="0" applyFont="1" applyBorder="1" applyAlignment="1">
      <alignment horizontal="center" vertical="center" wrapText="1"/>
    </xf>
    <xf numFmtId="10" fontId="53" fillId="0" borderId="32" xfId="8" applyNumberFormat="1" applyFont="1" applyFill="1" applyBorder="1" applyAlignment="1">
      <alignment horizontal="center" vertical="center" wrapText="1"/>
    </xf>
    <xf numFmtId="10" fontId="53" fillId="0" borderId="9" xfId="8" applyNumberFormat="1" applyFont="1" applyFill="1" applyBorder="1" applyAlignment="1">
      <alignment horizontal="center" vertical="center" wrapText="1"/>
    </xf>
    <xf numFmtId="10" fontId="53" fillId="0" borderId="5" xfId="8" applyNumberFormat="1" applyFont="1" applyFill="1" applyBorder="1" applyAlignment="1">
      <alignment horizontal="center" vertical="center" wrapText="1"/>
    </xf>
    <xf numFmtId="0" fontId="56" fillId="0" borderId="31" xfId="8" applyNumberFormat="1" applyFont="1" applyFill="1" applyBorder="1" applyAlignment="1">
      <alignment horizontal="center" vertical="center" wrapText="1"/>
    </xf>
    <xf numFmtId="0" fontId="56" fillId="0" borderId="4" xfId="8" applyNumberFormat="1" applyFont="1" applyFill="1" applyBorder="1" applyAlignment="1">
      <alignment horizontal="center" vertical="center" wrapText="1"/>
    </xf>
    <xf numFmtId="0" fontId="56" fillId="0" borderId="3" xfId="8" applyNumberFormat="1" applyFont="1" applyFill="1" applyBorder="1" applyAlignment="1">
      <alignment horizontal="center" vertical="center" wrapText="1"/>
    </xf>
    <xf numFmtId="2" fontId="56" fillId="0" borderId="31" xfId="5" applyNumberFormat="1" applyFont="1" applyFill="1" applyBorder="1" applyAlignment="1">
      <alignment horizontal="center" vertical="center" wrapText="1"/>
    </xf>
    <xf numFmtId="2" fontId="56" fillId="0" borderId="4" xfId="5" applyNumberFormat="1" applyFont="1" applyFill="1" applyBorder="1" applyAlignment="1">
      <alignment horizontal="center" vertical="center" wrapText="1"/>
    </xf>
    <xf numFmtId="2" fontId="56" fillId="0" borderId="3" xfId="5" applyNumberFormat="1" applyFont="1" applyFill="1" applyBorder="1" applyAlignment="1">
      <alignment horizontal="center" vertical="center" wrapText="1"/>
    </xf>
    <xf numFmtId="0" fontId="56" fillId="0" borderId="31" xfId="8" applyNumberFormat="1" applyFont="1" applyFill="1" applyBorder="1" applyAlignment="1">
      <alignment horizontal="center" vertical="center"/>
    </xf>
    <xf numFmtId="0" fontId="56" fillId="0" borderId="4" xfId="8" applyNumberFormat="1" applyFont="1" applyFill="1" applyBorder="1" applyAlignment="1">
      <alignment horizontal="center" vertical="center"/>
    </xf>
    <xf numFmtId="0" fontId="56" fillId="0" borderId="3" xfId="8" applyNumberFormat="1" applyFont="1" applyFill="1" applyBorder="1" applyAlignment="1">
      <alignment horizontal="center" vertical="center"/>
    </xf>
    <xf numFmtId="9" fontId="56" fillId="0" borderId="31" xfId="8" applyFont="1" applyFill="1" applyBorder="1" applyAlignment="1">
      <alignment horizontal="center" vertical="center"/>
    </xf>
    <xf numFmtId="9" fontId="56" fillId="0" borderId="4" xfId="8" applyFont="1" applyFill="1" applyBorder="1" applyAlignment="1">
      <alignment horizontal="center" vertical="center"/>
    </xf>
    <xf numFmtId="9" fontId="56" fillId="0" borderId="3" xfId="8" applyFont="1" applyFill="1" applyBorder="1" applyAlignment="1">
      <alignment horizontal="center" vertical="center"/>
    </xf>
    <xf numFmtId="10" fontId="56" fillId="0" borderId="31" xfId="8" applyNumberFormat="1" applyFont="1" applyFill="1" applyBorder="1" applyAlignment="1">
      <alignment horizontal="center" vertical="center" wrapText="1"/>
    </xf>
    <xf numFmtId="10" fontId="56" fillId="0" borderId="4" xfId="8" applyNumberFormat="1" applyFont="1" applyFill="1" applyBorder="1" applyAlignment="1">
      <alignment horizontal="center" vertical="center" wrapText="1"/>
    </xf>
    <xf numFmtId="10" fontId="56" fillId="0" borderId="3" xfId="8" applyNumberFormat="1" applyFont="1" applyFill="1" applyBorder="1" applyAlignment="1">
      <alignment horizontal="center" vertical="center" wrapText="1"/>
    </xf>
    <xf numFmtId="9" fontId="63" fillId="0" borderId="32" xfId="8" applyFont="1" applyFill="1" applyBorder="1" applyAlignment="1">
      <alignment horizontal="center" vertical="center" wrapText="1"/>
    </xf>
    <xf numFmtId="9" fontId="63" fillId="0" borderId="9" xfId="8" applyFont="1" applyFill="1" applyBorder="1" applyAlignment="1">
      <alignment horizontal="center" vertical="center" wrapText="1"/>
    </xf>
    <xf numFmtId="9" fontId="63" fillId="0" borderId="5" xfId="8" applyFont="1" applyFill="1" applyBorder="1" applyAlignment="1">
      <alignment horizontal="center" vertical="center" wrapText="1"/>
    </xf>
    <xf numFmtId="0" fontId="63" fillId="0" borderId="1" xfId="8" applyNumberFormat="1" applyFont="1" applyFill="1" applyBorder="1" applyAlignment="1">
      <alignment horizontal="center" vertical="center" wrapText="1"/>
    </xf>
    <xf numFmtId="0" fontId="63" fillId="0" borderId="31" xfId="8" applyNumberFormat="1" applyFont="1" applyFill="1" applyBorder="1" applyAlignment="1">
      <alignment horizontal="center" vertical="center" wrapText="1"/>
    </xf>
    <xf numFmtId="0" fontId="63" fillId="0" borderId="3" xfId="8" applyNumberFormat="1" applyFont="1" applyFill="1" applyBorder="1" applyAlignment="1">
      <alignment horizontal="center" vertical="center" wrapText="1"/>
    </xf>
    <xf numFmtId="0" fontId="63" fillId="0" borderId="31" xfId="8" applyNumberFormat="1" applyFont="1" applyFill="1" applyBorder="1" applyAlignment="1">
      <alignment horizontal="center" vertical="center"/>
    </xf>
    <xf numFmtId="0" fontId="63" fillId="0" borderId="4" xfId="8" applyNumberFormat="1" applyFont="1" applyFill="1" applyBorder="1" applyAlignment="1">
      <alignment horizontal="center" vertical="center"/>
    </xf>
    <xf numFmtId="0" fontId="63" fillId="0" borderId="3" xfId="8" applyNumberFormat="1" applyFont="1" applyFill="1" applyBorder="1" applyAlignment="1">
      <alignment horizontal="center" vertical="center"/>
    </xf>
    <xf numFmtId="9" fontId="60" fillId="0" borderId="3" xfId="8" applyFont="1" applyFill="1" applyBorder="1" applyAlignment="1">
      <alignment horizontal="center" vertical="center"/>
    </xf>
    <xf numFmtId="9" fontId="60" fillId="0" borderId="1" xfId="8" applyFont="1" applyFill="1" applyBorder="1" applyAlignment="1">
      <alignment horizontal="center" vertical="center"/>
    </xf>
    <xf numFmtId="0" fontId="55" fillId="0" borderId="31" xfId="0" applyFont="1" applyBorder="1" applyAlignment="1">
      <alignment horizontal="center" vertical="center"/>
    </xf>
    <xf numFmtId="0" fontId="55" fillId="0" borderId="3" xfId="0" applyFont="1" applyBorder="1" applyAlignment="1">
      <alignment horizontal="center" vertical="center"/>
    </xf>
    <xf numFmtId="0" fontId="63" fillId="0" borderId="31" xfId="0" applyFont="1" applyBorder="1" applyAlignment="1">
      <alignment horizontal="center" vertical="center" wrapText="1"/>
    </xf>
    <xf numFmtId="0" fontId="63" fillId="0" borderId="4" xfId="0" applyFont="1" applyBorder="1" applyAlignment="1">
      <alignment horizontal="center" vertical="center" wrapText="1"/>
    </xf>
    <xf numFmtId="0" fontId="63" fillId="0" borderId="3" xfId="0" applyFont="1" applyBorder="1" applyAlignment="1">
      <alignment horizontal="center" vertical="center" wrapText="1"/>
    </xf>
    <xf numFmtId="1" fontId="53" fillId="0" borderId="31" xfId="8" applyNumberFormat="1" applyFont="1" applyFill="1" applyBorder="1" applyAlignment="1">
      <alignment horizontal="center" vertical="center" wrapText="1"/>
    </xf>
    <xf numFmtId="1" fontId="53" fillId="0" borderId="3" xfId="8" applyNumberFormat="1" applyFont="1" applyFill="1" applyBorder="1" applyAlignment="1">
      <alignment horizontal="center" vertical="center" wrapText="1"/>
    </xf>
    <xf numFmtId="10" fontId="60" fillId="0" borderId="18" xfId="8" applyNumberFormat="1" applyFont="1" applyFill="1" applyBorder="1" applyAlignment="1">
      <alignment horizontal="center" vertical="center" wrapText="1"/>
    </xf>
    <xf numFmtId="10" fontId="60" fillId="0" borderId="1" xfId="8" applyNumberFormat="1" applyFont="1" applyFill="1" applyBorder="1" applyAlignment="1">
      <alignment horizontal="center" vertical="center" wrapText="1"/>
    </xf>
    <xf numFmtId="10" fontId="60" fillId="0" borderId="22" xfId="8" applyNumberFormat="1" applyFont="1" applyFill="1" applyBorder="1" applyAlignment="1">
      <alignment horizontal="center" vertical="center" wrapText="1"/>
    </xf>
    <xf numFmtId="0" fontId="82" fillId="0" borderId="64" xfId="0" applyFont="1" applyBorder="1" applyAlignment="1">
      <alignment horizontal="center" vertical="center" wrapText="1"/>
    </xf>
    <xf numFmtId="0" fontId="82" fillId="0" borderId="63" xfId="0" applyFont="1" applyBorder="1" applyAlignment="1">
      <alignment horizontal="center" vertical="center" wrapText="1"/>
    </xf>
    <xf numFmtId="0" fontId="66" fillId="0" borderId="1" xfId="0" applyFont="1" applyBorder="1" applyAlignment="1">
      <alignment horizontal="center" vertical="center" wrapText="1"/>
    </xf>
    <xf numFmtId="10" fontId="60" fillId="0" borderId="1" xfId="8" applyNumberFormat="1" applyFont="1" applyFill="1" applyBorder="1" applyAlignment="1">
      <alignment horizontal="center" vertical="center"/>
    </xf>
    <xf numFmtId="10" fontId="60" fillId="0" borderId="40" xfId="8" applyNumberFormat="1" applyFont="1" applyFill="1" applyBorder="1" applyAlignment="1">
      <alignment horizontal="center" vertical="center"/>
    </xf>
    <xf numFmtId="10" fontId="60" fillId="0" borderId="9" xfId="8" applyNumberFormat="1" applyFont="1" applyFill="1" applyBorder="1" applyAlignment="1">
      <alignment horizontal="center" vertical="center"/>
    </xf>
    <xf numFmtId="10" fontId="60" fillId="0" borderId="5" xfId="8" applyNumberFormat="1" applyFont="1" applyFill="1" applyBorder="1" applyAlignment="1">
      <alignment horizontal="center" vertical="center"/>
    </xf>
    <xf numFmtId="10" fontId="60" fillId="0" borderId="4" xfId="8" applyNumberFormat="1" applyFont="1" applyFill="1" applyBorder="1" applyAlignment="1">
      <alignment horizontal="center" vertical="center"/>
    </xf>
    <xf numFmtId="10" fontId="60" fillId="0" borderId="39" xfId="8" applyNumberFormat="1" applyFont="1" applyFill="1" applyBorder="1" applyAlignment="1">
      <alignment horizontal="center" vertical="center"/>
    </xf>
    <xf numFmtId="166" fontId="67" fillId="0" borderId="3" xfId="6" applyFont="1" applyFill="1" applyBorder="1" applyAlignment="1">
      <alignment horizontal="center" vertical="center"/>
    </xf>
    <xf numFmtId="166" fontId="67" fillId="0" borderId="1" xfId="6" applyFont="1" applyFill="1" applyBorder="1" applyAlignment="1">
      <alignment horizontal="center" vertical="center"/>
    </xf>
    <xf numFmtId="0" fontId="82" fillId="0" borderId="58" xfId="0" applyFont="1" applyBorder="1" applyAlignment="1">
      <alignment horizontal="center" vertical="center" wrapText="1"/>
    </xf>
    <xf numFmtId="0" fontId="82" fillId="0" borderId="59" xfId="0" applyFont="1" applyBorder="1" applyAlignment="1">
      <alignment horizontal="center" vertical="center" wrapText="1"/>
    </xf>
    <xf numFmtId="0" fontId="82" fillId="0" borderId="61" xfId="0" applyFont="1" applyBorder="1" applyAlignment="1">
      <alignment horizontal="center" vertical="center" wrapText="1"/>
    </xf>
    <xf numFmtId="0" fontId="82" fillId="0" borderId="60" xfId="0" applyFont="1" applyBorder="1" applyAlignment="1">
      <alignment horizontal="center" vertical="center" wrapText="1"/>
    </xf>
    <xf numFmtId="165" fontId="63" fillId="0" borderId="64" xfId="7" applyFont="1" applyFill="1" applyBorder="1" applyAlignment="1">
      <alignment horizontal="center" vertical="center" wrapText="1"/>
    </xf>
    <xf numFmtId="165" fontId="63" fillId="0" borderId="63" xfId="7" applyFont="1" applyFill="1" applyBorder="1" applyAlignment="1">
      <alignment horizontal="center" vertical="center" wrapText="1"/>
    </xf>
    <xf numFmtId="165" fontId="63" fillId="0" borderId="62" xfId="7" applyFont="1" applyFill="1" applyBorder="1" applyAlignment="1">
      <alignment horizontal="center" vertical="center" wrapText="1"/>
    </xf>
    <xf numFmtId="165" fontId="63" fillId="0" borderId="74" xfId="7" applyFont="1" applyFill="1" applyBorder="1" applyAlignment="1">
      <alignment horizontal="center" vertical="center" wrapText="1"/>
    </xf>
    <xf numFmtId="165" fontId="63" fillId="0" borderId="52" xfId="7" applyFont="1" applyFill="1" applyBorder="1" applyAlignment="1">
      <alignment horizontal="center" vertical="center" wrapText="1"/>
    </xf>
    <xf numFmtId="165" fontId="63" fillId="0" borderId="75" xfId="7" applyFont="1" applyFill="1" applyBorder="1" applyAlignment="1">
      <alignment horizontal="center" vertical="center" wrapText="1"/>
    </xf>
    <xf numFmtId="165" fontId="63" fillId="0" borderId="77" xfId="7" applyFont="1" applyFill="1" applyBorder="1" applyAlignment="1">
      <alignment horizontal="center" vertical="center" wrapText="1"/>
    </xf>
    <xf numFmtId="165" fontId="63" fillId="0" borderId="78" xfId="7" applyFont="1" applyFill="1" applyBorder="1" applyAlignment="1">
      <alignment horizontal="center" vertical="center" wrapText="1"/>
    </xf>
    <xf numFmtId="165" fontId="63" fillId="0" borderId="79" xfId="7" applyFont="1" applyFill="1" applyBorder="1" applyAlignment="1">
      <alignment horizontal="center" vertical="center" wrapText="1"/>
    </xf>
    <xf numFmtId="0" fontId="82" fillId="0" borderId="62"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61" xfId="0" applyFont="1" applyBorder="1" applyAlignment="1">
      <alignment horizontal="center" vertical="center" wrapText="1"/>
    </xf>
    <xf numFmtId="0" fontId="63" fillId="0" borderId="60" xfId="0" applyFont="1" applyBorder="1" applyAlignment="1">
      <alignment horizontal="center" vertical="center" wrapText="1"/>
    </xf>
    <xf numFmtId="0" fontId="63" fillId="0" borderId="34" xfId="0" applyFont="1" applyBorder="1" applyAlignment="1">
      <alignment horizontal="center" vertical="center" wrapText="1"/>
    </xf>
    <xf numFmtId="0" fontId="63" fillId="0" borderId="38" xfId="0" applyFont="1" applyBorder="1" applyAlignment="1">
      <alignment horizontal="center" vertical="center" wrapText="1"/>
    </xf>
    <xf numFmtId="0" fontId="63" fillId="0" borderId="40"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36" xfId="0" applyFont="1" applyBorder="1" applyAlignment="1">
      <alignment horizontal="center" vertical="center" wrapText="1"/>
    </xf>
    <xf numFmtId="0" fontId="63" fillId="0" borderId="39" xfId="0" applyFont="1" applyBorder="1" applyAlignment="1">
      <alignment horizontal="center" vertical="center" wrapText="1"/>
    </xf>
    <xf numFmtId="0" fontId="63" fillId="0" borderId="41" xfId="0" applyFont="1" applyBorder="1" applyAlignment="1">
      <alignment horizontal="center" vertical="center" wrapText="1"/>
    </xf>
    <xf numFmtId="0" fontId="63" fillId="0" borderId="69" xfId="0" applyFont="1" applyBorder="1" applyAlignment="1">
      <alignment horizontal="center" vertical="center" wrapText="1"/>
    </xf>
    <xf numFmtId="10" fontId="85" fillId="0" borderId="31" xfId="8" applyNumberFormat="1" applyFont="1" applyFill="1" applyBorder="1" applyAlignment="1">
      <alignment horizontal="center" vertical="center" wrapText="1"/>
    </xf>
    <xf numFmtId="10" fontId="85" fillId="0" borderId="4" xfId="8" applyNumberFormat="1" applyFont="1" applyFill="1" applyBorder="1" applyAlignment="1">
      <alignment horizontal="center" vertical="center" wrapText="1"/>
    </xf>
    <xf numFmtId="10" fontId="85" fillId="0" borderId="3" xfId="8" applyNumberFormat="1" applyFont="1" applyFill="1" applyBorder="1" applyAlignment="1">
      <alignment horizontal="center" vertical="center" wrapText="1"/>
    </xf>
    <xf numFmtId="0" fontId="53" fillId="0" borderId="31" xfId="0" applyFont="1" applyBorder="1" applyAlignment="1">
      <alignment horizontal="center" vertical="center" wrapText="1"/>
    </xf>
    <xf numFmtId="0" fontId="53" fillId="0" borderId="3" xfId="0" applyFont="1" applyBorder="1" applyAlignment="1">
      <alignment horizontal="center" vertical="center" wrapText="1"/>
    </xf>
    <xf numFmtId="10" fontId="53" fillId="0" borderId="31" xfId="0" applyNumberFormat="1" applyFont="1" applyBorder="1" applyAlignment="1">
      <alignment horizontal="center" vertical="center" wrapText="1"/>
    </xf>
    <xf numFmtId="10" fontId="53" fillId="0" borderId="4" xfId="0" applyNumberFormat="1" applyFont="1" applyBorder="1" applyAlignment="1">
      <alignment horizontal="center" vertical="center" wrapText="1"/>
    </xf>
    <xf numFmtId="10" fontId="53" fillId="0" borderId="3" xfId="0" applyNumberFormat="1" applyFont="1" applyBorder="1" applyAlignment="1">
      <alignment horizontal="center" vertical="center" wrapText="1"/>
    </xf>
    <xf numFmtId="0" fontId="56" fillId="0" borderId="39" xfId="8" applyNumberFormat="1" applyFont="1" applyFill="1" applyBorder="1" applyAlignment="1">
      <alignment horizontal="center" vertical="center" wrapText="1"/>
    </xf>
    <xf numFmtId="1" fontId="84" fillId="0" borderId="31" xfId="8" applyNumberFormat="1" applyFont="1" applyFill="1" applyBorder="1" applyAlignment="1">
      <alignment horizontal="center" vertical="center" wrapText="1"/>
    </xf>
    <xf numFmtId="1" fontId="84" fillId="0" borderId="4" xfId="8" applyNumberFormat="1" applyFont="1" applyFill="1" applyBorder="1" applyAlignment="1">
      <alignment horizontal="center" vertical="center" wrapText="1"/>
    </xf>
    <xf numFmtId="1" fontId="84" fillId="0" borderId="3" xfId="8" applyNumberFormat="1" applyFont="1" applyFill="1" applyBorder="1" applyAlignment="1">
      <alignment horizontal="center" vertical="center" wrapText="1"/>
    </xf>
    <xf numFmtId="0" fontId="55" fillId="0" borderId="18" xfId="0" applyFont="1" applyBorder="1" applyAlignment="1">
      <alignment horizontal="center"/>
    </xf>
    <xf numFmtId="0" fontId="55" fillId="0" borderId="1" xfId="0" applyFont="1" applyBorder="1" applyAlignment="1">
      <alignment horizontal="center"/>
    </xf>
    <xf numFmtId="0" fontId="55" fillId="0" borderId="22" xfId="0" applyFont="1" applyBorder="1" applyAlignment="1">
      <alignment horizontal="center"/>
    </xf>
    <xf numFmtId="10" fontId="70" fillId="0" borderId="31" xfId="8" applyNumberFormat="1" applyFont="1" applyFill="1" applyBorder="1" applyAlignment="1">
      <alignment horizontal="center" vertical="center" wrapText="1"/>
    </xf>
    <xf numFmtId="10" fontId="70" fillId="0" borderId="4" xfId="8" applyNumberFormat="1" applyFont="1" applyFill="1" applyBorder="1" applyAlignment="1">
      <alignment horizontal="center" vertical="center" wrapText="1"/>
    </xf>
    <xf numFmtId="10" fontId="70" fillId="0" borderId="3" xfId="8" applyNumberFormat="1" applyFont="1" applyFill="1" applyBorder="1" applyAlignment="1">
      <alignment horizontal="center" vertical="center" wrapText="1"/>
    </xf>
    <xf numFmtId="0" fontId="53" fillId="0" borderId="38" xfId="0" applyFont="1" applyBorder="1" applyAlignment="1">
      <alignment horizontal="center" vertical="center"/>
    </xf>
    <xf numFmtId="0" fontId="53" fillId="0" borderId="3" xfId="0" applyFont="1" applyBorder="1" applyAlignment="1">
      <alignment horizontal="center" vertical="center"/>
    </xf>
    <xf numFmtId="0" fontId="61" fillId="0" borderId="1" xfId="0" applyFont="1" applyBorder="1" applyAlignment="1">
      <alignment horizontal="center" vertical="center" wrapText="1"/>
    </xf>
    <xf numFmtId="0" fontId="56" fillId="0" borderId="1" xfId="6" applyNumberFormat="1" applyFont="1" applyFill="1" applyBorder="1" applyAlignment="1">
      <alignment horizontal="center" vertical="center" wrapText="1"/>
    </xf>
    <xf numFmtId="1" fontId="56" fillId="0" borderId="38" xfId="0" applyNumberFormat="1" applyFont="1" applyBorder="1" applyAlignment="1">
      <alignment horizontal="center" vertical="center" wrapText="1"/>
    </xf>
    <xf numFmtId="1" fontId="56" fillId="0" borderId="4" xfId="0" applyNumberFormat="1" applyFont="1" applyBorder="1" applyAlignment="1">
      <alignment horizontal="center" vertical="center" wrapText="1"/>
    </xf>
    <xf numFmtId="1" fontId="56" fillId="0" borderId="39" xfId="0" applyNumberFormat="1" applyFont="1" applyBorder="1" applyAlignment="1">
      <alignment horizontal="center" vertical="center" wrapText="1"/>
    </xf>
    <xf numFmtId="0" fontId="58" fillId="0" borderId="4" xfId="6" applyNumberFormat="1" applyFont="1" applyFill="1" applyBorder="1" applyAlignment="1">
      <alignment horizontal="center" vertical="center" wrapText="1"/>
    </xf>
    <xf numFmtId="0" fontId="58" fillId="0" borderId="39" xfId="6" applyNumberFormat="1" applyFont="1" applyFill="1" applyBorder="1" applyAlignment="1">
      <alignment horizontal="center" vertical="center" wrapText="1"/>
    </xf>
    <xf numFmtId="1" fontId="53" fillId="0" borderId="38" xfId="8" applyNumberFormat="1" applyFont="1" applyFill="1" applyBorder="1" applyAlignment="1">
      <alignment horizontal="center" vertical="center" wrapText="1"/>
    </xf>
    <xf numFmtId="1" fontId="53" fillId="0" borderId="4" xfId="8" applyNumberFormat="1" applyFont="1" applyFill="1" applyBorder="1" applyAlignment="1">
      <alignment horizontal="center" vertical="center" wrapText="1"/>
    </xf>
    <xf numFmtId="1" fontId="53" fillId="0" borderId="39" xfId="8" applyNumberFormat="1" applyFont="1" applyFill="1" applyBorder="1" applyAlignment="1">
      <alignment horizontal="center" vertical="center" wrapText="1"/>
    </xf>
    <xf numFmtId="166" fontId="67" fillId="0" borderId="4" xfId="6" applyFont="1" applyFill="1" applyBorder="1" applyAlignment="1">
      <alignment horizontal="center" vertical="center"/>
    </xf>
    <xf numFmtId="0" fontId="53" fillId="0" borderId="31" xfId="0" applyFont="1" applyBorder="1" applyAlignment="1">
      <alignment horizontal="center" vertical="center"/>
    </xf>
    <xf numFmtId="0" fontId="60" fillId="0" borderId="38"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39" xfId="0" applyFont="1" applyBorder="1" applyAlignment="1">
      <alignment horizontal="center" vertical="center" wrapText="1"/>
    </xf>
    <xf numFmtId="1" fontId="56" fillId="0" borderId="38" xfId="8" applyNumberFormat="1" applyFont="1" applyFill="1" applyBorder="1" applyAlignment="1">
      <alignment horizontal="center" vertical="center" wrapText="1"/>
    </xf>
    <xf numFmtId="1" fontId="56" fillId="0" borderId="3" xfId="8" applyNumberFormat="1" applyFont="1" applyFill="1" applyBorder="1" applyAlignment="1">
      <alignment horizontal="center" vertical="center" wrapText="1"/>
    </xf>
    <xf numFmtId="9" fontId="56" fillId="0" borderId="38" xfId="8" applyFont="1" applyFill="1" applyBorder="1" applyAlignment="1">
      <alignment horizontal="center" vertical="center" wrapText="1"/>
    </xf>
    <xf numFmtId="9" fontId="56" fillId="0" borderId="39" xfId="8" applyFont="1" applyFill="1" applyBorder="1" applyAlignment="1">
      <alignment horizontal="center" vertical="center" wrapText="1"/>
    </xf>
    <xf numFmtId="0" fontId="53" fillId="0" borderId="1" xfId="0" applyFont="1" applyBorder="1" applyAlignment="1">
      <alignment horizontal="center" vertical="center" wrapText="1"/>
    </xf>
    <xf numFmtId="166" fontId="53" fillId="0" borderId="24" xfId="6" applyFont="1" applyFill="1" applyBorder="1" applyAlignment="1">
      <alignment horizontal="center" vertical="center" wrapText="1"/>
    </xf>
    <xf numFmtId="166" fontId="53" fillId="0" borderId="7" xfId="6" applyFont="1" applyFill="1" applyBorder="1" applyAlignment="1">
      <alignment horizontal="center" vertical="center" wrapText="1"/>
    </xf>
    <xf numFmtId="166" fontId="53" fillId="0" borderId="53" xfId="6" applyFont="1" applyFill="1" applyBorder="1" applyAlignment="1">
      <alignment horizontal="center" vertical="center" wrapText="1"/>
    </xf>
    <xf numFmtId="0" fontId="54" fillId="0" borderId="10" xfId="0" applyFont="1" applyBorder="1" applyAlignment="1">
      <alignment horizontal="center" vertical="center" textRotation="90" wrapText="1"/>
    </xf>
    <xf numFmtId="0" fontId="54" fillId="0" borderId="0" xfId="0" applyFont="1" applyAlignment="1">
      <alignment horizontal="center" vertical="center" textRotation="90" wrapText="1"/>
    </xf>
    <xf numFmtId="6" fontId="53" fillId="0" borderId="18" xfId="0" applyNumberFormat="1" applyFont="1" applyBorder="1" applyAlignment="1">
      <alignment horizontal="center" vertical="center"/>
    </xf>
    <xf numFmtId="0" fontId="56" fillId="0" borderId="1" xfId="0" applyFont="1" applyBorder="1" applyAlignment="1">
      <alignment horizontal="center" vertical="center"/>
    </xf>
    <xf numFmtId="0" fontId="56" fillId="0" borderId="22" xfId="0" applyFont="1" applyBorder="1" applyAlignment="1">
      <alignment horizontal="center" vertical="center"/>
    </xf>
    <xf numFmtId="6" fontId="53" fillId="0" borderId="38" xfId="0" applyNumberFormat="1" applyFont="1" applyBorder="1" applyAlignment="1">
      <alignment horizontal="center" vertical="center" wrapText="1"/>
    </xf>
    <xf numFmtId="6" fontId="53" fillId="0" borderId="4" xfId="0" applyNumberFormat="1" applyFont="1" applyBorder="1" applyAlignment="1">
      <alignment horizontal="center" vertical="center" wrapText="1"/>
    </xf>
    <xf numFmtId="6" fontId="53" fillId="0" borderId="39" xfId="0" applyNumberFormat="1" applyFont="1" applyBorder="1" applyAlignment="1">
      <alignment horizontal="center" vertical="center" wrapText="1"/>
    </xf>
    <xf numFmtId="49" fontId="56" fillId="0" borderId="38" xfId="0" applyNumberFormat="1" applyFont="1" applyBorder="1" applyAlignment="1">
      <alignment horizontal="center" vertical="center" wrapText="1"/>
    </xf>
    <xf numFmtId="49" fontId="56" fillId="0" borderId="4" xfId="0" applyNumberFormat="1" applyFont="1" applyBorder="1" applyAlignment="1">
      <alignment horizontal="center" vertical="center" wrapText="1"/>
    </xf>
    <xf numFmtId="49" fontId="56" fillId="0" borderId="39" xfId="0" applyNumberFormat="1" applyFont="1" applyBorder="1" applyAlignment="1">
      <alignment horizontal="center" vertical="center" wrapText="1"/>
    </xf>
    <xf numFmtId="17" fontId="56" fillId="0" borderId="38" xfId="8" applyNumberFormat="1" applyFont="1" applyFill="1" applyBorder="1" applyAlignment="1">
      <alignment horizontal="center" vertical="center" wrapText="1"/>
    </xf>
    <xf numFmtId="168" fontId="56" fillId="0" borderId="38" xfId="5" applyNumberFormat="1" applyFont="1" applyFill="1" applyBorder="1" applyAlignment="1">
      <alignment horizontal="center" vertical="center" wrapText="1"/>
    </xf>
    <xf numFmtId="168" fontId="56" fillId="0" borderId="4" xfId="5" applyNumberFormat="1" applyFont="1" applyFill="1" applyBorder="1" applyAlignment="1">
      <alignment horizontal="center" vertical="center" wrapText="1"/>
    </xf>
    <xf numFmtId="168" fontId="56" fillId="0" borderId="39" xfId="5" applyNumberFormat="1" applyFont="1" applyFill="1" applyBorder="1" applyAlignment="1">
      <alignment horizontal="center" vertical="center" wrapText="1"/>
    </xf>
    <xf numFmtId="166" fontId="56" fillId="0" borderId="18" xfId="6" applyFont="1" applyFill="1" applyBorder="1" applyAlignment="1">
      <alignment horizontal="center" vertical="center" wrapText="1"/>
    </xf>
    <xf numFmtId="166" fontId="56" fillId="0" borderId="1" xfId="6" applyFont="1" applyFill="1" applyBorder="1" applyAlignment="1">
      <alignment horizontal="center" vertical="center" wrapText="1"/>
    </xf>
    <xf numFmtId="166" fontId="56" fillId="0" borderId="22" xfId="6" applyFont="1" applyFill="1" applyBorder="1" applyAlignment="1">
      <alignment horizontal="center" vertical="center" wrapText="1"/>
    </xf>
    <xf numFmtId="14" fontId="56" fillId="0" borderId="18" xfId="8" applyNumberFormat="1" applyFont="1" applyFill="1" applyBorder="1" applyAlignment="1">
      <alignment horizontal="center" vertical="center" wrapText="1"/>
    </xf>
    <xf numFmtId="14" fontId="56" fillId="0" borderId="1" xfId="8" applyNumberFormat="1" applyFont="1" applyFill="1" applyBorder="1" applyAlignment="1">
      <alignment horizontal="center" vertical="center" wrapText="1"/>
    </xf>
    <xf numFmtId="14" fontId="56" fillId="0" borderId="22" xfId="8" applyNumberFormat="1" applyFont="1" applyFill="1" applyBorder="1" applyAlignment="1">
      <alignment horizontal="center" vertical="center" wrapText="1"/>
    </xf>
    <xf numFmtId="0" fontId="60" fillId="17" borderId="31" xfId="5" applyNumberFormat="1" applyFont="1" applyFill="1" applyBorder="1" applyAlignment="1">
      <alignment horizontal="center" vertical="center" wrapText="1"/>
    </xf>
    <xf numFmtId="0" fontId="60" fillId="17" borderId="4" xfId="5" applyNumberFormat="1" applyFont="1" applyFill="1" applyBorder="1" applyAlignment="1">
      <alignment horizontal="center" vertical="center" wrapText="1"/>
    </xf>
    <xf numFmtId="0" fontId="60" fillId="17" borderId="39" xfId="5" applyNumberFormat="1" applyFont="1" applyFill="1" applyBorder="1" applyAlignment="1">
      <alignment horizontal="center" vertical="center" wrapText="1"/>
    </xf>
    <xf numFmtId="166" fontId="60" fillId="0" borderId="40" xfId="6" applyFont="1" applyFill="1" applyBorder="1" applyAlignment="1">
      <alignment horizontal="center" vertical="center"/>
    </xf>
    <xf numFmtId="166" fontId="60" fillId="0" borderId="9" xfId="6" applyFont="1" applyFill="1" applyBorder="1" applyAlignment="1">
      <alignment horizontal="center" vertical="center"/>
    </xf>
    <xf numFmtId="166" fontId="60" fillId="0" borderId="5" xfId="6" applyFont="1" applyFill="1" applyBorder="1" applyAlignment="1">
      <alignment horizontal="center" vertical="center"/>
    </xf>
    <xf numFmtId="165" fontId="60" fillId="0" borderId="38" xfId="7" applyFont="1" applyFill="1" applyBorder="1" applyAlignment="1">
      <alignment horizontal="center" vertical="center" wrapText="1"/>
    </xf>
    <xf numFmtId="165" fontId="60" fillId="0" borderId="3" xfId="7" applyFont="1" applyFill="1" applyBorder="1" applyAlignment="1">
      <alignment horizontal="center" vertical="center" wrapText="1"/>
    </xf>
    <xf numFmtId="166" fontId="67" fillId="17" borderId="1" xfId="6" applyFont="1" applyFill="1" applyBorder="1" applyAlignment="1">
      <alignment horizontal="center" vertical="center"/>
    </xf>
    <xf numFmtId="0" fontId="60" fillId="0" borderId="38" xfId="5" applyNumberFormat="1" applyFont="1" applyFill="1" applyBorder="1" applyAlignment="1">
      <alignment horizontal="center" vertical="center" wrapText="1"/>
    </xf>
    <xf numFmtId="0" fontId="60" fillId="0" borderId="4" xfId="5" applyNumberFormat="1" applyFont="1" applyFill="1" applyBorder="1" applyAlignment="1">
      <alignment horizontal="center" vertical="center" wrapText="1"/>
    </xf>
    <xf numFmtId="0" fontId="60" fillId="0" borderId="3" xfId="5" applyNumberFormat="1" applyFont="1" applyFill="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166" fontId="56" fillId="0" borderId="4" xfId="6" applyFont="1" applyFill="1" applyBorder="1" applyAlignment="1">
      <alignment horizontal="center" vertical="center"/>
    </xf>
    <xf numFmtId="166" fontId="56" fillId="0" borderId="39" xfId="6" applyFont="1" applyFill="1" applyBorder="1" applyAlignment="1">
      <alignment horizontal="center" vertical="center"/>
    </xf>
    <xf numFmtId="171" fontId="56" fillId="0" borderId="4" xfId="6" applyNumberFormat="1" applyFont="1" applyFill="1" applyBorder="1" applyAlignment="1">
      <alignment horizontal="left" vertical="center" indent="1"/>
    </xf>
    <xf numFmtId="171" fontId="56" fillId="0" borderId="39" xfId="6" applyNumberFormat="1" applyFont="1" applyFill="1" applyBorder="1" applyAlignment="1">
      <alignment horizontal="left" vertical="center" indent="1"/>
    </xf>
    <xf numFmtId="166" fontId="56" fillId="0" borderId="3" xfId="6" applyFont="1" applyFill="1" applyBorder="1" applyAlignment="1">
      <alignment horizontal="center" vertical="center"/>
    </xf>
    <xf numFmtId="166" fontId="56" fillId="0" borderId="1" xfId="6" applyFont="1" applyFill="1" applyBorder="1" applyAlignment="1">
      <alignment horizontal="center" vertical="center"/>
    </xf>
    <xf numFmtId="166" fontId="56" fillId="0" borderId="22" xfId="6" applyFont="1" applyFill="1" applyBorder="1" applyAlignment="1">
      <alignment horizontal="center" vertical="center"/>
    </xf>
    <xf numFmtId="166" fontId="56" fillId="0" borderId="3" xfId="6" applyFont="1" applyFill="1" applyBorder="1" applyAlignment="1">
      <alignment horizontal="center" vertical="center" wrapText="1"/>
    </xf>
    <xf numFmtId="171" fontId="56" fillId="0" borderId="3" xfId="6" applyNumberFormat="1" applyFont="1" applyFill="1" applyBorder="1" applyAlignment="1">
      <alignment horizontal="center" vertical="center" wrapText="1"/>
    </xf>
    <xf numFmtId="166" fontId="56" fillId="0" borderId="31" xfId="6" applyFont="1" applyFill="1" applyBorder="1" applyAlignment="1">
      <alignment horizontal="center" vertical="center" wrapText="1"/>
    </xf>
    <xf numFmtId="171" fontId="56" fillId="0" borderId="31" xfId="6" applyNumberFormat="1" applyFont="1" applyFill="1" applyBorder="1" applyAlignment="1">
      <alignment horizontal="center" vertical="center" wrapText="1"/>
    </xf>
    <xf numFmtId="165" fontId="56" fillId="0" borderId="31" xfId="7" applyFont="1" applyFill="1" applyBorder="1" applyAlignment="1">
      <alignment horizontal="center" vertical="center" wrapText="1"/>
    </xf>
    <xf numFmtId="165" fontId="56" fillId="0" borderId="4" xfId="7" applyFont="1" applyFill="1" applyBorder="1" applyAlignment="1">
      <alignment horizontal="center" vertical="center" wrapText="1"/>
    </xf>
    <xf numFmtId="165" fontId="56" fillId="0" borderId="39" xfId="7" applyFont="1" applyFill="1" applyBorder="1" applyAlignment="1">
      <alignment horizontal="center" vertical="center" wrapText="1"/>
    </xf>
    <xf numFmtId="0" fontId="56" fillId="0" borderId="31" xfId="0" applyFont="1" applyBorder="1" applyAlignment="1">
      <alignment horizontal="left" vertical="center" wrapText="1"/>
    </xf>
    <xf numFmtId="0" fontId="56" fillId="0" borderId="3" xfId="0" applyFont="1" applyBorder="1" applyAlignment="1">
      <alignment horizontal="left" vertical="center" wrapText="1"/>
    </xf>
    <xf numFmtId="6" fontId="56" fillId="0" borderId="18" xfId="0" applyNumberFormat="1" applyFont="1" applyBorder="1" applyAlignment="1">
      <alignment horizontal="center" vertical="center" wrapText="1"/>
    </xf>
    <xf numFmtId="6" fontId="56" fillId="0" borderId="1" xfId="0" applyNumberFormat="1" applyFont="1" applyBorder="1" applyAlignment="1">
      <alignment horizontal="center" vertical="center" wrapText="1"/>
    </xf>
    <xf numFmtId="6" fontId="56" fillId="0" borderId="18" xfId="0" applyNumberFormat="1" applyFont="1" applyBorder="1" applyAlignment="1">
      <alignment horizontal="left" vertical="center" wrapText="1"/>
    </xf>
    <xf numFmtId="6" fontId="56" fillId="0" borderId="1" xfId="0" applyNumberFormat="1" applyFont="1" applyBorder="1" applyAlignment="1">
      <alignment horizontal="left" vertical="center" wrapText="1"/>
    </xf>
    <xf numFmtId="14" fontId="56" fillId="0" borderId="38" xfId="8" applyNumberFormat="1" applyFont="1" applyFill="1" applyBorder="1" applyAlignment="1">
      <alignment horizontal="center" vertical="center" wrapText="1"/>
    </xf>
    <xf numFmtId="14" fontId="56" fillId="0" borderId="3" xfId="8" applyNumberFormat="1" applyFont="1" applyFill="1" applyBorder="1" applyAlignment="1">
      <alignment horizontal="center" vertical="center" wrapText="1"/>
    </xf>
    <xf numFmtId="0" fontId="61" fillId="0" borderId="18" xfId="0" applyFont="1" applyBorder="1" applyAlignment="1">
      <alignment horizontal="center" vertical="center"/>
    </xf>
    <xf numFmtId="165" fontId="56" fillId="0" borderId="38" xfId="7" applyFont="1" applyFill="1" applyBorder="1" applyAlignment="1">
      <alignment horizontal="center" vertical="center" wrapText="1"/>
    </xf>
    <xf numFmtId="165" fontId="56" fillId="0" borderId="3" xfId="7" applyFont="1" applyFill="1" applyBorder="1" applyAlignment="1">
      <alignment horizontal="center" vertical="center" wrapText="1"/>
    </xf>
    <xf numFmtId="174" fontId="53" fillId="0" borderId="38" xfId="0" applyNumberFormat="1" applyFont="1" applyBorder="1" applyAlignment="1">
      <alignment horizontal="left" vertical="top" wrapText="1"/>
    </xf>
    <xf numFmtId="174" fontId="53" fillId="0" borderId="4" xfId="0" applyNumberFormat="1" applyFont="1" applyBorder="1" applyAlignment="1">
      <alignment horizontal="left" vertical="top" wrapText="1"/>
    </xf>
    <xf numFmtId="174" fontId="53" fillId="0" borderId="39" xfId="0" applyNumberFormat="1" applyFont="1" applyBorder="1" applyAlignment="1">
      <alignment horizontal="left" vertical="top" wrapText="1"/>
    </xf>
    <xf numFmtId="6" fontId="61" fillId="0" borderId="38" xfId="0" applyNumberFormat="1" applyFont="1" applyBorder="1" applyAlignment="1">
      <alignment horizontal="center" vertical="center" wrapText="1"/>
    </xf>
    <xf numFmtId="6" fontId="61" fillId="0" borderId="4" xfId="0" applyNumberFormat="1" applyFont="1" applyBorder="1" applyAlignment="1">
      <alignment horizontal="center" vertical="center" wrapText="1"/>
    </xf>
    <xf numFmtId="6" fontId="61" fillId="0" borderId="39" xfId="0" applyNumberFormat="1" applyFont="1" applyBorder="1" applyAlignment="1">
      <alignment horizontal="center" vertical="center" wrapText="1"/>
    </xf>
    <xf numFmtId="14" fontId="56" fillId="0" borderId="4" xfId="8" applyNumberFormat="1" applyFont="1" applyFill="1" applyBorder="1" applyAlignment="1">
      <alignment horizontal="center" vertical="center" wrapText="1"/>
    </xf>
    <xf numFmtId="14" fontId="56" fillId="0" borderId="39" xfId="8" applyNumberFormat="1" applyFont="1" applyFill="1" applyBorder="1" applyAlignment="1">
      <alignment horizontal="center" vertical="center" wrapText="1"/>
    </xf>
    <xf numFmtId="0" fontId="61" fillId="0" borderId="18" xfId="0" applyFont="1" applyBorder="1" applyAlignment="1">
      <alignment horizontal="center" vertical="center" wrapText="1"/>
    </xf>
    <xf numFmtId="0" fontId="61" fillId="0" borderId="22" xfId="0" applyFont="1" applyBorder="1" applyAlignment="1">
      <alignment horizontal="center" vertical="center" wrapText="1"/>
    </xf>
    <xf numFmtId="171" fontId="56" fillId="0" borderId="18" xfId="6" applyNumberFormat="1" applyFont="1" applyFill="1" applyBorder="1" applyAlignment="1">
      <alignment horizontal="center" vertical="center" wrapText="1"/>
    </xf>
    <xf numFmtId="171" fontId="56" fillId="0" borderId="1" xfId="6" applyNumberFormat="1" applyFont="1" applyFill="1" applyBorder="1" applyAlignment="1">
      <alignment horizontal="center" vertical="center" wrapText="1"/>
    </xf>
    <xf numFmtId="171" fontId="56" fillId="0" borderId="22" xfId="6" applyNumberFormat="1" applyFont="1" applyFill="1" applyBorder="1" applyAlignment="1">
      <alignment horizontal="center" vertical="center" wrapText="1"/>
    </xf>
    <xf numFmtId="166" fontId="56" fillId="17" borderId="18" xfId="6" applyFont="1" applyFill="1" applyBorder="1" applyAlignment="1">
      <alignment horizontal="center" vertical="center" wrapText="1"/>
    </xf>
    <xf numFmtId="166" fontId="56" fillId="17" borderId="1" xfId="6" applyFont="1" applyFill="1" applyBorder="1" applyAlignment="1">
      <alignment horizontal="center" vertical="center" wrapText="1"/>
    </xf>
    <xf numFmtId="166" fontId="56" fillId="17" borderId="22" xfId="6" applyFont="1" applyFill="1" applyBorder="1" applyAlignment="1">
      <alignment horizontal="center" vertical="center" wrapText="1"/>
    </xf>
    <xf numFmtId="166" fontId="56" fillId="17" borderId="38" xfId="6" applyFont="1" applyFill="1" applyBorder="1" applyAlignment="1">
      <alignment horizontal="center" vertical="center" wrapText="1"/>
    </xf>
    <xf numFmtId="166" fontId="56" fillId="17" borderId="4" xfId="6" applyFont="1" applyFill="1" applyBorder="1" applyAlignment="1">
      <alignment horizontal="center" vertical="center" wrapText="1"/>
    </xf>
    <xf numFmtId="166" fontId="56" fillId="17" borderId="39" xfId="6" applyFont="1" applyFill="1" applyBorder="1" applyAlignment="1">
      <alignment horizontal="center" vertical="center" wrapText="1"/>
    </xf>
    <xf numFmtId="166" fontId="56" fillId="0" borderId="40" xfId="6" applyFont="1" applyFill="1" applyBorder="1" applyAlignment="1">
      <alignment horizontal="center" vertical="center" wrapText="1"/>
    </xf>
    <xf numFmtId="166" fontId="56" fillId="0" borderId="9" xfId="6" applyFont="1" applyFill="1" applyBorder="1" applyAlignment="1">
      <alignment horizontal="center" vertical="center" wrapText="1"/>
    </xf>
    <xf numFmtId="166" fontId="56" fillId="0" borderId="41" xfId="6" applyFont="1" applyFill="1" applyBorder="1" applyAlignment="1">
      <alignment horizontal="center" vertical="center" wrapText="1"/>
    </xf>
    <xf numFmtId="0" fontId="58" fillId="0" borderId="38"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39" xfId="0" applyFont="1" applyBorder="1" applyAlignment="1">
      <alignment horizontal="center" vertical="center" wrapText="1"/>
    </xf>
    <xf numFmtId="0" fontId="56" fillId="0" borderId="38" xfId="5" applyNumberFormat="1" applyFont="1" applyFill="1" applyBorder="1" applyAlignment="1">
      <alignment horizontal="center" vertical="center" wrapText="1"/>
    </xf>
    <xf numFmtId="0" fontId="56" fillId="0" borderId="4" xfId="5" applyNumberFormat="1" applyFont="1" applyFill="1" applyBorder="1" applyAlignment="1">
      <alignment horizontal="center" vertical="center" wrapText="1"/>
    </xf>
    <xf numFmtId="0" fontId="56" fillId="0" borderId="3" xfId="5" applyNumberFormat="1" applyFont="1" applyFill="1" applyBorder="1" applyAlignment="1">
      <alignment horizontal="center" vertical="center" wrapText="1"/>
    </xf>
    <xf numFmtId="171" fontId="56" fillId="0" borderId="1" xfId="0" applyNumberFormat="1" applyFont="1" applyBorder="1" applyAlignment="1">
      <alignment horizontal="center" vertical="center" wrapText="1"/>
    </xf>
    <xf numFmtId="0" fontId="56" fillId="0" borderId="31" xfId="5" applyNumberFormat="1" applyFont="1" applyFill="1" applyBorder="1" applyAlignment="1">
      <alignment horizontal="center" vertical="center" wrapText="1"/>
    </xf>
    <xf numFmtId="0" fontId="56" fillId="0" borderId="39" xfId="5" applyNumberFormat="1" applyFont="1" applyFill="1" applyBorder="1" applyAlignment="1">
      <alignment horizontal="center" vertical="center" wrapText="1"/>
    </xf>
    <xf numFmtId="171" fontId="56" fillId="0" borderId="4" xfId="0" applyNumberFormat="1" applyFont="1" applyBorder="1" applyAlignment="1">
      <alignment horizontal="center" vertical="center" wrapText="1"/>
    </xf>
    <xf numFmtId="171" fontId="56" fillId="0" borderId="39" xfId="0" applyNumberFormat="1" applyFont="1" applyBorder="1" applyAlignment="1">
      <alignment horizontal="center" vertical="center" wrapText="1"/>
    </xf>
    <xf numFmtId="166" fontId="56" fillId="0" borderId="38" xfId="6" applyFont="1" applyFill="1" applyBorder="1" applyAlignment="1">
      <alignment horizontal="center" vertical="center"/>
    </xf>
    <xf numFmtId="1" fontId="56" fillId="0" borderId="38" xfId="6" applyNumberFormat="1" applyFont="1" applyFill="1" applyBorder="1" applyAlignment="1">
      <alignment horizontal="center" vertical="center" wrapText="1"/>
    </xf>
    <xf numFmtId="1" fontId="56" fillId="0" borderId="4" xfId="6" applyNumberFormat="1" applyFont="1" applyFill="1" applyBorder="1" applyAlignment="1">
      <alignment horizontal="center" vertical="center" wrapText="1"/>
    </xf>
    <xf numFmtId="1" fontId="56" fillId="0" borderId="39" xfId="6" applyNumberFormat="1" applyFont="1" applyFill="1" applyBorder="1" applyAlignment="1">
      <alignment horizontal="center" vertical="center" wrapText="1"/>
    </xf>
    <xf numFmtId="0" fontId="55" fillId="0" borderId="4" xfId="0" applyFont="1" applyBorder="1" applyAlignment="1">
      <alignment horizontal="center" vertical="center"/>
    </xf>
    <xf numFmtId="1" fontId="53" fillId="0" borderId="18" xfId="8" applyNumberFormat="1" applyFont="1" applyFill="1" applyBorder="1" applyAlignment="1">
      <alignment horizontal="center" vertical="center" wrapText="1"/>
    </xf>
    <xf numFmtId="1" fontId="53" fillId="0" borderId="1" xfId="8" applyNumberFormat="1" applyFont="1" applyFill="1" applyBorder="1" applyAlignment="1">
      <alignment horizontal="center" vertical="center" wrapText="1"/>
    </xf>
    <xf numFmtId="1" fontId="53" fillId="0" borderId="22" xfId="8" applyNumberFormat="1" applyFont="1" applyFill="1" applyBorder="1" applyAlignment="1">
      <alignment horizontal="center" vertical="center" wrapText="1"/>
    </xf>
    <xf numFmtId="0" fontId="56" fillId="0" borderId="18" xfId="7" applyNumberFormat="1" applyFont="1" applyFill="1" applyBorder="1" applyAlignment="1">
      <alignment horizontal="center" vertical="center" wrapText="1"/>
    </xf>
    <xf numFmtId="0" fontId="56" fillId="0" borderId="1" xfId="7" applyNumberFormat="1" applyFont="1" applyFill="1" applyBorder="1" applyAlignment="1">
      <alignment horizontal="center" vertical="center" wrapText="1"/>
    </xf>
    <xf numFmtId="0" fontId="56" fillId="0" borderId="22" xfId="7" applyNumberFormat="1" applyFont="1" applyFill="1" applyBorder="1" applyAlignment="1">
      <alignment horizontal="center" vertical="center" wrapText="1"/>
    </xf>
    <xf numFmtId="0" fontId="55" fillId="0" borderId="1" xfId="0" applyFont="1" applyBorder="1" applyAlignment="1">
      <alignment horizontal="center" vertical="center" wrapText="1"/>
    </xf>
    <xf numFmtId="0" fontId="55" fillId="0" borderId="1" xfId="0" applyFont="1" applyBorder="1" applyAlignment="1">
      <alignment horizontal="center" vertical="center"/>
    </xf>
    <xf numFmtId="1" fontId="56" fillId="0" borderId="54" xfId="6" applyNumberFormat="1" applyFont="1" applyFill="1" applyBorder="1" applyAlignment="1">
      <alignment horizontal="center" vertical="center" wrapText="1"/>
    </xf>
    <xf numFmtId="1" fontId="56" fillId="0" borderId="33" xfId="6" applyNumberFormat="1" applyFont="1" applyFill="1" applyBorder="1" applyAlignment="1">
      <alignment horizontal="center" vertical="center" wrapText="1"/>
    </xf>
    <xf numFmtId="1" fontId="56" fillId="0" borderId="43" xfId="6" applyNumberFormat="1" applyFont="1" applyFill="1" applyBorder="1" applyAlignment="1">
      <alignment horizontal="center" vertical="center" wrapText="1"/>
    </xf>
    <xf numFmtId="0" fontId="52" fillId="0" borderId="31" xfId="0" applyFont="1" applyBorder="1" applyAlignment="1">
      <alignment horizontal="center" vertical="center" textRotation="90" wrapText="1"/>
    </xf>
    <xf numFmtId="0" fontId="52" fillId="0" borderId="4" xfId="0" applyFont="1" applyBorder="1" applyAlignment="1">
      <alignment horizontal="center" vertical="center" textRotation="90" wrapText="1"/>
    </xf>
    <xf numFmtId="0" fontId="53" fillId="0" borderId="18" xfId="0" applyFont="1" applyBorder="1" applyAlignment="1">
      <alignment horizontal="center" vertical="center"/>
    </xf>
    <xf numFmtId="0" fontId="53" fillId="0" borderId="1" xfId="0" applyFont="1" applyBorder="1" applyAlignment="1">
      <alignment horizontal="center" vertical="center"/>
    </xf>
    <xf numFmtId="0" fontId="53" fillId="0" borderId="22" xfId="0" applyFont="1" applyBorder="1" applyAlignment="1">
      <alignment horizontal="center" vertical="center"/>
    </xf>
    <xf numFmtId="0" fontId="53" fillId="0" borderId="34"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36"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10" fontId="53" fillId="0" borderId="31" xfId="8" applyNumberFormat="1" applyFont="1" applyFill="1" applyBorder="1" applyAlignment="1">
      <alignment horizontal="center" vertical="center" wrapText="1"/>
    </xf>
    <xf numFmtId="10" fontId="53" fillId="0" borderId="4" xfId="8" applyNumberFormat="1" applyFont="1" applyFill="1" applyBorder="1" applyAlignment="1">
      <alignment horizontal="center" vertical="center" wrapText="1"/>
    </xf>
    <xf numFmtId="10" fontId="53" fillId="0" borderId="3" xfId="8" applyNumberFormat="1" applyFont="1" applyFill="1" applyBorder="1" applyAlignment="1">
      <alignment horizontal="center" vertical="center" wrapText="1"/>
    </xf>
    <xf numFmtId="168" fontId="53" fillId="0" borderId="31" xfId="5" applyNumberFormat="1" applyFont="1" applyFill="1" applyBorder="1" applyAlignment="1">
      <alignment horizontal="center" vertical="center" wrapText="1"/>
    </xf>
    <xf numFmtId="168" fontId="53" fillId="0" borderId="4" xfId="5" applyNumberFormat="1" applyFont="1" applyFill="1" applyBorder="1" applyAlignment="1">
      <alignment horizontal="center" vertical="center" wrapText="1"/>
    </xf>
    <xf numFmtId="168" fontId="53" fillId="0" borderId="3" xfId="5" applyNumberFormat="1" applyFont="1" applyFill="1" applyBorder="1" applyAlignment="1">
      <alignment horizontal="center" vertical="center" wrapText="1"/>
    </xf>
    <xf numFmtId="0" fontId="52" fillId="0" borderId="31"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 xfId="0" applyFont="1" applyBorder="1" applyAlignment="1">
      <alignment horizontal="center" vertical="center" wrapText="1"/>
    </xf>
    <xf numFmtId="0" fontId="53" fillId="0" borderId="4" xfId="0" applyFont="1" applyBorder="1" applyAlignment="1">
      <alignment horizontal="center" vertical="center"/>
    </xf>
    <xf numFmtId="0" fontId="61" fillId="0" borderId="31"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3" xfId="0" applyFont="1" applyBorder="1" applyAlignment="1">
      <alignment horizontal="center" vertical="center" wrapText="1"/>
    </xf>
    <xf numFmtId="0" fontId="56" fillId="0" borderId="31" xfId="0" applyFont="1" applyBorder="1" applyAlignment="1">
      <alignment horizontal="center" vertical="center" wrapText="1"/>
    </xf>
    <xf numFmtId="0" fontId="56" fillId="0" borderId="3"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45" xfId="0" applyFont="1" applyBorder="1" applyAlignment="1">
      <alignment horizontal="center" vertical="center" wrapText="1"/>
    </xf>
    <xf numFmtId="0" fontId="58" fillId="0" borderId="46" xfId="0" applyFont="1" applyBorder="1" applyAlignment="1">
      <alignment horizontal="center" vertical="center" wrapText="1"/>
    </xf>
    <xf numFmtId="167" fontId="53" fillId="0" borderId="31" xfId="0" applyNumberFormat="1" applyFont="1" applyBorder="1" applyAlignment="1">
      <alignment horizontal="center" vertical="center" wrapText="1"/>
    </xf>
    <xf numFmtId="167" fontId="53" fillId="0" borderId="4" xfId="0" applyNumberFormat="1" applyFont="1" applyBorder="1" applyAlignment="1">
      <alignment horizontal="center" vertical="center"/>
    </xf>
    <xf numFmtId="167" fontId="53" fillId="0" borderId="3" xfId="0" applyNumberFormat="1" applyFont="1" applyBorder="1" applyAlignment="1">
      <alignment horizontal="center" vertical="center"/>
    </xf>
    <xf numFmtId="0" fontId="53" fillId="7" borderId="31"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53" fillId="7" borderId="3" xfId="0" applyFont="1" applyFill="1" applyBorder="1" applyAlignment="1">
      <alignment horizontal="center" vertical="center" wrapText="1"/>
    </xf>
    <xf numFmtId="0" fontId="3" fillId="0" borderId="1" xfId="0" applyFont="1" applyBorder="1" applyAlignment="1">
      <alignment horizontal="center" wrapText="1"/>
    </xf>
    <xf numFmtId="0" fontId="50" fillId="0" borderId="30" xfId="0" applyFont="1" applyBorder="1" applyAlignment="1">
      <alignment horizontal="center" vertical="center" wrapText="1"/>
    </xf>
    <xf numFmtId="0" fontId="50" fillId="0" borderId="23" xfId="0" applyFont="1" applyBorder="1" applyAlignment="1">
      <alignment horizontal="center" vertical="center" wrapText="1"/>
    </xf>
    <xf numFmtId="0" fontId="50" fillId="16"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16" borderId="1" xfId="0" applyFont="1" applyFill="1" applyBorder="1" applyAlignment="1">
      <alignment horizontal="center" vertical="center" wrapText="1"/>
    </xf>
    <xf numFmtId="0" fontId="50" fillId="0" borderId="27"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 xfId="0" applyFont="1" applyBorder="1" applyAlignment="1">
      <alignment horizontal="center" vertical="center" wrapText="1"/>
    </xf>
    <xf numFmtId="0" fontId="51" fillId="0" borderId="3" xfId="0" applyFont="1" applyBorder="1" applyAlignment="1">
      <alignment horizontal="center" vertical="center" wrapText="1"/>
    </xf>
    <xf numFmtId="0" fontId="50" fillId="0" borderId="1" xfId="0" applyFont="1" applyBorder="1" applyAlignment="1">
      <alignment horizontal="center" vertical="center" wrapText="1"/>
    </xf>
    <xf numFmtId="10" fontId="63" fillId="0" borderId="31" xfId="8" applyNumberFormat="1" applyFont="1" applyFill="1" applyBorder="1" applyAlignment="1">
      <alignment horizontal="center" vertical="center" wrapText="1"/>
    </xf>
    <xf numFmtId="10" fontId="63" fillId="0" borderId="3" xfId="8"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5" xfId="0" applyFont="1" applyBorder="1" applyAlignment="1">
      <alignment horizontal="center" vertical="center" wrapText="1"/>
    </xf>
    <xf numFmtId="0" fontId="55" fillId="0" borderId="31" xfId="0" applyFont="1" applyBorder="1" applyAlignment="1">
      <alignment horizontal="center"/>
    </xf>
    <xf numFmtId="0" fontId="55" fillId="0" borderId="4" xfId="0" applyFont="1" applyBorder="1" applyAlignment="1">
      <alignment horizontal="center"/>
    </xf>
    <xf numFmtId="0" fontId="55" fillId="0" borderId="3" xfId="0" applyFont="1" applyBorder="1" applyAlignment="1">
      <alignment horizontal="center"/>
    </xf>
    <xf numFmtId="9" fontId="53" fillId="0" borderId="31" xfId="0" applyNumberFormat="1" applyFont="1" applyBorder="1" applyAlignment="1">
      <alignment horizontal="center" vertical="center" wrapText="1"/>
    </xf>
    <xf numFmtId="9" fontId="53" fillId="0" borderId="4" xfId="0" applyNumberFormat="1" applyFont="1" applyBorder="1" applyAlignment="1">
      <alignment horizontal="center" vertical="center" wrapText="1"/>
    </xf>
    <xf numFmtId="9" fontId="53" fillId="0" borderId="3" xfId="0" applyNumberFormat="1" applyFont="1" applyBorder="1" applyAlignment="1">
      <alignment horizontal="center" vertical="center" wrapText="1"/>
    </xf>
    <xf numFmtId="0" fontId="81" fillId="0" borderId="11" xfId="0" applyFont="1" applyBorder="1" applyAlignment="1">
      <alignment horizontal="center" vertical="center"/>
    </xf>
    <xf numFmtId="0" fontId="81" fillId="0" borderId="12" xfId="0" applyFont="1" applyBorder="1" applyAlignment="1">
      <alignment horizontal="center" vertical="center"/>
    </xf>
    <xf numFmtId="0" fontId="81" fillId="0" borderId="13" xfId="0" applyFont="1" applyBorder="1" applyAlignment="1">
      <alignment horizontal="center" vertical="center"/>
    </xf>
    <xf numFmtId="0" fontId="56" fillId="0" borderId="32" xfId="8" applyNumberFormat="1" applyFont="1" applyFill="1" applyBorder="1" applyAlignment="1">
      <alignment horizontal="center" vertical="center" wrapText="1"/>
    </xf>
    <xf numFmtId="0" fontId="56" fillId="0" borderId="5" xfId="8" applyNumberFormat="1" applyFont="1" applyFill="1" applyBorder="1" applyAlignment="1">
      <alignment horizontal="center" vertical="center" wrapText="1"/>
    </xf>
    <xf numFmtId="0" fontId="50" fillId="0" borderId="31" xfId="0" applyFont="1" applyBorder="1" applyAlignment="1">
      <alignment horizontal="center" vertical="center" wrapText="1"/>
    </xf>
    <xf numFmtId="9" fontId="61" fillId="0" borderId="31" xfId="0" applyNumberFormat="1" applyFont="1" applyBorder="1" applyAlignment="1">
      <alignment horizontal="center" vertical="center" wrapText="1"/>
    </xf>
    <xf numFmtId="9" fontId="61" fillId="0" borderId="4" xfId="0" applyNumberFormat="1" applyFont="1" applyBorder="1" applyAlignment="1">
      <alignment horizontal="center" vertical="center" wrapText="1"/>
    </xf>
    <xf numFmtId="9" fontId="61" fillId="0" borderId="3" xfId="0" applyNumberFormat="1" applyFont="1" applyBorder="1" applyAlignment="1">
      <alignment horizontal="center" vertical="center" wrapText="1"/>
    </xf>
    <xf numFmtId="0" fontId="61" fillId="7" borderId="31" xfId="0" applyFont="1" applyFill="1" applyBorder="1" applyAlignment="1">
      <alignment horizontal="center" vertical="center" wrapText="1"/>
    </xf>
    <xf numFmtId="0" fontId="61" fillId="7" borderId="4" xfId="0" applyFont="1" applyFill="1" applyBorder="1" applyAlignment="1">
      <alignment horizontal="center" vertical="center" wrapText="1"/>
    </xf>
    <xf numFmtId="0" fontId="61" fillId="7" borderId="3" xfId="0" applyFont="1" applyFill="1" applyBorder="1" applyAlignment="1">
      <alignment horizontal="center" vertical="center" wrapText="1"/>
    </xf>
    <xf numFmtId="0" fontId="56" fillId="0" borderId="31" xfId="0" applyFont="1" applyBorder="1" applyAlignment="1">
      <alignment horizontal="center" vertical="center"/>
    </xf>
    <xf numFmtId="0" fontId="56" fillId="0" borderId="4" xfId="0" applyFont="1" applyBorder="1" applyAlignment="1">
      <alignment horizontal="center" vertical="center"/>
    </xf>
    <xf numFmtId="0" fontId="56" fillId="0" borderId="3" xfId="0" applyFont="1" applyBorder="1" applyAlignment="1">
      <alignment horizontal="center" vertical="center"/>
    </xf>
    <xf numFmtId="0" fontId="56" fillId="0" borderId="32" xfId="8" applyNumberFormat="1" applyFont="1" applyFill="1" applyBorder="1" applyAlignment="1">
      <alignment horizontal="center" vertical="center"/>
    </xf>
    <xf numFmtId="0" fontId="56" fillId="0" borderId="9" xfId="8" applyNumberFormat="1" applyFont="1" applyFill="1" applyBorder="1" applyAlignment="1">
      <alignment horizontal="center" vertical="center"/>
    </xf>
    <xf numFmtId="0" fontId="56" fillId="0" borderId="5" xfId="8" applyNumberFormat="1" applyFont="1" applyFill="1" applyBorder="1" applyAlignment="1">
      <alignment horizontal="center" vertical="center"/>
    </xf>
    <xf numFmtId="0" fontId="56" fillId="0" borderId="9" xfId="8" applyNumberFormat="1" applyFont="1" applyFill="1" applyBorder="1" applyAlignment="1">
      <alignment horizontal="center" vertical="center" wrapText="1"/>
    </xf>
    <xf numFmtId="168" fontId="63" fillId="0" borderId="32" xfId="5" applyNumberFormat="1" applyFont="1" applyFill="1" applyBorder="1" applyAlignment="1">
      <alignment horizontal="center" vertical="center" wrapText="1"/>
    </xf>
    <xf numFmtId="168" fontId="63" fillId="0" borderId="9" xfId="5" applyNumberFormat="1" applyFont="1" applyFill="1" applyBorder="1" applyAlignment="1">
      <alignment horizontal="center" vertical="center" wrapText="1"/>
    </xf>
    <xf numFmtId="168" fontId="63" fillId="0" borderId="5" xfId="5" applyNumberFormat="1" applyFont="1" applyFill="1" applyBorder="1" applyAlignment="1">
      <alignment horizontal="center" vertical="center" wrapText="1"/>
    </xf>
    <xf numFmtId="0" fontId="63" fillId="0" borderId="32" xfId="8" applyNumberFormat="1" applyFont="1" applyFill="1" applyBorder="1" applyAlignment="1">
      <alignment horizontal="center" vertical="center"/>
    </xf>
    <xf numFmtId="0" fontId="63" fillId="0" borderId="9" xfId="8" applyNumberFormat="1" applyFont="1" applyFill="1" applyBorder="1" applyAlignment="1">
      <alignment horizontal="center" vertical="center"/>
    </xf>
    <xf numFmtId="0" fontId="63" fillId="0" borderId="5" xfId="8" applyNumberFormat="1" applyFont="1" applyFill="1" applyBorder="1" applyAlignment="1">
      <alignment horizontal="center" vertical="center"/>
    </xf>
    <xf numFmtId="10" fontId="56" fillId="0" borderId="32" xfId="8" applyNumberFormat="1" applyFont="1" applyFill="1" applyBorder="1" applyAlignment="1">
      <alignment horizontal="center" vertical="center" wrapText="1"/>
    </xf>
    <xf numFmtId="10" fontId="56" fillId="0" borderId="9" xfId="8" applyNumberFormat="1" applyFont="1" applyFill="1" applyBorder="1" applyAlignment="1">
      <alignment horizontal="center" vertical="center" wrapText="1"/>
    </xf>
    <xf numFmtId="10" fontId="56" fillId="0" borderId="5" xfId="8" applyNumberFormat="1" applyFont="1" applyFill="1" applyBorder="1" applyAlignment="1">
      <alignment horizontal="center" vertical="center" wrapText="1"/>
    </xf>
    <xf numFmtId="1" fontId="53" fillId="0" borderId="32" xfId="8" applyNumberFormat="1" applyFont="1" applyFill="1" applyBorder="1" applyAlignment="1">
      <alignment horizontal="center" vertical="center" wrapText="1"/>
    </xf>
    <xf numFmtId="1" fontId="53" fillId="0" borderId="5" xfId="8" applyNumberFormat="1" applyFont="1" applyFill="1" applyBorder="1" applyAlignment="1">
      <alignment horizontal="center" vertical="center" wrapText="1"/>
    </xf>
    <xf numFmtId="3" fontId="53" fillId="0" borderId="31" xfId="0" applyNumberFormat="1" applyFont="1" applyBorder="1" applyAlignment="1">
      <alignment horizontal="center" vertical="center" wrapText="1"/>
    </xf>
    <xf numFmtId="3" fontId="53" fillId="0" borderId="4" xfId="0" applyNumberFormat="1" applyFont="1" applyBorder="1" applyAlignment="1">
      <alignment horizontal="center" vertical="center" wrapText="1"/>
    </xf>
    <xf numFmtId="3" fontId="53" fillId="0" borderId="3" xfId="0" applyNumberFormat="1" applyFont="1" applyBorder="1" applyAlignment="1">
      <alignment horizontal="center" vertical="center" wrapText="1"/>
    </xf>
    <xf numFmtId="0" fontId="63" fillId="0" borderId="32" xfId="8" applyNumberFormat="1" applyFont="1" applyFill="1" applyBorder="1" applyAlignment="1">
      <alignment horizontal="center" vertical="center" wrapText="1"/>
    </xf>
    <xf numFmtId="0" fontId="63" fillId="0" borderId="9" xfId="8" applyNumberFormat="1" applyFont="1" applyFill="1" applyBorder="1" applyAlignment="1">
      <alignment horizontal="center" vertical="center" wrapText="1"/>
    </xf>
    <xf numFmtId="0" fontId="63" fillId="0" borderId="5" xfId="8" applyNumberFormat="1" applyFont="1" applyFill="1" applyBorder="1" applyAlignment="1">
      <alignment horizontal="center" vertical="center" wrapText="1"/>
    </xf>
    <xf numFmtId="1" fontId="53" fillId="0" borderId="31" xfId="0" applyNumberFormat="1" applyFont="1" applyBorder="1" applyAlignment="1">
      <alignment horizontal="center" vertical="center" wrapText="1"/>
    </xf>
    <xf numFmtId="1" fontId="53" fillId="0" borderId="4" xfId="0" applyNumberFormat="1" applyFont="1" applyBorder="1" applyAlignment="1">
      <alignment horizontal="center" vertical="center" wrapText="1"/>
    </xf>
    <xf numFmtId="1" fontId="53" fillId="0" borderId="3" xfId="0" applyNumberFormat="1" applyFont="1" applyBorder="1" applyAlignment="1">
      <alignment horizontal="center" vertical="center" wrapText="1"/>
    </xf>
    <xf numFmtId="9" fontId="56" fillId="0" borderId="31" xfId="0" applyNumberFormat="1" applyFont="1" applyBorder="1" applyAlignment="1">
      <alignment horizontal="center" vertical="center" wrapText="1"/>
    </xf>
    <xf numFmtId="9" fontId="56" fillId="0" borderId="4" xfId="0" applyNumberFormat="1" applyFont="1" applyBorder="1" applyAlignment="1">
      <alignment horizontal="center" vertical="center" wrapText="1"/>
    </xf>
    <xf numFmtId="9" fontId="56" fillId="0" borderId="3" xfId="0" applyNumberFormat="1" applyFont="1" applyBorder="1" applyAlignment="1">
      <alignment horizontal="center" vertical="center" wrapText="1"/>
    </xf>
    <xf numFmtId="10" fontId="53" fillId="0" borderId="31" xfId="8" applyNumberFormat="1" applyFont="1" applyFill="1" applyBorder="1" applyAlignment="1">
      <alignment horizontal="center" vertical="center"/>
    </xf>
    <xf numFmtId="10" fontId="53" fillId="0" borderId="4" xfId="8" applyNumberFormat="1" applyFont="1" applyFill="1" applyBorder="1" applyAlignment="1">
      <alignment horizontal="center" vertical="center"/>
    </xf>
    <xf numFmtId="10" fontId="53" fillId="0" borderId="3" xfId="8" applyNumberFormat="1" applyFont="1" applyFill="1" applyBorder="1" applyAlignment="1">
      <alignment horizontal="center" vertical="center"/>
    </xf>
    <xf numFmtId="0" fontId="56" fillId="0" borderId="33" xfId="0" applyFont="1" applyBorder="1" applyAlignment="1">
      <alignment horizontal="center" vertical="center" wrapText="1"/>
    </xf>
    <xf numFmtId="0" fontId="61" fillId="0" borderId="34" xfId="0" applyFont="1" applyBorder="1" applyAlignment="1">
      <alignment horizontal="center" vertical="center" wrapText="1"/>
    </xf>
    <xf numFmtId="0" fontId="61" fillId="0" borderId="35" xfId="0" applyFont="1" applyBorder="1" applyAlignment="1">
      <alignment horizontal="center" vertical="center" wrapText="1"/>
    </xf>
    <xf numFmtId="0" fontId="61" fillId="0" borderId="3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33" xfId="0" applyFont="1" applyBorder="1" applyAlignment="1">
      <alignment horizontal="center" vertical="center" wrapText="1"/>
    </xf>
    <xf numFmtId="10" fontId="70" fillId="0" borderId="31" xfId="8" applyNumberFormat="1" applyFont="1" applyFill="1" applyBorder="1" applyAlignment="1">
      <alignment horizontal="center" vertical="center"/>
    </xf>
    <xf numFmtId="10" fontId="70" fillId="0" borderId="4" xfId="8" applyNumberFormat="1" applyFont="1" applyFill="1" applyBorder="1" applyAlignment="1">
      <alignment horizontal="center" vertical="center"/>
    </xf>
    <xf numFmtId="10" fontId="70" fillId="0" borderId="3" xfId="8" applyNumberFormat="1" applyFont="1" applyFill="1" applyBorder="1" applyAlignment="1">
      <alignment horizontal="center" vertical="center"/>
    </xf>
    <xf numFmtId="10" fontId="70" fillId="7" borderId="31" xfId="8" applyNumberFormat="1" applyFont="1" applyFill="1" applyBorder="1" applyAlignment="1">
      <alignment horizontal="center" vertical="center"/>
    </xf>
    <xf numFmtId="10" fontId="70" fillId="7" borderId="4" xfId="8" applyNumberFormat="1" applyFont="1" applyFill="1" applyBorder="1" applyAlignment="1">
      <alignment horizontal="center" vertical="center"/>
    </xf>
    <xf numFmtId="10" fontId="70" fillId="7" borderId="3" xfId="8" applyNumberFormat="1" applyFont="1" applyFill="1" applyBorder="1" applyAlignment="1">
      <alignment horizontal="center" vertical="center"/>
    </xf>
    <xf numFmtId="0" fontId="53" fillId="0" borderId="3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5" xfId="0" applyFont="1" applyBorder="1" applyAlignment="1">
      <alignment horizontal="center" vertical="center" wrapText="1"/>
    </xf>
    <xf numFmtId="0" fontId="61" fillId="0" borderId="32" xfId="0" applyFont="1" applyBorder="1" applyAlignment="1">
      <alignment horizontal="center" vertical="center"/>
    </xf>
    <xf numFmtId="0" fontId="61" fillId="0" borderId="9" xfId="0" applyFont="1" applyBorder="1" applyAlignment="1">
      <alignment horizontal="center" vertical="center"/>
    </xf>
    <xf numFmtId="0" fontId="61" fillId="0" borderId="5" xfId="0" applyFont="1" applyBorder="1" applyAlignment="1">
      <alignment horizontal="center" vertical="center"/>
    </xf>
    <xf numFmtId="0" fontId="56" fillId="0" borderId="1" xfId="8" applyNumberFormat="1" applyFont="1" applyFill="1" applyBorder="1" applyAlignment="1">
      <alignment horizontal="center" vertical="center"/>
    </xf>
    <xf numFmtId="9" fontId="56" fillId="0" borderId="32" xfId="8" applyFont="1" applyFill="1" applyBorder="1" applyAlignment="1">
      <alignment horizontal="center" vertical="center"/>
    </xf>
    <xf numFmtId="9" fontId="56" fillId="0" borderId="9" xfId="8" applyFont="1" applyFill="1" applyBorder="1" applyAlignment="1">
      <alignment horizontal="center" vertical="center"/>
    </xf>
    <xf numFmtId="9" fontId="56" fillId="0" borderId="5" xfId="8" applyFont="1" applyFill="1" applyBorder="1" applyAlignment="1">
      <alignment horizontal="center" vertical="center"/>
    </xf>
    <xf numFmtId="9" fontId="56" fillId="0" borderId="32" xfId="8" applyFont="1" applyFill="1" applyBorder="1" applyAlignment="1">
      <alignment horizontal="center" vertical="center" wrapText="1"/>
    </xf>
    <xf numFmtId="9" fontId="56" fillId="0" borderId="9" xfId="8" applyFont="1" applyFill="1" applyBorder="1" applyAlignment="1">
      <alignment horizontal="center" vertical="center" wrapText="1"/>
    </xf>
    <xf numFmtId="9" fontId="56" fillId="0" borderId="5" xfId="8" applyFont="1" applyFill="1" applyBorder="1" applyAlignment="1">
      <alignment horizontal="center" vertical="center" wrapText="1"/>
    </xf>
    <xf numFmtId="9" fontId="53" fillId="0" borderId="32" xfId="0" applyNumberFormat="1" applyFont="1" applyBorder="1" applyAlignment="1">
      <alignment horizontal="center" vertical="center" wrapText="1"/>
    </xf>
    <xf numFmtId="10" fontId="70" fillId="7" borderId="31" xfId="8" applyNumberFormat="1" applyFont="1" applyFill="1" applyBorder="1" applyAlignment="1">
      <alignment horizontal="center" vertical="center" wrapText="1"/>
    </xf>
    <xf numFmtId="10" fontId="70" fillId="7" borderId="4" xfId="8" applyNumberFormat="1" applyFont="1" applyFill="1" applyBorder="1" applyAlignment="1">
      <alignment horizontal="center" vertical="center" wrapText="1"/>
    </xf>
    <xf numFmtId="10" fontId="70" fillId="7" borderId="3" xfId="8" applyNumberFormat="1" applyFont="1" applyFill="1" applyBorder="1" applyAlignment="1">
      <alignment horizontal="center" vertical="center" wrapText="1"/>
    </xf>
    <xf numFmtId="1" fontId="53" fillId="0" borderId="38" xfId="0" applyNumberFormat="1" applyFont="1" applyBorder="1" applyAlignment="1">
      <alignment horizontal="center" vertical="center" wrapText="1"/>
    </xf>
    <xf numFmtId="1" fontId="53" fillId="0" borderId="39" xfId="0" applyNumberFormat="1" applyFont="1" applyBorder="1" applyAlignment="1">
      <alignment horizontal="center" vertical="center" wrapText="1"/>
    </xf>
    <xf numFmtId="1" fontId="56" fillId="0" borderId="17" xfId="0" applyNumberFormat="1" applyFont="1" applyBorder="1" applyAlignment="1">
      <alignment horizontal="center" vertical="center" wrapText="1"/>
    </xf>
    <xf numFmtId="1" fontId="56" fillId="0" borderId="35" xfId="0" applyNumberFormat="1" applyFont="1" applyBorder="1" applyAlignment="1">
      <alignment horizontal="center" vertical="center" wrapText="1"/>
    </xf>
    <xf numFmtId="1" fontId="56" fillId="0" borderId="21" xfId="0" applyNumberFormat="1" applyFont="1" applyBorder="1" applyAlignment="1">
      <alignment horizontal="center" vertical="center" wrapText="1"/>
    </xf>
    <xf numFmtId="1" fontId="53" fillId="0" borderId="38" xfId="0" applyNumberFormat="1" applyFont="1" applyBorder="1" applyAlignment="1">
      <alignment horizontal="center" vertical="center"/>
    </xf>
    <xf numFmtId="1" fontId="53" fillId="0" borderId="4" xfId="0" applyNumberFormat="1" applyFont="1" applyBorder="1" applyAlignment="1">
      <alignment horizontal="center" vertical="center"/>
    </xf>
    <xf numFmtId="1" fontId="53" fillId="0" borderId="39" xfId="0" applyNumberFormat="1" applyFont="1" applyBorder="1" applyAlignment="1">
      <alignment horizontal="center" vertical="center"/>
    </xf>
    <xf numFmtId="1" fontId="53" fillId="0" borderId="31" xfId="0" applyNumberFormat="1" applyFont="1" applyBorder="1" applyAlignment="1">
      <alignment horizontal="center" vertical="center"/>
    </xf>
    <xf numFmtId="1" fontId="53" fillId="0" borderId="3" xfId="0" applyNumberFormat="1" applyFont="1" applyBorder="1" applyAlignment="1">
      <alignment horizontal="center" vertical="center"/>
    </xf>
    <xf numFmtId="49" fontId="53" fillId="0" borderId="38" xfId="0" applyNumberFormat="1" applyFont="1" applyBorder="1" applyAlignment="1">
      <alignment horizontal="center" vertical="center" wrapText="1"/>
    </xf>
    <xf numFmtId="49" fontId="53" fillId="0" borderId="4" xfId="0" applyNumberFormat="1" applyFont="1" applyBorder="1" applyAlignment="1">
      <alignment horizontal="center" vertical="center" wrapText="1"/>
    </xf>
    <xf numFmtId="49" fontId="53" fillId="0" borderId="39" xfId="0" applyNumberFormat="1" applyFont="1" applyBorder="1" applyAlignment="1">
      <alignment horizontal="center" vertical="center" wrapText="1"/>
    </xf>
    <xf numFmtId="1" fontId="56" fillId="0" borderId="4" xfId="0" applyNumberFormat="1" applyFont="1" applyBorder="1" applyAlignment="1">
      <alignment horizontal="center" vertical="center"/>
    </xf>
    <xf numFmtId="0" fontId="61" fillId="0" borderId="38" xfId="0" applyFont="1" applyBorder="1" applyAlignment="1">
      <alignment horizontal="center" vertical="center" wrapText="1"/>
    </xf>
    <xf numFmtId="0" fontId="61" fillId="0" borderId="39" xfId="0" applyFont="1" applyBorder="1" applyAlignment="1">
      <alignment horizontal="center" vertical="center" wrapText="1"/>
    </xf>
    <xf numFmtId="1" fontId="56" fillId="0" borderId="38" xfId="0" applyNumberFormat="1" applyFont="1" applyBorder="1" applyAlignment="1">
      <alignment horizontal="center" vertical="center"/>
    </xf>
    <xf numFmtId="1" fontId="56" fillId="0" borderId="39" xfId="0" applyNumberFormat="1" applyFont="1" applyBorder="1" applyAlignment="1">
      <alignment horizontal="center" vertical="center"/>
    </xf>
    <xf numFmtId="0" fontId="49" fillId="0" borderId="11"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54" fillId="0" borderId="1" xfId="0" applyFont="1" applyBorder="1" applyAlignment="1">
      <alignment horizontal="center" vertical="center" textRotation="90" wrapText="1"/>
    </xf>
    <xf numFmtId="167" fontId="53" fillId="0" borderId="31" xfId="0" applyNumberFormat="1" applyFont="1" applyBorder="1" applyAlignment="1">
      <alignment horizontal="center" vertical="center" textRotation="90" wrapText="1"/>
    </xf>
    <xf numFmtId="167" fontId="53" fillId="0" borderId="4" xfId="0" applyNumberFormat="1" applyFont="1" applyBorder="1" applyAlignment="1">
      <alignment horizontal="center" vertical="center" textRotation="90" wrapText="1"/>
    </xf>
    <xf numFmtId="167" fontId="53" fillId="0" borderId="3" xfId="0" applyNumberFormat="1" applyFont="1" applyBorder="1" applyAlignment="1">
      <alignment horizontal="center" vertical="center" textRotation="90" wrapText="1"/>
    </xf>
    <xf numFmtId="0" fontId="58" fillId="0" borderId="9" xfId="0" applyFont="1" applyBorder="1" applyAlignment="1">
      <alignment horizontal="center" vertical="center" wrapText="1"/>
    </xf>
    <xf numFmtId="167" fontId="53" fillId="0" borderId="1" xfId="0" applyNumberFormat="1" applyFont="1" applyBorder="1" applyAlignment="1">
      <alignment horizontal="center" vertical="center" textRotation="90"/>
    </xf>
    <xf numFmtId="0" fontId="58" fillId="0" borderId="11" xfId="0" applyFont="1" applyBorder="1" applyAlignment="1">
      <alignment horizontal="center" vertical="center" wrapText="1"/>
    </xf>
    <xf numFmtId="0" fontId="58" fillId="0" borderId="1" xfId="0" applyFont="1" applyBorder="1" applyAlignment="1">
      <alignment horizontal="center" vertical="center" wrapText="1"/>
    </xf>
    <xf numFmtId="167" fontId="53" fillId="0" borderId="4" xfId="0" applyNumberFormat="1" applyFont="1" applyBorder="1" applyAlignment="1">
      <alignment horizontal="center" vertical="center" wrapText="1"/>
    </xf>
    <xf numFmtId="167" fontId="53" fillId="0" borderId="3" xfId="0" applyNumberFormat="1" applyFont="1" applyBorder="1" applyAlignment="1">
      <alignment horizontal="center" vertical="center" wrapText="1"/>
    </xf>
    <xf numFmtId="0" fontId="57" fillId="0" borderId="1" xfId="0" applyFont="1" applyBorder="1" applyAlignment="1">
      <alignment horizontal="center" vertical="center" textRotation="90" wrapText="1"/>
    </xf>
    <xf numFmtId="1" fontId="56" fillId="0" borderId="18" xfId="0" applyNumberFormat="1" applyFont="1" applyBorder="1" applyAlignment="1">
      <alignment horizontal="center" vertical="center" wrapText="1"/>
    </xf>
    <xf numFmtId="1" fontId="56" fillId="0" borderId="22" xfId="0" applyNumberFormat="1" applyFont="1" applyBorder="1" applyAlignment="1">
      <alignment horizontal="center" vertical="center" wrapText="1"/>
    </xf>
    <xf numFmtId="0" fontId="56" fillId="0" borderId="18" xfId="0" applyFont="1" applyBorder="1" applyAlignment="1">
      <alignment horizontal="center" vertical="center" wrapText="1"/>
    </xf>
    <xf numFmtId="0" fontId="56" fillId="0" borderId="22" xfId="0" applyFont="1" applyBorder="1" applyAlignment="1">
      <alignment horizontal="center" vertical="center" wrapText="1"/>
    </xf>
    <xf numFmtId="168" fontId="56" fillId="0" borderId="31" xfId="5" applyNumberFormat="1" applyFont="1" applyFill="1" applyBorder="1" applyAlignment="1">
      <alignment horizontal="center" vertical="center" wrapText="1"/>
    </xf>
    <xf numFmtId="168" fontId="56" fillId="0" borderId="3" xfId="5" applyNumberFormat="1" applyFont="1" applyFill="1" applyBorder="1" applyAlignment="1">
      <alignment horizontal="center" vertical="center" wrapText="1"/>
    </xf>
    <xf numFmtId="0" fontId="63" fillId="0" borderId="4" xfId="8" applyNumberFormat="1" applyFont="1" applyFill="1" applyBorder="1" applyAlignment="1">
      <alignment horizontal="center" vertical="center" wrapText="1"/>
    </xf>
    <xf numFmtId="10" fontId="66" fillId="0" borderId="4" xfId="8" applyNumberFormat="1" applyFont="1" applyFill="1" applyBorder="1" applyAlignment="1">
      <alignment horizontal="center" vertical="center" wrapText="1"/>
    </xf>
    <xf numFmtId="10" fontId="66" fillId="0" borderId="39" xfId="8" applyNumberFormat="1" applyFont="1" applyFill="1" applyBorder="1" applyAlignment="1">
      <alignment horizontal="center" vertical="center" wrapText="1"/>
    </xf>
    <xf numFmtId="10" fontId="66" fillId="0" borderId="38" xfId="8" applyNumberFormat="1" applyFont="1" applyFill="1" applyBorder="1" applyAlignment="1">
      <alignment horizontal="center" vertical="center" wrapText="1"/>
    </xf>
    <xf numFmtId="10" fontId="60" fillId="0" borderId="40" xfId="8" applyNumberFormat="1" applyFont="1" applyFill="1" applyBorder="1" applyAlignment="1">
      <alignment horizontal="center" vertical="center" wrapText="1"/>
    </xf>
    <xf numFmtId="10" fontId="60" fillId="0" borderId="9" xfId="8" applyNumberFormat="1" applyFont="1" applyFill="1" applyBorder="1" applyAlignment="1">
      <alignment horizontal="center" vertical="center" wrapText="1"/>
    </xf>
    <xf numFmtId="10" fontId="60" fillId="0" borderId="41" xfId="8" applyNumberFormat="1" applyFont="1" applyFill="1" applyBorder="1" applyAlignment="1">
      <alignment horizontal="center" vertical="center" wrapText="1"/>
    </xf>
    <xf numFmtId="0" fontId="56" fillId="0" borderId="31" xfId="0" applyFont="1" applyBorder="1" applyAlignment="1">
      <alignment vertical="center" wrapText="1"/>
    </xf>
    <xf numFmtId="0" fontId="56" fillId="0" borderId="3" xfId="0" applyFont="1" applyBorder="1" applyAlignment="1">
      <alignment vertical="center" wrapText="1"/>
    </xf>
    <xf numFmtId="0" fontId="56" fillId="0" borderId="67" xfId="0" applyFont="1" applyBorder="1" applyAlignment="1">
      <alignment vertical="top" wrapText="1"/>
    </xf>
    <xf numFmtId="0" fontId="56" fillId="0" borderId="45" xfId="0" applyFont="1" applyBorder="1" applyAlignment="1">
      <alignment vertical="top" wrapText="1"/>
    </xf>
    <xf numFmtId="0" fontId="56" fillId="0" borderId="69" xfId="0" applyFont="1" applyBorder="1" applyAlignment="1">
      <alignment vertical="top" wrapText="1"/>
    </xf>
    <xf numFmtId="10" fontId="75" fillId="0" borderId="3" xfId="8" applyNumberFormat="1" applyFont="1" applyFill="1" applyBorder="1" applyAlignment="1">
      <alignment horizontal="center" vertical="center" wrapText="1"/>
    </xf>
    <xf numFmtId="10" fontId="75" fillId="0" borderId="1" xfId="8" applyNumberFormat="1" applyFont="1" applyFill="1" applyBorder="1" applyAlignment="1">
      <alignment horizontal="center" vertical="center" wrapText="1"/>
    </xf>
    <xf numFmtId="10" fontId="75" fillId="0" borderId="31" xfId="8" applyNumberFormat="1" applyFont="1" applyFill="1" applyBorder="1" applyAlignment="1">
      <alignment horizontal="center" vertical="center" wrapText="1"/>
    </xf>
    <xf numFmtId="10" fontId="75" fillId="0" borderId="38" xfId="8" applyNumberFormat="1" applyFont="1" applyFill="1" applyBorder="1" applyAlignment="1">
      <alignment horizontal="center" vertical="center" wrapText="1"/>
    </xf>
    <xf numFmtId="10" fontId="75" fillId="0" borderId="4" xfId="8" applyNumberFormat="1" applyFont="1" applyFill="1" applyBorder="1" applyAlignment="1">
      <alignment horizontal="center" vertical="center" wrapText="1"/>
    </xf>
    <xf numFmtId="10" fontId="75" fillId="0" borderId="39" xfId="8" applyNumberFormat="1" applyFont="1" applyFill="1" applyBorder="1" applyAlignment="1">
      <alignment horizontal="center" vertical="center" wrapText="1"/>
    </xf>
    <xf numFmtId="10" fontId="60" fillId="0" borderId="54" xfId="8" applyNumberFormat="1" applyFont="1" applyFill="1" applyBorder="1" applyAlignment="1">
      <alignment horizontal="center" vertical="center" wrapText="1"/>
    </xf>
    <xf numFmtId="10" fontId="60" fillId="0" borderId="33" xfId="8" applyNumberFormat="1" applyFont="1" applyFill="1" applyBorder="1" applyAlignment="1">
      <alignment horizontal="center" vertical="center" wrapText="1"/>
    </xf>
    <xf numFmtId="10" fontId="60" fillId="0" borderId="43" xfId="8" applyNumberFormat="1" applyFont="1" applyFill="1" applyBorder="1" applyAlignment="1">
      <alignment horizontal="center" vertical="center" wrapText="1"/>
    </xf>
    <xf numFmtId="10" fontId="60" fillId="0" borderId="67" xfId="8" applyNumberFormat="1" applyFont="1" applyFill="1" applyBorder="1" applyAlignment="1">
      <alignment horizontal="center" vertical="center" wrapText="1"/>
    </xf>
    <xf numFmtId="10" fontId="60" fillId="0" borderId="45" xfId="8" applyNumberFormat="1" applyFont="1" applyFill="1" applyBorder="1" applyAlignment="1">
      <alignment horizontal="center" vertical="center" wrapText="1"/>
    </xf>
    <xf numFmtId="10" fontId="60" fillId="0" borderId="69" xfId="8" applyNumberFormat="1" applyFont="1" applyFill="1" applyBorder="1" applyAlignment="1">
      <alignment horizontal="center" vertical="center" wrapText="1"/>
    </xf>
    <xf numFmtId="169" fontId="56" fillId="0" borderId="38" xfId="6" applyNumberFormat="1" applyFont="1" applyFill="1" applyBorder="1" applyAlignment="1">
      <alignment horizontal="center" vertical="center" wrapText="1"/>
    </xf>
    <xf numFmtId="169" fontId="56" fillId="0" borderId="4" xfId="6" applyNumberFormat="1" applyFont="1" applyFill="1" applyBorder="1" applyAlignment="1">
      <alignment horizontal="center" vertical="center" wrapText="1"/>
    </xf>
    <xf numFmtId="169" fontId="56" fillId="0" borderId="39" xfId="6" applyNumberFormat="1" applyFont="1" applyFill="1" applyBorder="1" applyAlignment="1">
      <alignment horizontal="center" vertical="center" wrapText="1"/>
    </xf>
    <xf numFmtId="2" fontId="56" fillId="0" borderId="38" xfId="6" applyNumberFormat="1" applyFont="1" applyFill="1" applyBorder="1" applyAlignment="1">
      <alignment horizontal="center" vertical="center" wrapText="1"/>
    </xf>
    <xf numFmtId="2" fontId="56" fillId="0" borderId="4" xfId="6" applyNumberFormat="1" applyFont="1" applyFill="1" applyBorder="1" applyAlignment="1">
      <alignment horizontal="center" vertical="center" wrapText="1"/>
    </xf>
    <xf numFmtId="2" fontId="56" fillId="0" borderId="39" xfId="6" applyNumberFormat="1" applyFont="1" applyFill="1" applyBorder="1" applyAlignment="1">
      <alignment horizontal="center" vertical="center" wrapText="1"/>
    </xf>
    <xf numFmtId="0" fontId="19" fillId="0" borderId="1" xfId="4" applyFont="1" applyBorder="1" applyAlignment="1">
      <alignment horizontal="center" vertical="center"/>
    </xf>
    <xf numFmtId="0" fontId="19" fillId="0" borderId="22" xfId="4" applyFont="1" applyBorder="1" applyAlignment="1">
      <alignment horizontal="center"/>
    </xf>
    <xf numFmtId="0" fontId="19" fillId="0" borderId="0" xfId="4" applyFont="1" applyAlignment="1">
      <alignment horizontal="center"/>
    </xf>
    <xf numFmtId="0" fontId="18" fillId="4" borderId="18" xfId="4" applyFont="1" applyFill="1" applyBorder="1" applyAlignment="1">
      <alignment horizontal="center" vertical="center"/>
    </xf>
    <xf numFmtId="0" fontId="19" fillId="0" borderId="1" xfId="4" applyFont="1" applyBorder="1" applyAlignment="1">
      <alignment horizontal="center" vertical="center" wrapText="1"/>
    </xf>
    <xf numFmtId="0" fontId="20" fillId="4" borderId="17" xfId="4" applyFont="1" applyFill="1" applyBorder="1" applyAlignment="1">
      <alignment horizontal="center" vertical="center"/>
    </xf>
    <xf numFmtId="0" fontId="20" fillId="4" borderId="18" xfId="4" applyFont="1" applyFill="1" applyBorder="1" applyAlignment="1">
      <alignment horizontal="center" vertical="center"/>
    </xf>
    <xf numFmtId="0" fontId="20" fillId="4" borderId="14" xfId="4" applyFont="1" applyFill="1" applyBorder="1" applyAlignment="1">
      <alignment horizontal="center" vertical="center"/>
    </xf>
    <xf numFmtId="0" fontId="18" fillId="4" borderId="1" xfId="4" applyFont="1" applyFill="1" applyBorder="1" applyAlignment="1">
      <alignment horizontal="center" vertical="center"/>
    </xf>
    <xf numFmtId="0" fontId="19" fillId="0" borderId="11" xfId="4" applyFont="1" applyBorder="1" applyAlignment="1">
      <alignment horizontal="center" vertical="center" wrapText="1"/>
    </xf>
    <xf numFmtId="0" fontId="19" fillId="0" borderId="12" xfId="4" applyFont="1" applyBorder="1" applyAlignment="1">
      <alignment horizontal="center" vertical="center" wrapText="1"/>
    </xf>
    <xf numFmtId="0" fontId="19" fillId="0" borderId="13" xfId="4" applyFont="1" applyBorder="1" applyAlignment="1">
      <alignment horizontal="center" vertical="center" wrapText="1"/>
    </xf>
    <xf numFmtId="0" fontId="19" fillId="0" borderId="11" xfId="4" applyFont="1" applyBorder="1" applyAlignment="1">
      <alignment horizontal="center"/>
    </xf>
    <xf numFmtId="0" fontId="19" fillId="0" borderId="12" xfId="4" applyFont="1" applyBorder="1" applyAlignment="1">
      <alignment horizontal="center"/>
    </xf>
    <xf numFmtId="0" fontId="19" fillId="0" borderId="13" xfId="4" applyFont="1" applyBorder="1" applyAlignment="1">
      <alignment horizontal="center"/>
    </xf>
    <xf numFmtId="0" fontId="72" fillId="0" borderId="0" xfId="0" applyFont="1" applyAlignment="1">
      <alignment horizontal="center" wrapText="1"/>
    </xf>
    <xf numFmtId="0" fontId="0" fillId="0" borderId="1" xfId="0" applyBorder="1" applyAlignment="1">
      <alignment horizontal="center" vertical="center"/>
    </xf>
    <xf numFmtId="0" fontId="87" fillId="0" borderId="3" xfId="0" applyFont="1" applyBorder="1" applyAlignment="1">
      <alignment horizontal="center" vertical="center" wrapText="1"/>
    </xf>
    <xf numFmtId="0" fontId="87" fillId="0" borderId="31" xfId="0" applyFont="1" applyBorder="1" applyAlignment="1">
      <alignment horizontal="center" vertical="center" wrapText="1"/>
    </xf>
    <xf numFmtId="0" fontId="90" fillId="0" borderId="33" xfId="0" applyFont="1" applyBorder="1" applyAlignment="1">
      <alignment horizontal="center"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88" fillId="0" borderId="1" xfId="0" applyFont="1" applyBorder="1" applyAlignment="1">
      <alignment horizontal="center" vertical="center" wrapText="1"/>
    </xf>
    <xf numFmtId="0" fontId="88" fillId="6" borderId="1" xfId="0" applyFont="1" applyFill="1" applyBorder="1" applyAlignment="1">
      <alignment horizontal="center" vertical="center" wrapText="1"/>
    </xf>
    <xf numFmtId="9" fontId="0" fillId="0" borderId="1" xfId="0" applyNumberFormat="1" applyBorder="1" applyAlignment="1">
      <alignment horizontal="center"/>
    </xf>
    <xf numFmtId="0" fontId="0" fillId="0" borderId="1" xfId="0" applyBorder="1" applyAlignment="1">
      <alignment horizontal="center"/>
    </xf>
    <xf numFmtId="0" fontId="87" fillId="13" borderId="3" xfId="0" applyFont="1" applyFill="1" applyBorder="1" applyAlignment="1">
      <alignment horizontal="center" vertical="center" wrapText="1"/>
    </xf>
    <xf numFmtId="0" fontId="87" fillId="13" borderId="31" xfId="0" applyFont="1" applyFill="1" applyBorder="1" applyAlignment="1">
      <alignment horizontal="center" vertical="center" wrapText="1"/>
    </xf>
    <xf numFmtId="9" fontId="0" fillId="0" borderId="1" xfId="0" applyNumberFormat="1" applyBorder="1" applyAlignment="1">
      <alignment horizontal="center" vertical="center"/>
    </xf>
    <xf numFmtId="0" fontId="92" fillId="13" borderId="3" xfId="0" applyFont="1" applyFill="1" applyBorder="1" applyAlignment="1">
      <alignment horizontal="center" vertical="center" wrapText="1"/>
    </xf>
    <xf numFmtId="0" fontId="92" fillId="13" borderId="31" xfId="0" applyFont="1" applyFill="1" applyBorder="1" applyAlignment="1">
      <alignment horizontal="center" vertical="center" wrapText="1"/>
    </xf>
    <xf numFmtId="0" fontId="93" fillId="7" borderId="3" xfId="0" applyFont="1" applyFill="1" applyBorder="1" applyAlignment="1">
      <alignment horizontal="center" vertical="center" wrapText="1"/>
    </xf>
    <xf numFmtId="0" fontId="93" fillId="7" borderId="31" xfId="0" applyFont="1" applyFill="1" applyBorder="1" applyAlignment="1">
      <alignment horizontal="center" vertical="center" wrapText="1"/>
    </xf>
    <xf numFmtId="9" fontId="24" fillId="15" borderId="1" xfId="0" applyNumberFormat="1" applyFont="1" applyFill="1" applyBorder="1" applyAlignment="1">
      <alignment horizontal="center" vertical="center"/>
    </xf>
    <xf numFmtId="9" fontId="24" fillId="12" borderId="1" xfId="0" applyNumberFormat="1" applyFont="1" applyFill="1" applyBorder="1" applyAlignment="1">
      <alignment horizontal="center" vertical="center"/>
    </xf>
    <xf numFmtId="0" fontId="24" fillId="12" borderId="1" xfId="0" applyFont="1" applyFill="1" applyBorder="1" applyAlignment="1">
      <alignment horizontal="center" vertical="center"/>
    </xf>
    <xf numFmtId="0" fontId="94" fillId="0" borderId="1" xfId="0" applyFont="1" applyBorder="1" applyAlignment="1">
      <alignment horizontal="center" vertical="center"/>
    </xf>
  </cellXfs>
  <cellStyles count="12">
    <cellStyle name="BodyStyle" xfId="2" xr:uid="{00000000-0005-0000-0000-000000000000}"/>
    <cellStyle name="HeaderStyle" xfId="1" xr:uid="{00000000-0005-0000-0000-000001000000}"/>
    <cellStyle name="Millares" xfId="5" builtinId="3"/>
    <cellStyle name="Millares 2" xfId="10" xr:uid="{00000000-0005-0000-0000-000003000000}"/>
    <cellStyle name="Moneda" xfId="6" builtinId="4"/>
    <cellStyle name="Moneda [0]" xfId="7" builtinId="7"/>
    <cellStyle name="Moneda 2" xfId="11" xr:uid="{1304E671-8E93-4021-B492-C69B912041B9}"/>
    <cellStyle name="Normal" xfId="0" builtinId="0"/>
    <cellStyle name="Normal 2" xfId="4" xr:uid="{00000000-0005-0000-0000-000007000000}"/>
    <cellStyle name="Normal 3" xfId="9" xr:uid="{00000000-0005-0000-0000-000008000000}"/>
    <cellStyle name="Numeric" xfId="3" xr:uid="{00000000-0005-0000-0000-000009000000}"/>
    <cellStyle name="Porcentaje" xfId="8"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349251</xdr:colOff>
      <xdr:row>0</xdr:row>
      <xdr:rowOff>31750</xdr:rowOff>
    </xdr:from>
    <xdr:to>
      <xdr:col>2</xdr:col>
      <xdr:colOff>751418</xdr:colOff>
      <xdr:row>3</xdr:row>
      <xdr:rowOff>312666</xdr:rowOff>
    </xdr:to>
    <xdr:pic>
      <xdr:nvPicPr>
        <xdr:cNvPr id="2" name="Imagen 1">
          <a:extLst>
            <a:ext uri="{FF2B5EF4-FFF2-40B4-BE49-F238E27FC236}">
              <a16:creationId xmlns:a16="http://schemas.microsoft.com/office/drawing/2014/main" id="{BDA6D7F6-3F37-4BF6-A1C2-00F1C42050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1" y="31750"/>
          <a:ext cx="1502833" cy="1294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14</xdr:col>
      <xdr:colOff>448392</xdr:colOff>
      <xdr:row>31</xdr:row>
      <xdr:rowOff>107783</xdr:rowOff>
    </xdr:to>
    <xdr:pic>
      <xdr:nvPicPr>
        <xdr:cNvPr id="2" name="Imagen 1">
          <a:extLst>
            <a:ext uri="{FF2B5EF4-FFF2-40B4-BE49-F238E27FC236}">
              <a16:creationId xmlns:a16="http://schemas.microsoft.com/office/drawing/2014/main" id="{3B8CECAE-C0E1-40C5-8114-5571F0973AFB}"/>
            </a:ext>
          </a:extLst>
        </xdr:cNvPr>
        <xdr:cNvPicPr>
          <a:picLocks noChangeAspect="1"/>
        </xdr:cNvPicPr>
      </xdr:nvPicPr>
      <xdr:blipFill>
        <a:blip xmlns:r="http://schemas.openxmlformats.org/officeDocument/2006/relationships" r:embed="rId1"/>
        <a:stretch>
          <a:fillRect/>
        </a:stretch>
      </xdr:blipFill>
      <xdr:spPr>
        <a:xfrm>
          <a:off x="1524000" y="3914775"/>
          <a:ext cx="12630867" cy="31557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3"/>
  <sheetViews>
    <sheetView topLeftCell="A37" zoomScale="60" zoomScaleNormal="60" workbookViewId="0">
      <selection activeCell="C46" sqref="C46:H46"/>
    </sheetView>
  </sheetViews>
  <sheetFormatPr baseColWidth="10" defaultColWidth="11.42578125" defaultRowHeight="15" x14ac:dyDescent="0.25"/>
  <cols>
    <col min="1" max="1" width="24.5703125" customWidth="1"/>
    <col min="3" max="3" width="28.5703125" customWidth="1"/>
    <col min="4" max="4" width="21.5703125" customWidth="1"/>
    <col min="5" max="5" width="19.42578125" customWidth="1"/>
    <col min="6" max="6" width="27.5703125" customWidth="1"/>
    <col min="7" max="7" width="17.140625" customWidth="1"/>
    <col min="8" max="8" width="43.7109375" customWidth="1"/>
    <col min="9" max="9" width="23.28515625" customWidth="1"/>
    <col min="10" max="10" width="15.7109375" customWidth="1"/>
    <col min="11" max="11" width="17.7109375" customWidth="1"/>
    <col min="12" max="12" width="19.42578125" customWidth="1"/>
    <col min="13" max="13" width="25.42578125" customWidth="1"/>
    <col min="14" max="14" width="20.7109375" customWidth="1"/>
    <col min="17" max="17" width="16.7109375" customWidth="1"/>
    <col min="18" max="18" width="20.5703125" customWidth="1"/>
    <col min="19" max="19" width="18.7109375" customWidth="1"/>
    <col min="20" max="20" width="22.85546875" customWidth="1"/>
    <col min="21" max="21" width="22.140625" customWidth="1"/>
    <col min="22" max="22" width="25.5703125" customWidth="1"/>
    <col min="23" max="23" width="21.140625" customWidth="1"/>
    <col min="24" max="24" width="19.140625" customWidth="1"/>
    <col min="25" max="25" width="17.42578125" customWidth="1"/>
    <col min="26" max="26" width="16.5703125" customWidth="1"/>
    <col min="27" max="27" width="16.42578125" customWidth="1"/>
    <col min="28" max="28" width="28.7109375" customWidth="1"/>
    <col min="29" max="29" width="19.5703125" customWidth="1"/>
    <col min="30" max="30" width="21.140625" customWidth="1"/>
    <col min="31" max="31" width="21.7109375" customWidth="1"/>
    <col min="32" max="32" width="25.5703125" customWidth="1"/>
    <col min="33" max="33" width="22.28515625" customWidth="1"/>
    <col min="34" max="34" width="29.7109375" customWidth="1"/>
    <col min="35" max="35" width="18.7109375" customWidth="1"/>
    <col min="36" max="36" width="18.28515625" customWidth="1"/>
    <col min="37" max="37" width="22.28515625" customWidth="1"/>
  </cols>
  <sheetData>
    <row r="1" spans="1:51" ht="54.75" customHeight="1" x14ac:dyDescent="0.25">
      <c r="A1" s="749" t="s">
        <v>0</v>
      </c>
      <c r="B1" s="749"/>
      <c r="C1" s="749"/>
      <c r="D1" s="749"/>
      <c r="E1" s="749"/>
      <c r="F1" s="749"/>
      <c r="G1" s="749"/>
      <c r="H1" s="749"/>
      <c r="I1" s="749"/>
    </row>
    <row r="2" spans="1:51" ht="36.75" customHeight="1" x14ac:dyDescent="0.25">
      <c r="A2" s="749" t="s">
        <v>1</v>
      </c>
      <c r="B2" s="749"/>
      <c r="C2" s="749"/>
      <c r="D2" s="749"/>
      <c r="E2" s="749"/>
      <c r="F2" s="749"/>
      <c r="G2" s="749"/>
      <c r="H2" s="749"/>
      <c r="I2" s="749"/>
      <c r="J2" s="19"/>
      <c r="K2" s="19"/>
      <c r="L2" s="19"/>
      <c r="M2" s="19"/>
      <c r="N2" s="19"/>
      <c r="O2" s="17"/>
      <c r="P2" s="17"/>
      <c r="Q2" s="17"/>
      <c r="R2" s="19"/>
      <c r="S2" s="19"/>
      <c r="T2" s="19"/>
      <c r="U2" s="18"/>
      <c r="V2" s="18"/>
      <c r="W2" s="18"/>
      <c r="X2" s="18"/>
      <c r="Y2" s="19"/>
      <c r="Z2" s="19"/>
      <c r="AA2" s="19"/>
      <c r="AB2" s="20"/>
      <c r="AC2" s="20"/>
      <c r="AD2" s="20"/>
      <c r="AE2" s="20"/>
      <c r="AF2" s="20"/>
      <c r="AG2" s="20"/>
      <c r="AH2" s="21"/>
      <c r="AI2" s="21"/>
      <c r="AJ2" s="21"/>
      <c r="AK2" s="21"/>
      <c r="AL2" s="21"/>
      <c r="AM2" s="21"/>
      <c r="AN2" s="21"/>
      <c r="AO2" s="21"/>
      <c r="AP2" s="21"/>
      <c r="AQ2" s="21"/>
      <c r="AR2" s="17"/>
      <c r="AS2" s="17"/>
      <c r="AT2" s="17"/>
      <c r="AU2" s="17"/>
      <c r="AV2" s="17"/>
      <c r="AW2" s="19"/>
      <c r="AX2" s="16"/>
      <c r="AY2" s="16"/>
    </row>
    <row r="3" spans="1:51" ht="48" customHeight="1" x14ac:dyDescent="0.25">
      <c r="A3" s="25" t="s">
        <v>2</v>
      </c>
      <c r="B3" s="764" t="s">
        <v>3</v>
      </c>
      <c r="C3" s="765"/>
      <c r="D3" s="765"/>
      <c r="E3" s="765"/>
      <c r="F3" s="765"/>
      <c r="G3" s="765"/>
      <c r="H3" s="766"/>
      <c r="I3" s="23"/>
    </row>
    <row r="4" spans="1:51" ht="31.5" customHeight="1" x14ac:dyDescent="0.25">
      <c r="A4" s="25" t="s">
        <v>4</v>
      </c>
      <c r="B4" s="764" t="s">
        <v>5</v>
      </c>
      <c r="C4" s="765"/>
      <c r="D4" s="765"/>
      <c r="E4" s="765"/>
      <c r="F4" s="765"/>
      <c r="G4" s="765"/>
      <c r="H4" s="766"/>
      <c r="I4" s="23"/>
    </row>
    <row r="5" spans="1:51" ht="40.5" customHeight="1" x14ac:dyDescent="0.25">
      <c r="A5" s="25" t="s">
        <v>6</v>
      </c>
      <c r="B5" s="764" t="s">
        <v>7</v>
      </c>
      <c r="C5" s="765"/>
      <c r="D5" s="765"/>
      <c r="E5" s="765"/>
      <c r="F5" s="765"/>
      <c r="G5" s="765"/>
      <c r="H5" s="766"/>
      <c r="I5" s="23"/>
    </row>
    <row r="6" spans="1:51" ht="56.25" customHeight="1" x14ac:dyDescent="0.25">
      <c r="A6" s="25" t="s">
        <v>8</v>
      </c>
      <c r="B6" s="764" t="s">
        <v>9</v>
      </c>
      <c r="C6" s="765"/>
      <c r="D6" s="765"/>
      <c r="E6" s="765"/>
      <c r="F6" s="765"/>
      <c r="G6" s="765"/>
      <c r="H6" s="766"/>
      <c r="I6" s="23"/>
    </row>
    <row r="7" spans="1:51" ht="30" x14ac:dyDescent="0.25">
      <c r="A7" s="25" t="s">
        <v>10</v>
      </c>
      <c r="B7" s="764" t="s">
        <v>11</v>
      </c>
      <c r="C7" s="765"/>
      <c r="D7" s="765"/>
      <c r="E7" s="765"/>
      <c r="F7" s="765"/>
      <c r="G7" s="765"/>
      <c r="H7" s="766"/>
      <c r="I7" s="23"/>
    </row>
    <row r="8" spans="1:51" ht="30" x14ac:dyDescent="0.25">
      <c r="A8" s="25" t="s">
        <v>12</v>
      </c>
      <c r="B8" s="764" t="s">
        <v>13</v>
      </c>
      <c r="C8" s="765"/>
      <c r="D8" s="765"/>
      <c r="E8" s="765"/>
      <c r="F8" s="765"/>
      <c r="G8" s="765"/>
      <c r="H8" s="766"/>
      <c r="I8" s="23"/>
    </row>
    <row r="9" spans="1:51" ht="30" x14ac:dyDescent="0.25">
      <c r="A9" s="25" t="s">
        <v>14</v>
      </c>
      <c r="B9" s="764" t="s">
        <v>15</v>
      </c>
      <c r="C9" s="765"/>
      <c r="D9" s="765"/>
      <c r="E9" s="765"/>
      <c r="F9" s="765"/>
      <c r="G9" s="765"/>
      <c r="H9" s="766"/>
      <c r="I9" s="23"/>
    </row>
    <row r="10" spans="1:51" ht="30" x14ac:dyDescent="0.25">
      <c r="A10" s="25" t="s">
        <v>16</v>
      </c>
      <c r="B10" s="764" t="s">
        <v>17</v>
      </c>
      <c r="C10" s="765"/>
      <c r="D10" s="765"/>
      <c r="E10" s="765"/>
      <c r="F10" s="765"/>
      <c r="G10" s="765"/>
      <c r="H10" s="766"/>
      <c r="I10" s="23"/>
    </row>
    <row r="11" spans="1:51" ht="30" x14ac:dyDescent="0.25">
      <c r="A11" s="25" t="s">
        <v>18</v>
      </c>
      <c r="B11" s="764" t="s">
        <v>19</v>
      </c>
      <c r="C11" s="765"/>
      <c r="D11" s="765"/>
      <c r="E11" s="765"/>
      <c r="F11" s="765"/>
      <c r="G11" s="765"/>
      <c r="H11" s="766"/>
      <c r="I11" s="23"/>
    </row>
    <row r="12" spans="1:51" ht="58.5" customHeight="1" x14ac:dyDescent="0.25">
      <c r="A12" s="25" t="s">
        <v>20</v>
      </c>
      <c r="B12" s="764" t="s">
        <v>21</v>
      </c>
      <c r="C12" s="765"/>
      <c r="D12" s="765"/>
      <c r="E12" s="765"/>
      <c r="F12" s="765"/>
      <c r="G12" s="765"/>
      <c r="H12" s="766"/>
      <c r="I12" s="23"/>
    </row>
    <row r="13" spans="1:51" ht="30" x14ac:dyDescent="0.25">
      <c r="A13" s="25" t="s">
        <v>22</v>
      </c>
      <c r="B13" s="764" t="s">
        <v>23</v>
      </c>
      <c r="C13" s="765"/>
      <c r="D13" s="765"/>
      <c r="E13" s="765"/>
      <c r="F13" s="765"/>
      <c r="G13" s="765"/>
      <c r="H13" s="766"/>
      <c r="I13" s="23"/>
    </row>
    <row r="14" spans="1:51" ht="30" x14ac:dyDescent="0.25">
      <c r="A14" s="25" t="s">
        <v>24</v>
      </c>
      <c r="B14" s="764" t="s">
        <v>25</v>
      </c>
      <c r="C14" s="765"/>
      <c r="D14" s="765"/>
      <c r="E14" s="765"/>
      <c r="F14" s="765"/>
      <c r="G14" s="765"/>
      <c r="H14" s="766"/>
      <c r="I14" s="23"/>
    </row>
    <row r="15" spans="1:51" ht="30" x14ac:dyDescent="0.25">
      <c r="A15" s="25" t="s">
        <v>26</v>
      </c>
      <c r="B15" s="764" t="s">
        <v>27</v>
      </c>
      <c r="C15" s="765"/>
      <c r="D15" s="765"/>
      <c r="E15" s="765"/>
      <c r="F15" s="765"/>
      <c r="G15" s="765"/>
      <c r="H15" s="766"/>
      <c r="I15" s="23"/>
    </row>
    <row r="16" spans="1:51" ht="30" x14ac:dyDescent="0.25">
      <c r="A16" s="25" t="s">
        <v>28</v>
      </c>
      <c r="B16" s="764" t="s">
        <v>29</v>
      </c>
      <c r="C16" s="765"/>
      <c r="D16" s="765"/>
      <c r="E16" s="765"/>
      <c r="F16" s="765"/>
      <c r="G16" s="765"/>
      <c r="H16" s="766"/>
      <c r="I16" s="23"/>
    </row>
    <row r="17" spans="1:9" ht="45" x14ac:dyDescent="0.25">
      <c r="A17" s="25" t="s">
        <v>30</v>
      </c>
      <c r="B17" s="764" t="s">
        <v>31</v>
      </c>
      <c r="C17" s="765"/>
      <c r="D17" s="765"/>
      <c r="E17" s="765"/>
      <c r="F17" s="765"/>
      <c r="G17" s="765"/>
      <c r="H17" s="766"/>
      <c r="I17" s="23"/>
    </row>
    <row r="18" spans="1:9" ht="60" customHeight="1" x14ac:dyDescent="0.25">
      <c r="A18" s="25" t="s">
        <v>32</v>
      </c>
      <c r="B18" s="764" t="s">
        <v>33</v>
      </c>
      <c r="C18" s="765"/>
      <c r="D18" s="765"/>
      <c r="E18" s="765"/>
      <c r="F18" s="765"/>
      <c r="G18" s="765"/>
      <c r="H18" s="766"/>
      <c r="I18" s="23"/>
    </row>
    <row r="19" spans="1:9" ht="45.75" customHeight="1" x14ac:dyDescent="0.25">
      <c r="A19" s="25" t="s">
        <v>34</v>
      </c>
      <c r="B19" s="764" t="s">
        <v>35</v>
      </c>
      <c r="C19" s="765"/>
      <c r="D19" s="765"/>
      <c r="E19" s="765"/>
      <c r="F19" s="765"/>
      <c r="G19" s="765"/>
      <c r="H19" s="766"/>
      <c r="I19" s="23"/>
    </row>
    <row r="20" spans="1:9" ht="51.75" customHeight="1" x14ac:dyDescent="0.25">
      <c r="A20" s="25" t="s">
        <v>36</v>
      </c>
      <c r="B20" s="764" t="s">
        <v>37</v>
      </c>
      <c r="C20" s="765"/>
      <c r="D20" s="765"/>
      <c r="E20" s="765"/>
      <c r="F20" s="765"/>
      <c r="G20" s="765"/>
      <c r="H20" s="766"/>
      <c r="I20" s="23"/>
    </row>
    <row r="21" spans="1:9" ht="57.75" customHeight="1" x14ac:dyDescent="0.25">
      <c r="A21" s="25" t="s">
        <v>38</v>
      </c>
      <c r="B21" s="764" t="s">
        <v>39</v>
      </c>
      <c r="C21" s="765"/>
      <c r="D21" s="765"/>
      <c r="E21" s="765"/>
      <c r="F21" s="765"/>
      <c r="G21" s="765"/>
      <c r="H21" s="766"/>
      <c r="I21" s="23"/>
    </row>
    <row r="22" spans="1:9" x14ac:dyDescent="0.25">
      <c r="A22" s="770"/>
      <c r="B22" s="771"/>
      <c r="C22" s="771"/>
      <c r="D22" s="771"/>
      <c r="E22" s="771"/>
      <c r="F22" s="771"/>
      <c r="G22" s="771"/>
      <c r="H22" s="771"/>
      <c r="I22" s="772"/>
    </row>
    <row r="23" spans="1:9" ht="51" customHeight="1" x14ac:dyDescent="0.25">
      <c r="A23" s="749" t="s">
        <v>40</v>
      </c>
      <c r="B23" s="749"/>
      <c r="C23" s="749"/>
      <c r="D23" s="749"/>
      <c r="E23" s="749"/>
      <c r="F23" s="749"/>
      <c r="G23" s="749"/>
      <c r="H23" s="749"/>
      <c r="I23" s="749"/>
    </row>
    <row r="24" spans="1:9" ht="180" customHeight="1" x14ac:dyDescent="0.25">
      <c r="A24" s="767" t="s">
        <v>41</v>
      </c>
      <c r="B24" s="768"/>
      <c r="C24" s="768"/>
      <c r="D24" s="768"/>
      <c r="E24" s="768"/>
      <c r="F24" s="768"/>
      <c r="G24" s="768"/>
      <c r="H24" s="768"/>
      <c r="I24" s="769"/>
    </row>
    <row r="25" spans="1:9" ht="201" customHeight="1" x14ac:dyDescent="0.25">
      <c r="A25" s="26" t="s">
        <v>42</v>
      </c>
      <c r="B25" s="761" t="s">
        <v>43</v>
      </c>
      <c r="C25" s="761"/>
      <c r="D25" s="761"/>
      <c r="E25" s="761"/>
      <c r="F25" s="761"/>
      <c r="G25" s="761"/>
      <c r="H25" s="761"/>
      <c r="I25" s="761"/>
    </row>
    <row r="26" spans="1:9" ht="120.75" customHeight="1" x14ac:dyDescent="0.25">
      <c r="A26" s="26" t="s">
        <v>44</v>
      </c>
      <c r="B26" s="761" t="s">
        <v>45</v>
      </c>
      <c r="C26" s="761"/>
      <c r="D26" s="761"/>
      <c r="E26" s="761"/>
      <c r="F26" s="761"/>
      <c r="G26" s="761"/>
      <c r="H26" s="761"/>
      <c r="I26" s="761"/>
    </row>
    <row r="27" spans="1:9" ht="87" customHeight="1" x14ac:dyDescent="0.25">
      <c r="A27" s="26" t="s">
        <v>46</v>
      </c>
      <c r="B27" s="761" t="s">
        <v>47</v>
      </c>
      <c r="C27" s="761"/>
      <c r="D27" s="761"/>
      <c r="E27" s="761"/>
      <c r="F27" s="761"/>
      <c r="G27" s="761"/>
      <c r="H27" s="761"/>
      <c r="I27" s="761"/>
    </row>
    <row r="28" spans="1:9" ht="45.75" customHeight="1" x14ac:dyDescent="0.25">
      <c r="A28" s="26" t="s">
        <v>48</v>
      </c>
      <c r="B28" s="761" t="s">
        <v>49</v>
      </c>
      <c r="C28" s="761"/>
      <c r="D28" s="761"/>
      <c r="E28" s="761"/>
      <c r="F28" s="761"/>
      <c r="G28" s="761"/>
      <c r="H28" s="761"/>
      <c r="I28" s="761"/>
    </row>
    <row r="29" spans="1:9" x14ac:dyDescent="0.25">
      <c r="A29" s="773"/>
      <c r="B29" s="773"/>
      <c r="C29" s="773"/>
      <c r="D29" s="773"/>
      <c r="E29" s="773"/>
      <c r="F29" s="773"/>
      <c r="G29" s="773"/>
      <c r="H29" s="773"/>
      <c r="I29" s="773"/>
    </row>
    <row r="30" spans="1:9" ht="45" customHeight="1" x14ac:dyDescent="0.25">
      <c r="A30" s="762" t="s">
        <v>50</v>
      </c>
      <c r="B30" s="762"/>
      <c r="C30" s="762"/>
      <c r="D30" s="762"/>
      <c r="E30" s="762"/>
      <c r="F30" s="762"/>
      <c r="G30" s="762"/>
      <c r="H30" s="762"/>
      <c r="I30" s="762"/>
    </row>
    <row r="31" spans="1:9" ht="42" customHeight="1" x14ac:dyDescent="0.25">
      <c r="A31" s="763" t="s">
        <v>51</v>
      </c>
      <c r="B31" s="763"/>
      <c r="C31" s="754" t="s">
        <v>52</v>
      </c>
      <c r="D31" s="755"/>
      <c r="E31" s="755"/>
      <c r="F31" s="755"/>
      <c r="G31" s="755"/>
      <c r="H31" s="756"/>
      <c r="I31" s="22"/>
    </row>
    <row r="32" spans="1:9" ht="43.5" customHeight="1" x14ac:dyDescent="0.25">
      <c r="A32" s="763" t="s">
        <v>53</v>
      </c>
      <c r="B32" s="763"/>
      <c r="C32" s="754" t="s">
        <v>54</v>
      </c>
      <c r="D32" s="755"/>
      <c r="E32" s="755"/>
      <c r="F32" s="755"/>
      <c r="G32" s="755"/>
      <c r="H32" s="756"/>
      <c r="I32" s="22"/>
    </row>
    <row r="33" spans="1:9" ht="40.5" customHeight="1" x14ac:dyDescent="0.25">
      <c r="A33" s="763" t="s">
        <v>55</v>
      </c>
      <c r="B33" s="763"/>
      <c r="C33" s="754" t="s">
        <v>56</v>
      </c>
      <c r="D33" s="755"/>
      <c r="E33" s="755"/>
      <c r="F33" s="755"/>
      <c r="G33" s="755"/>
      <c r="H33" s="756"/>
      <c r="I33" s="22"/>
    </row>
    <row r="34" spans="1:9" ht="75.75" customHeight="1" x14ac:dyDescent="0.25">
      <c r="A34" s="751" t="s">
        <v>57</v>
      </c>
      <c r="B34" s="751"/>
      <c r="C34" s="764" t="s">
        <v>58</v>
      </c>
      <c r="D34" s="765"/>
      <c r="E34" s="765"/>
      <c r="F34" s="765"/>
      <c r="G34" s="765"/>
      <c r="H34" s="766"/>
      <c r="I34" s="22"/>
    </row>
    <row r="35" spans="1:9" ht="57.75" customHeight="1" x14ac:dyDescent="0.25">
      <c r="A35" s="751" t="s">
        <v>59</v>
      </c>
      <c r="B35" s="751"/>
      <c r="C35" s="754" t="s">
        <v>60</v>
      </c>
      <c r="D35" s="755"/>
      <c r="E35" s="755"/>
      <c r="F35" s="755"/>
      <c r="G35" s="755"/>
      <c r="H35" s="756"/>
      <c r="I35" s="22"/>
    </row>
    <row r="36" spans="1:9" ht="73.5" customHeight="1" x14ac:dyDescent="0.25">
      <c r="A36" s="751" t="s">
        <v>61</v>
      </c>
      <c r="B36" s="751"/>
      <c r="C36" s="754" t="s">
        <v>62</v>
      </c>
      <c r="D36" s="755"/>
      <c r="E36" s="755"/>
      <c r="F36" s="755"/>
      <c r="G36" s="755"/>
      <c r="H36" s="756"/>
      <c r="I36" s="22"/>
    </row>
    <row r="37" spans="1:9" ht="67.5" customHeight="1" x14ac:dyDescent="0.25">
      <c r="A37" s="751" t="s">
        <v>63</v>
      </c>
      <c r="B37" s="751"/>
      <c r="C37" s="754" t="s">
        <v>64</v>
      </c>
      <c r="D37" s="755"/>
      <c r="E37" s="755"/>
      <c r="F37" s="755"/>
      <c r="G37" s="755"/>
      <c r="H37" s="756"/>
      <c r="I37" s="22"/>
    </row>
    <row r="38" spans="1:9" ht="45.75" customHeight="1" x14ac:dyDescent="0.25">
      <c r="A38" s="751" t="s">
        <v>65</v>
      </c>
      <c r="B38" s="751"/>
      <c r="C38" s="754" t="s">
        <v>66</v>
      </c>
      <c r="D38" s="755"/>
      <c r="E38" s="755"/>
      <c r="F38" s="755"/>
      <c r="G38" s="755"/>
      <c r="H38" s="756"/>
      <c r="I38" s="22"/>
    </row>
    <row r="39" spans="1:9" ht="39.75" customHeight="1" x14ac:dyDescent="0.25">
      <c r="A39" s="751" t="s">
        <v>67</v>
      </c>
      <c r="B39" s="751"/>
      <c r="C39" s="754" t="s">
        <v>68</v>
      </c>
      <c r="D39" s="755"/>
      <c r="E39" s="755"/>
      <c r="F39" s="755"/>
      <c r="G39" s="755"/>
      <c r="H39" s="756"/>
      <c r="I39" s="22"/>
    </row>
    <row r="40" spans="1:9" ht="52.5" customHeight="1" x14ac:dyDescent="0.25">
      <c r="A40" s="752" t="s">
        <v>69</v>
      </c>
      <c r="B40" s="752"/>
      <c r="C40" s="754" t="s">
        <v>70</v>
      </c>
      <c r="D40" s="755"/>
      <c r="E40" s="755"/>
      <c r="F40" s="755"/>
      <c r="G40" s="755"/>
      <c r="H40" s="756"/>
      <c r="I40" s="22"/>
    </row>
    <row r="42" spans="1:9" ht="42.75" customHeight="1" x14ac:dyDescent="0.25">
      <c r="A42" s="753" t="s">
        <v>71</v>
      </c>
      <c r="B42" s="753"/>
      <c r="C42" s="753"/>
      <c r="D42" s="753"/>
      <c r="E42" s="753"/>
      <c r="F42" s="753"/>
      <c r="G42" s="753"/>
      <c r="H42" s="753"/>
    </row>
    <row r="43" spans="1:9" ht="53.25" customHeight="1" x14ac:dyDescent="0.25">
      <c r="A43" s="750" t="s">
        <v>72</v>
      </c>
      <c r="B43" s="750"/>
      <c r="C43" s="754" t="s">
        <v>73</v>
      </c>
      <c r="D43" s="755"/>
      <c r="E43" s="755"/>
      <c r="F43" s="755"/>
      <c r="G43" s="755"/>
      <c r="H43" s="756"/>
    </row>
    <row r="44" spans="1:9" ht="69" customHeight="1" x14ac:dyDescent="0.25">
      <c r="A44" s="750" t="s">
        <v>74</v>
      </c>
      <c r="B44" s="750"/>
      <c r="C44" s="764" t="s">
        <v>75</v>
      </c>
      <c r="D44" s="765"/>
      <c r="E44" s="765"/>
      <c r="F44" s="765"/>
      <c r="G44" s="765"/>
      <c r="H44" s="766"/>
    </row>
    <row r="45" spans="1:9" ht="56.25" customHeight="1" x14ac:dyDescent="0.25">
      <c r="A45" s="750" t="s">
        <v>76</v>
      </c>
      <c r="B45" s="750"/>
      <c r="C45" s="754" t="s">
        <v>77</v>
      </c>
      <c r="D45" s="755"/>
      <c r="E45" s="755"/>
      <c r="F45" s="755"/>
      <c r="G45" s="755"/>
      <c r="H45" s="756"/>
    </row>
    <row r="46" spans="1:9" ht="51.75" customHeight="1" x14ac:dyDescent="0.25">
      <c r="A46" s="750" t="s">
        <v>78</v>
      </c>
      <c r="B46" s="750"/>
      <c r="C46" s="754" t="s">
        <v>79</v>
      </c>
      <c r="D46" s="755"/>
      <c r="E46" s="755"/>
      <c r="F46" s="755"/>
      <c r="G46" s="755"/>
      <c r="H46" s="756"/>
    </row>
    <row r="47" spans="1:9" ht="48.75" customHeight="1" x14ac:dyDescent="0.25">
      <c r="A47" s="750" t="s">
        <v>80</v>
      </c>
      <c r="B47" s="750"/>
      <c r="C47" s="754" t="s">
        <v>81</v>
      </c>
      <c r="D47" s="755"/>
      <c r="E47" s="755"/>
      <c r="F47" s="755"/>
      <c r="G47" s="755"/>
      <c r="H47" s="756"/>
    </row>
    <row r="48" spans="1:9" x14ac:dyDescent="0.25">
      <c r="A48" s="758"/>
      <c r="B48" s="758"/>
      <c r="C48" s="758"/>
      <c r="D48" s="758"/>
      <c r="E48" s="758"/>
      <c r="F48" s="758"/>
      <c r="G48" s="758"/>
      <c r="H48" s="758"/>
    </row>
    <row r="49" spans="1:8" ht="34.5" customHeight="1" x14ac:dyDescent="0.25">
      <c r="A49" s="757" t="s">
        <v>82</v>
      </c>
      <c r="B49" s="757"/>
      <c r="C49" s="757"/>
      <c r="D49" s="757"/>
      <c r="E49" s="757"/>
      <c r="F49" s="757"/>
      <c r="G49" s="757"/>
      <c r="H49" s="757"/>
    </row>
    <row r="50" spans="1:8" ht="44.25" customHeight="1" x14ac:dyDescent="0.25">
      <c r="A50" s="750" t="s">
        <v>83</v>
      </c>
      <c r="B50" s="750"/>
      <c r="C50" s="754" t="s">
        <v>84</v>
      </c>
      <c r="D50" s="755"/>
      <c r="E50" s="755"/>
      <c r="F50" s="755"/>
      <c r="G50" s="755"/>
      <c r="H50" s="756"/>
    </row>
    <row r="51" spans="1:8" ht="90" customHeight="1" x14ac:dyDescent="0.25">
      <c r="A51" s="750" t="s">
        <v>85</v>
      </c>
      <c r="B51" s="750"/>
      <c r="C51" s="764" t="s">
        <v>86</v>
      </c>
      <c r="D51" s="755"/>
      <c r="E51" s="755"/>
      <c r="F51" s="755"/>
      <c r="G51" s="755"/>
      <c r="H51" s="756"/>
    </row>
    <row r="52" spans="1:8" ht="40.5" customHeight="1" x14ac:dyDescent="0.25">
      <c r="A52" s="750" t="s">
        <v>87</v>
      </c>
      <c r="B52" s="750"/>
      <c r="C52" s="754" t="s">
        <v>88</v>
      </c>
      <c r="D52" s="755"/>
      <c r="E52" s="755"/>
      <c r="F52" s="755"/>
      <c r="G52" s="755"/>
      <c r="H52" s="756"/>
    </row>
    <row r="53" spans="1:8" ht="32.25" customHeight="1" x14ac:dyDescent="0.25">
      <c r="A53" s="750" t="s">
        <v>89</v>
      </c>
      <c r="B53" s="750"/>
      <c r="C53" s="754" t="s">
        <v>90</v>
      </c>
      <c r="D53" s="755"/>
      <c r="E53" s="755"/>
      <c r="F53" s="755"/>
      <c r="G53" s="755"/>
      <c r="H53" s="756"/>
    </row>
    <row r="54" spans="1:8" ht="51.75" customHeight="1" x14ac:dyDescent="0.25">
      <c r="A54" s="746" t="s">
        <v>91</v>
      </c>
      <c r="B54" s="746"/>
      <c r="C54" s="754" t="s">
        <v>92</v>
      </c>
      <c r="D54" s="755"/>
      <c r="E54" s="755"/>
      <c r="F54" s="755"/>
      <c r="G54" s="755"/>
      <c r="H54" s="756"/>
    </row>
    <row r="55" spans="1:8" ht="65.25" customHeight="1" x14ac:dyDescent="0.25">
      <c r="A55" s="746" t="s">
        <v>93</v>
      </c>
      <c r="B55" s="746"/>
      <c r="C55" s="754" t="s">
        <v>94</v>
      </c>
      <c r="D55" s="755"/>
      <c r="E55" s="755"/>
      <c r="F55" s="755"/>
      <c r="G55" s="755"/>
      <c r="H55" s="756"/>
    </row>
    <row r="56" spans="1:8" ht="40.5" customHeight="1" x14ac:dyDescent="0.25">
      <c r="A56" s="746" t="s">
        <v>95</v>
      </c>
      <c r="B56" s="746"/>
      <c r="C56" s="754" t="s">
        <v>96</v>
      </c>
      <c r="D56" s="755"/>
      <c r="E56" s="755"/>
      <c r="F56" s="755"/>
      <c r="G56" s="755"/>
      <c r="H56" s="756"/>
    </row>
    <row r="57" spans="1:8" ht="60" customHeight="1" x14ac:dyDescent="0.25">
      <c r="A57" s="746" t="s">
        <v>97</v>
      </c>
      <c r="B57" s="746"/>
      <c r="C57" s="754" t="s">
        <v>98</v>
      </c>
      <c r="D57" s="755"/>
      <c r="E57" s="755"/>
      <c r="F57" s="755"/>
      <c r="G57" s="755"/>
      <c r="H57" s="756"/>
    </row>
    <row r="58" spans="1:8" ht="51.75" customHeight="1" x14ac:dyDescent="0.25">
      <c r="A58" s="746" t="s">
        <v>99</v>
      </c>
      <c r="B58" s="746"/>
      <c r="C58" s="754" t="s">
        <v>100</v>
      </c>
      <c r="D58" s="755"/>
      <c r="E58" s="755"/>
      <c r="F58" s="755"/>
      <c r="G58" s="755"/>
      <c r="H58" s="756"/>
    </row>
    <row r="59" spans="1:8" ht="54.75" customHeight="1" x14ac:dyDescent="0.25">
      <c r="A59" s="747" t="s">
        <v>101</v>
      </c>
      <c r="B59" s="747"/>
      <c r="C59" s="754" t="s">
        <v>102</v>
      </c>
      <c r="D59" s="755"/>
      <c r="E59" s="755"/>
      <c r="F59" s="755"/>
      <c r="G59" s="755"/>
      <c r="H59" s="756"/>
    </row>
    <row r="61" spans="1:8" s="22" customFormat="1" ht="182.25" customHeight="1" x14ac:dyDescent="0.25">
      <c r="A61" s="759" t="s">
        <v>103</v>
      </c>
      <c r="B61" s="760"/>
      <c r="C61" s="760"/>
      <c r="D61" s="760"/>
      <c r="E61" s="760"/>
      <c r="F61" s="760"/>
      <c r="G61" s="760"/>
      <c r="H61" s="760"/>
    </row>
    <row r="62" spans="1:8" s="22" customFormat="1" ht="64.5" customHeight="1" x14ac:dyDescent="0.25">
      <c r="A62" s="748" t="s">
        <v>104</v>
      </c>
      <c r="B62" s="748"/>
      <c r="C62" s="764" t="s">
        <v>105</v>
      </c>
      <c r="D62" s="765"/>
      <c r="E62" s="765"/>
      <c r="F62" s="765"/>
      <c r="G62" s="765"/>
      <c r="H62" s="766"/>
    </row>
    <row r="63" spans="1:8" s="22" customFormat="1" ht="69.75" customHeight="1" x14ac:dyDescent="0.25">
      <c r="A63" s="748" t="s">
        <v>106</v>
      </c>
      <c r="B63" s="748"/>
      <c r="C63" s="764" t="s">
        <v>107</v>
      </c>
      <c r="D63" s="765"/>
      <c r="E63" s="765"/>
      <c r="F63" s="765"/>
      <c r="G63" s="765"/>
      <c r="H63" s="766"/>
    </row>
  </sheetData>
  <mergeCells count="88">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C37:H37"/>
    <mergeCell ref="C38:H38"/>
    <mergeCell ref="C39:H39"/>
    <mergeCell ref="B25:I25"/>
    <mergeCell ref="B26:I26"/>
    <mergeCell ref="B27:I27"/>
    <mergeCell ref="B20:H20"/>
    <mergeCell ref="B21:H21"/>
    <mergeCell ref="A24:I24"/>
    <mergeCell ref="A22:I22"/>
    <mergeCell ref="A29:I29"/>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A44:B44"/>
    <mergeCell ref="A45:B45"/>
    <mergeCell ref="A46:B46"/>
    <mergeCell ref="A47:B47"/>
    <mergeCell ref="A49:H49"/>
    <mergeCell ref="C45:H45"/>
    <mergeCell ref="C46:H46"/>
    <mergeCell ref="C47:H47"/>
    <mergeCell ref="A48:H48"/>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56:B56"/>
    <mergeCell ref="A57:B57"/>
    <mergeCell ref="A58:B58"/>
    <mergeCell ref="A59:B59"/>
    <mergeCell ref="A62:B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251"/>
  <sheetViews>
    <sheetView tabSelected="1" topLeftCell="M7" zoomScale="40" zoomScaleNormal="40" workbookViewId="0">
      <pane xSplit="5" ySplit="2" topLeftCell="V220" activePane="bottomRight" state="frozen"/>
      <selection activeCell="M7" sqref="M7"/>
      <selection pane="topRight" activeCell="R7" sqref="R7"/>
      <selection pane="bottomLeft" activeCell="M9" sqref="M9"/>
      <selection pane="bottomRight" activeCell="W195" sqref="W195:W197"/>
    </sheetView>
  </sheetViews>
  <sheetFormatPr baseColWidth="10" defaultColWidth="11.42578125" defaultRowHeight="23.25" x14ac:dyDescent="0.35"/>
  <cols>
    <col min="1" max="1" width="17.42578125" customWidth="1"/>
    <col min="2" max="2" width="16.5703125" customWidth="1"/>
    <col min="3" max="3" width="18" customWidth="1"/>
    <col min="4" max="4" width="20.28515625" customWidth="1"/>
    <col min="5" max="5" width="23.28515625" customWidth="1"/>
    <col min="6" max="6" width="21" customWidth="1"/>
    <col min="7" max="7" width="17.5703125" customWidth="1"/>
    <col min="8" max="8" width="21.7109375" customWidth="1"/>
    <col min="9" max="9" width="21.42578125" customWidth="1"/>
    <col min="10" max="10" width="19.7109375" customWidth="1"/>
    <col min="11" max="11" width="21.85546875" customWidth="1"/>
    <col min="12" max="12" width="17.28515625" customWidth="1"/>
    <col min="13" max="13" width="43.28515625" customWidth="1"/>
    <col min="14" max="14" width="28.28515625" style="1" customWidth="1"/>
    <col min="15" max="15" width="15.5703125" style="1" customWidth="1"/>
    <col min="16" max="16" width="17.7109375" style="1" customWidth="1"/>
    <col min="17" max="17" width="22" style="1" customWidth="1"/>
    <col min="18" max="18" width="31" style="709" customWidth="1"/>
    <col min="19" max="19" width="28.85546875" style="728" customWidth="1"/>
    <col min="20" max="20" width="28.42578125" style="729" customWidth="1"/>
    <col min="21" max="22" width="33.85546875" style="729" customWidth="1"/>
    <col min="23" max="24" width="33.85546875" style="86" customWidth="1"/>
    <col min="25" max="25" width="23.28515625" style="730" customWidth="1"/>
    <col min="26" max="26" width="24.7109375" style="731" customWidth="1"/>
    <col min="27" max="27" width="28.85546875" style="732" customWidth="1"/>
    <col min="28" max="28" width="43.85546875" style="733" customWidth="1"/>
    <col min="29" max="29" width="21.42578125" style="733" customWidth="1"/>
    <col min="30" max="30" width="25.140625" style="734" customWidth="1"/>
    <col min="31" max="31" width="22.7109375" style="734" customWidth="1"/>
    <col min="32" max="32" width="92.140625" customWidth="1"/>
    <col min="33" max="33" width="56.42578125" customWidth="1"/>
    <col min="34" max="34" width="25.7109375" hidden="1" customWidth="1"/>
    <col min="35" max="35" width="34.28515625" style="735" hidden="1" customWidth="1"/>
    <col min="36" max="37" width="26.85546875" style="735" hidden="1" customWidth="1"/>
    <col min="38" max="38" width="38" style="113" hidden="1" customWidth="1"/>
    <col min="39" max="39" width="33.85546875" style="113" hidden="1" customWidth="1"/>
    <col min="40" max="40" width="36" style="736" hidden="1" customWidth="1"/>
    <col min="41" max="41" width="44.5703125" style="2" hidden="1" customWidth="1"/>
    <col min="42" max="42" width="40.28515625" hidden="1" customWidth="1"/>
    <col min="43" max="43" width="37.85546875" hidden="1" customWidth="1"/>
    <col min="44" max="44" width="30.7109375" hidden="1" customWidth="1"/>
    <col min="45" max="45" width="34.5703125" hidden="1" customWidth="1"/>
    <col min="46" max="51" width="21.7109375" hidden="1" customWidth="1"/>
    <col min="52" max="52" width="26.7109375" hidden="1" customWidth="1"/>
    <col min="53" max="53" width="48.5703125" hidden="1" customWidth="1"/>
    <col min="54" max="54" width="35.42578125" hidden="1" customWidth="1"/>
    <col min="55" max="55" width="52.5703125" hidden="1" customWidth="1"/>
    <col min="56" max="56" width="63.85546875" hidden="1" customWidth="1"/>
    <col min="57" max="57" width="43.85546875" hidden="1" customWidth="1"/>
    <col min="58" max="58" width="42.140625" style="737" customWidth="1"/>
    <col min="59" max="63" width="21.7109375" hidden="1" customWidth="1"/>
    <col min="64" max="64" width="102.140625" style="236" customWidth="1"/>
    <col min="65" max="65" width="117.5703125" style="236" customWidth="1"/>
    <col min="66" max="66" width="18.85546875" customWidth="1"/>
    <col min="67" max="67" width="27" customWidth="1"/>
  </cols>
  <sheetData>
    <row r="1" spans="1:67" ht="26.25" x14ac:dyDescent="0.35">
      <c r="B1" s="1115" t="s">
        <v>108</v>
      </c>
      <c r="C1" s="1115"/>
      <c r="D1" s="1112" t="s">
        <v>109</v>
      </c>
      <c r="E1" s="1113"/>
      <c r="F1" s="1113"/>
      <c r="G1" s="1113"/>
      <c r="H1" s="1113"/>
      <c r="I1" s="1113"/>
      <c r="J1" s="1113"/>
      <c r="K1" s="1113"/>
      <c r="L1" s="1113"/>
      <c r="M1" s="1113"/>
      <c r="N1" s="1113"/>
      <c r="O1" s="1113"/>
      <c r="P1" s="1113"/>
      <c r="Q1" s="1113"/>
      <c r="R1" s="1113"/>
      <c r="S1" s="1113"/>
      <c r="T1" s="1113"/>
      <c r="U1" s="1113"/>
      <c r="V1" s="1113"/>
      <c r="W1" s="1113"/>
      <c r="X1" s="1113"/>
      <c r="Y1" s="1113"/>
      <c r="Z1" s="1113"/>
      <c r="AA1" s="1113"/>
      <c r="AB1" s="1113"/>
      <c r="AC1" s="1113"/>
      <c r="AD1" s="1113"/>
      <c r="AE1" s="1113"/>
      <c r="AF1" s="1113"/>
      <c r="AG1" s="1113"/>
      <c r="AH1" s="1113"/>
      <c r="AI1" s="1113"/>
      <c r="AJ1" s="1113"/>
      <c r="AK1" s="1113"/>
      <c r="AL1" s="1113"/>
      <c r="AM1" s="1113"/>
      <c r="AN1" s="1113"/>
      <c r="AO1" s="1113"/>
      <c r="AP1" s="1113"/>
      <c r="AQ1" s="1113"/>
      <c r="AR1" s="1113"/>
      <c r="AS1" s="1113"/>
      <c r="AT1" s="1113"/>
      <c r="AU1" s="1113"/>
      <c r="AV1" s="1113"/>
      <c r="AW1" s="1113"/>
      <c r="AX1" s="1113"/>
      <c r="AY1" s="1113"/>
      <c r="AZ1" s="1113"/>
      <c r="BA1" s="1113"/>
      <c r="BB1" s="1113"/>
      <c r="BC1" s="1113"/>
      <c r="BD1" s="1113"/>
      <c r="BE1" s="1113"/>
      <c r="BF1" s="1113"/>
      <c r="BG1" s="1114"/>
      <c r="BH1" s="235" t="s">
        <v>110</v>
      </c>
    </row>
    <row r="2" spans="1:67" ht="26.25" x14ac:dyDescent="0.35">
      <c r="B2" s="1115"/>
      <c r="C2" s="1115"/>
      <c r="D2" s="1112" t="s">
        <v>111</v>
      </c>
      <c r="E2" s="1113"/>
      <c r="F2" s="1113"/>
      <c r="G2" s="1113"/>
      <c r="H2" s="1113"/>
      <c r="I2" s="1113"/>
      <c r="J2" s="1113"/>
      <c r="K2" s="1113"/>
      <c r="L2" s="1113"/>
      <c r="M2" s="1113"/>
      <c r="N2" s="1113"/>
      <c r="O2" s="1113"/>
      <c r="P2" s="1113"/>
      <c r="Q2" s="1113"/>
      <c r="R2" s="1113"/>
      <c r="S2" s="1113"/>
      <c r="T2" s="1113"/>
      <c r="U2" s="1113"/>
      <c r="V2" s="1113"/>
      <c r="W2" s="1113"/>
      <c r="X2" s="1113"/>
      <c r="Y2" s="1113"/>
      <c r="Z2" s="1113"/>
      <c r="AA2" s="1113"/>
      <c r="AB2" s="1113"/>
      <c r="AC2" s="1113"/>
      <c r="AD2" s="1113"/>
      <c r="AE2" s="1113"/>
      <c r="AF2" s="1113"/>
      <c r="AG2" s="1113"/>
      <c r="AH2" s="1113"/>
      <c r="AI2" s="1113"/>
      <c r="AJ2" s="1113"/>
      <c r="AK2" s="1113"/>
      <c r="AL2" s="1113"/>
      <c r="AM2" s="1113"/>
      <c r="AN2" s="1113"/>
      <c r="AO2" s="1113"/>
      <c r="AP2" s="1113"/>
      <c r="AQ2" s="1113"/>
      <c r="AR2" s="1113"/>
      <c r="AS2" s="1113"/>
      <c r="AT2" s="1113"/>
      <c r="AU2" s="1113"/>
      <c r="AV2" s="1113"/>
      <c r="AW2" s="1113"/>
      <c r="AX2" s="1113"/>
      <c r="AY2" s="1113"/>
      <c r="AZ2" s="1113"/>
      <c r="BA2" s="1113"/>
      <c r="BB2" s="1113"/>
      <c r="BC2" s="1113"/>
      <c r="BD2" s="1113"/>
      <c r="BE2" s="1113"/>
      <c r="BF2" s="1113"/>
      <c r="BG2" s="1114"/>
      <c r="BH2" s="235" t="s">
        <v>112</v>
      </c>
    </row>
    <row r="3" spans="1:67" ht="26.25" x14ac:dyDescent="0.35">
      <c r="B3" s="1115"/>
      <c r="C3" s="1115"/>
      <c r="D3" s="1112" t="s">
        <v>113</v>
      </c>
      <c r="E3" s="1113"/>
      <c r="F3" s="1113"/>
      <c r="G3" s="1113"/>
      <c r="H3" s="1113"/>
      <c r="I3" s="1113"/>
      <c r="J3" s="1113"/>
      <c r="K3" s="1113"/>
      <c r="L3" s="1113"/>
      <c r="M3" s="1113"/>
      <c r="N3" s="1113"/>
      <c r="O3" s="1113"/>
      <c r="P3" s="1113"/>
      <c r="Q3" s="1113"/>
      <c r="R3" s="1113"/>
      <c r="S3" s="1113"/>
      <c r="T3" s="1113"/>
      <c r="U3" s="1113"/>
      <c r="V3" s="1113"/>
      <c r="W3" s="1113"/>
      <c r="X3" s="1113"/>
      <c r="Y3" s="1113"/>
      <c r="Z3" s="1113"/>
      <c r="AA3" s="1113"/>
      <c r="AB3" s="1113"/>
      <c r="AC3" s="1113"/>
      <c r="AD3" s="1113"/>
      <c r="AE3" s="1113"/>
      <c r="AF3" s="1113"/>
      <c r="AG3" s="1113"/>
      <c r="AH3" s="1113"/>
      <c r="AI3" s="1113"/>
      <c r="AJ3" s="1113"/>
      <c r="AK3" s="1113"/>
      <c r="AL3" s="1113"/>
      <c r="AM3" s="1113"/>
      <c r="AN3" s="1113"/>
      <c r="AO3" s="1113"/>
      <c r="AP3" s="1113"/>
      <c r="AQ3" s="1113"/>
      <c r="AR3" s="1113"/>
      <c r="AS3" s="1113"/>
      <c r="AT3" s="1113"/>
      <c r="AU3" s="1113"/>
      <c r="AV3" s="1113"/>
      <c r="AW3" s="1113"/>
      <c r="AX3" s="1113"/>
      <c r="AY3" s="1113"/>
      <c r="AZ3" s="1113"/>
      <c r="BA3" s="1113"/>
      <c r="BB3" s="1113"/>
      <c r="BC3" s="1113"/>
      <c r="BD3" s="1113"/>
      <c r="BE3" s="1113"/>
      <c r="BF3" s="1113"/>
      <c r="BG3" s="1114"/>
      <c r="BH3" s="235" t="s">
        <v>114</v>
      </c>
    </row>
    <row r="4" spans="1:67" ht="26.25" x14ac:dyDescent="0.35">
      <c r="B4" s="1115"/>
      <c r="C4" s="1115"/>
      <c r="D4" s="1112" t="s">
        <v>115</v>
      </c>
      <c r="E4" s="1113"/>
      <c r="F4" s="1113"/>
      <c r="G4" s="1113"/>
      <c r="H4" s="1113"/>
      <c r="I4" s="1113"/>
      <c r="J4" s="1113"/>
      <c r="K4" s="1113"/>
      <c r="L4" s="1113"/>
      <c r="M4" s="1113"/>
      <c r="N4" s="1113"/>
      <c r="O4" s="1113"/>
      <c r="P4" s="1113"/>
      <c r="Q4" s="1113"/>
      <c r="R4" s="1113"/>
      <c r="S4" s="1113"/>
      <c r="T4" s="1113"/>
      <c r="U4" s="1113"/>
      <c r="V4" s="1113"/>
      <c r="W4" s="1113"/>
      <c r="X4" s="1113"/>
      <c r="Y4" s="1113"/>
      <c r="Z4" s="1113"/>
      <c r="AA4" s="1113"/>
      <c r="AB4" s="1113"/>
      <c r="AC4" s="1113"/>
      <c r="AD4" s="1113"/>
      <c r="AE4" s="1113"/>
      <c r="AF4" s="1113"/>
      <c r="AG4" s="1113"/>
      <c r="AH4" s="1113"/>
      <c r="AI4" s="1113"/>
      <c r="AJ4" s="1113"/>
      <c r="AK4" s="1113"/>
      <c r="AL4" s="1113"/>
      <c r="AM4" s="1113"/>
      <c r="AN4" s="1113"/>
      <c r="AO4" s="1113"/>
      <c r="AP4" s="1113"/>
      <c r="AQ4" s="1113"/>
      <c r="AR4" s="1113"/>
      <c r="AS4" s="1113"/>
      <c r="AT4" s="1113"/>
      <c r="AU4" s="1113"/>
      <c r="AV4" s="1113"/>
      <c r="AW4" s="1113"/>
      <c r="AX4" s="1113"/>
      <c r="AY4" s="1113"/>
      <c r="AZ4" s="1113"/>
      <c r="BA4" s="1113"/>
      <c r="BB4" s="1113"/>
      <c r="BC4" s="1113"/>
      <c r="BD4" s="1113"/>
      <c r="BE4" s="1113"/>
      <c r="BF4" s="1113"/>
      <c r="BG4" s="1114"/>
      <c r="BH4" s="235" t="s">
        <v>116</v>
      </c>
    </row>
    <row r="5" spans="1:67" ht="26.25" x14ac:dyDescent="0.35">
      <c r="B5" s="1111" t="s">
        <v>117</v>
      </c>
      <c r="C5" s="1111"/>
      <c r="D5" s="1216" t="s">
        <v>118</v>
      </c>
      <c r="E5" s="1217"/>
      <c r="F5" s="1217"/>
      <c r="G5" s="1217"/>
      <c r="H5" s="1217"/>
      <c r="I5" s="1217"/>
      <c r="J5" s="1217"/>
      <c r="K5" s="1217"/>
      <c r="L5" s="1217"/>
      <c r="M5" s="1217"/>
      <c r="N5" s="1217"/>
      <c r="O5" s="1217"/>
      <c r="P5" s="1217"/>
      <c r="Q5" s="1217"/>
      <c r="R5" s="1217"/>
      <c r="S5" s="1217"/>
      <c r="T5" s="1217"/>
      <c r="U5" s="1217"/>
      <c r="V5" s="1217"/>
      <c r="W5" s="1217"/>
      <c r="X5" s="1217"/>
      <c r="Y5" s="1217"/>
      <c r="Z5" s="1217"/>
      <c r="AA5" s="1217"/>
      <c r="AB5" s="1217"/>
      <c r="AC5" s="1217"/>
      <c r="AD5" s="1217"/>
      <c r="AE5" s="1217"/>
      <c r="AF5" s="1217"/>
      <c r="AG5" s="1217"/>
      <c r="AH5" s="1217"/>
      <c r="AI5" s="1217"/>
      <c r="AJ5" s="1217"/>
      <c r="AK5" s="1217"/>
      <c r="AL5" s="1217"/>
      <c r="AM5" s="1217"/>
      <c r="AN5" s="1217"/>
      <c r="AO5" s="1217"/>
      <c r="AP5" s="1217"/>
      <c r="AQ5" s="1217"/>
      <c r="AR5" s="1217"/>
      <c r="AS5" s="1217"/>
      <c r="AT5" s="1217"/>
      <c r="AU5" s="1217"/>
      <c r="AV5" s="1217"/>
      <c r="AW5" s="1217"/>
      <c r="AX5" s="1217"/>
      <c r="AY5" s="1217"/>
      <c r="AZ5" s="1217"/>
      <c r="BA5" s="1217"/>
      <c r="BB5" s="1217"/>
      <c r="BC5" s="1217"/>
      <c r="BD5" s="1217"/>
      <c r="BE5" s="1217"/>
      <c r="BF5" s="1217"/>
      <c r="BG5" s="1218"/>
      <c r="BH5" s="237"/>
    </row>
    <row r="6" spans="1:67" ht="30.75" customHeight="1" x14ac:dyDescent="0.25">
      <c r="A6" s="1097" t="s">
        <v>1</v>
      </c>
      <c r="B6" s="1097"/>
      <c r="C6" s="1097"/>
      <c r="D6" s="1097"/>
      <c r="E6" s="1097"/>
      <c r="F6" s="1097"/>
      <c r="G6" s="1097"/>
      <c r="H6" s="1097"/>
      <c r="I6" s="1097"/>
      <c r="J6" s="1097"/>
      <c r="K6" s="1097"/>
      <c r="L6" s="1097"/>
      <c r="M6" s="1097"/>
      <c r="N6" s="1097"/>
      <c r="O6" s="1097"/>
      <c r="P6" s="1097"/>
      <c r="Q6" s="1097"/>
      <c r="R6" s="1097"/>
      <c r="S6" s="1097"/>
      <c r="T6" s="1097"/>
      <c r="U6" s="238"/>
      <c r="V6" s="238"/>
      <c r="W6" s="90"/>
      <c r="X6" s="90"/>
      <c r="Y6" s="1098" t="s">
        <v>119</v>
      </c>
      <c r="Z6" s="1098"/>
      <c r="AA6" s="1098"/>
      <c r="AB6" s="1098"/>
      <c r="AC6" s="762" t="s">
        <v>50</v>
      </c>
      <c r="AD6" s="762"/>
      <c r="AE6" s="762"/>
      <c r="AF6" s="762"/>
      <c r="AG6" s="762"/>
      <c r="AH6" s="762"/>
      <c r="AI6" s="762"/>
      <c r="AJ6" s="762"/>
      <c r="AK6" s="762"/>
      <c r="AL6" s="762"/>
      <c r="AM6" s="762"/>
      <c r="AN6" s="762"/>
      <c r="AO6" s="762"/>
      <c r="AP6" s="762"/>
      <c r="AQ6" s="1097" t="s">
        <v>71</v>
      </c>
      <c r="AR6" s="1097"/>
      <c r="AS6" s="1097"/>
      <c r="AT6" s="1097"/>
      <c r="AU6" s="1097"/>
      <c r="AV6" s="1097"/>
      <c r="AW6" s="1097"/>
      <c r="AX6" s="1097"/>
      <c r="AY6" s="1097"/>
      <c r="AZ6" s="1097"/>
      <c r="BA6" s="1097"/>
      <c r="BB6" s="1097"/>
      <c r="BC6" s="1097"/>
      <c r="BD6" s="1097"/>
      <c r="BE6" s="1097"/>
      <c r="BF6" s="239"/>
      <c r="BG6" s="190" t="s">
        <v>82</v>
      </c>
      <c r="BH6" s="190"/>
      <c r="BI6" s="190"/>
      <c r="BJ6" s="190"/>
      <c r="BK6" s="190"/>
      <c r="BL6" s="240"/>
      <c r="BM6" s="240"/>
      <c r="BN6" s="1093" t="s">
        <v>120</v>
      </c>
      <c r="BO6" s="1093"/>
    </row>
    <row r="7" spans="1:67" s="244" customFormat="1" ht="96" customHeight="1" x14ac:dyDescent="0.3">
      <c r="A7" s="1094" t="s">
        <v>2</v>
      </c>
      <c r="B7" s="1106" t="s">
        <v>4</v>
      </c>
      <c r="C7" s="1106" t="s">
        <v>6</v>
      </c>
      <c r="D7" s="1106" t="s">
        <v>8</v>
      </c>
      <c r="E7" s="1106" t="s">
        <v>10</v>
      </c>
      <c r="F7" s="1106" t="s">
        <v>12</v>
      </c>
      <c r="G7" s="1106" t="s">
        <v>14</v>
      </c>
      <c r="H7" s="1106" t="s">
        <v>16</v>
      </c>
      <c r="I7" s="1106" t="s">
        <v>18</v>
      </c>
      <c r="J7" s="1106" t="s">
        <v>121</v>
      </c>
      <c r="K7" s="1106" t="s">
        <v>22</v>
      </c>
      <c r="L7" s="1106" t="s">
        <v>24</v>
      </c>
      <c r="M7" s="1106" t="s">
        <v>26</v>
      </c>
      <c r="N7" s="1106" t="s">
        <v>28</v>
      </c>
      <c r="O7" s="1106" t="s">
        <v>122</v>
      </c>
      <c r="P7" s="1106"/>
      <c r="Q7" s="1105" t="s">
        <v>32</v>
      </c>
      <c r="R7" s="1105" t="s">
        <v>34</v>
      </c>
      <c r="S7" s="1105" t="s">
        <v>36</v>
      </c>
      <c r="T7" s="1105" t="s">
        <v>38</v>
      </c>
      <c r="U7" s="1108" t="s">
        <v>123</v>
      </c>
      <c r="V7" s="1108" t="s">
        <v>124</v>
      </c>
      <c r="W7" s="1109" t="s">
        <v>125</v>
      </c>
      <c r="X7" s="1109" t="s">
        <v>126</v>
      </c>
      <c r="Y7" s="1096" t="s">
        <v>42</v>
      </c>
      <c r="Z7" s="1096" t="s">
        <v>44</v>
      </c>
      <c r="AA7" s="1096" t="s">
        <v>46</v>
      </c>
      <c r="AB7" s="1096" t="s">
        <v>48</v>
      </c>
      <c r="AC7" s="1105" t="s">
        <v>51</v>
      </c>
      <c r="AD7" s="1105" t="s">
        <v>53</v>
      </c>
      <c r="AE7" s="1105" t="s">
        <v>55</v>
      </c>
      <c r="AF7" s="982" t="s">
        <v>57</v>
      </c>
      <c r="AG7" s="982" t="s">
        <v>59</v>
      </c>
      <c r="AH7" s="982" t="s">
        <v>61</v>
      </c>
      <c r="AI7" s="982" t="s">
        <v>63</v>
      </c>
      <c r="AJ7" s="982" t="s">
        <v>127</v>
      </c>
      <c r="AK7" s="982" t="s">
        <v>128</v>
      </c>
      <c r="AL7" s="1237" t="s">
        <v>129</v>
      </c>
      <c r="AM7" s="1237" t="s">
        <v>130</v>
      </c>
      <c r="AN7" s="982" t="s">
        <v>65</v>
      </c>
      <c r="AO7" s="982" t="s">
        <v>67</v>
      </c>
      <c r="AP7" s="1076" t="s">
        <v>69</v>
      </c>
      <c r="AQ7" s="1076" t="s">
        <v>72</v>
      </c>
      <c r="AR7" s="1076" t="s">
        <v>74</v>
      </c>
      <c r="AS7" s="1076" t="s">
        <v>131</v>
      </c>
      <c r="AT7" s="1076" t="s">
        <v>76</v>
      </c>
      <c r="AU7" s="1076" t="s">
        <v>78</v>
      </c>
      <c r="AV7" s="1076" t="s">
        <v>80</v>
      </c>
      <c r="AW7" s="1076" t="s">
        <v>83</v>
      </c>
      <c r="AX7" s="1076" t="s">
        <v>85</v>
      </c>
      <c r="AY7" s="1076" t="s">
        <v>87</v>
      </c>
      <c r="AZ7" s="1116" t="s">
        <v>89</v>
      </c>
      <c r="BA7" s="804" t="s">
        <v>132</v>
      </c>
      <c r="BB7" s="871" t="s">
        <v>85</v>
      </c>
      <c r="BC7" s="871" t="s">
        <v>133</v>
      </c>
      <c r="BD7" s="871" t="s">
        <v>134</v>
      </c>
      <c r="BE7" s="871" t="s">
        <v>135</v>
      </c>
      <c r="BF7" s="871" t="s">
        <v>136</v>
      </c>
      <c r="BG7" s="1101" t="s">
        <v>91</v>
      </c>
      <c r="BH7" s="1099" t="s">
        <v>93</v>
      </c>
      <c r="BI7" s="1101" t="s">
        <v>95</v>
      </c>
      <c r="BJ7" s="1099" t="s">
        <v>97</v>
      </c>
      <c r="BK7" s="1103" t="s">
        <v>99</v>
      </c>
      <c r="BL7" s="828" t="s">
        <v>137</v>
      </c>
      <c r="BM7" s="828" t="s">
        <v>138</v>
      </c>
      <c r="BN7" s="945" t="s">
        <v>104</v>
      </c>
      <c r="BO7" s="945" t="s">
        <v>106</v>
      </c>
    </row>
    <row r="8" spans="1:67" s="244" customFormat="1" ht="78.75" customHeight="1" thickBot="1" x14ac:dyDescent="0.35">
      <c r="A8" s="1095"/>
      <c r="B8" s="1108"/>
      <c r="C8" s="1108"/>
      <c r="D8" s="1108"/>
      <c r="E8" s="1108"/>
      <c r="F8" s="1108"/>
      <c r="G8" s="1108"/>
      <c r="H8" s="1108"/>
      <c r="I8" s="1108"/>
      <c r="J8" s="1108"/>
      <c r="K8" s="1108"/>
      <c r="L8" s="1108"/>
      <c r="M8" s="1108"/>
      <c r="N8" s="1108"/>
      <c r="O8" s="241" t="s">
        <v>139</v>
      </c>
      <c r="P8" s="241" t="s">
        <v>140</v>
      </c>
      <c r="Q8" s="1106"/>
      <c r="R8" s="1106"/>
      <c r="S8" s="1106"/>
      <c r="T8" s="1106"/>
      <c r="U8" s="1108"/>
      <c r="V8" s="1108"/>
      <c r="W8" s="1110"/>
      <c r="X8" s="1110"/>
      <c r="Y8" s="1096"/>
      <c r="Z8" s="1096"/>
      <c r="AA8" s="1096"/>
      <c r="AB8" s="1096"/>
      <c r="AC8" s="1106"/>
      <c r="AD8" s="1106"/>
      <c r="AE8" s="1106"/>
      <c r="AF8" s="1107"/>
      <c r="AG8" s="1107"/>
      <c r="AH8" s="1107"/>
      <c r="AI8" s="1107"/>
      <c r="AJ8" s="983"/>
      <c r="AK8" s="983"/>
      <c r="AL8" s="1237"/>
      <c r="AM8" s="1238"/>
      <c r="AN8" s="1107"/>
      <c r="AO8" s="1107"/>
      <c r="AP8" s="1077"/>
      <c r="AQ8" s="1077"/>
      <c r="AR8" s="1077"/>
      <c r="AS8" s="1076"/>
      <c r="AT8" s="1077"/>
      <c r="AU8" s="1077"/>
      <c r="AV8" s="1077"/>
      <c r="AW8" s="1077"/>
      <c r="AX8" s="1077"/>
      <c r="AY8" s="1077"/>
      <c r="AZ8" s="1117"/>
      <c r="BA8" s="804"/>
      <c r="BB8" s="871"/>
      <c r="BC8" s="871"/>
      <c r="BD8" s="871"/>
      <c r="BE8" s="871"/>
      <c r="BF8" s="871"/>
      <c r="BG8" s="1102"/>
      <c r="BH8" s="1100"/>
      <c r="BI8" s="1102"/>
      <c r="BJ8" s="1100"/>
      <c r="BK8" s="1104"/>
      <c r="BL8" s="829"/>
      <c r="BM8" s="829"/>
      <c r="BN8" s="945"/>
      <c r="BO8" s="945"/>
    </row>
    <row r="9" spans="1:67" s="236" customFormat="1" ht="99.75" customHeight="1" x14ac:dyDescent="0.35">
      <c r="A9" s="949" t="s">
        <v>141</v>
      </c>
      <c r="B9" s="1058" t="s">
        <v>142</v>
      </c>
      <c r="C9" s="1058" t="s">
        <v>143</v>
      </c>
      <c r="D9" s="909" t="s">
        <v>144</v>
      </c>
      <c r="E9" s="909" t="s">
        <v>145</v>
      </c>
      <c r="F9" s="909" t="s">
        <v>146</v>
      </c>
      <c r="G9" s="1118"/>
      <c r="H9" s="1118"/>
      <c r="I9" s="1118"/>
      <c r="J9" s="1075" t="s">
        <v>147</v>
      </c>
      <c r="K9" s="909" t="s">
        <v>148</v>
      </c>
      <c r="L9" s="909" t="s">
        <v>149</v>
      </c>
      <c r="M9" s="909" t="s">
        <v>150</v>
      </c>
      <c r="N9" s="909" t="s">
        <v>151</v>
      </c>
      <c r="O9" s="909"/>
      <c r="P9" s="909" t="s">
        <v>152</v>
      </c>
      <c r="Q9" s="1082" t="s">
        <v>153</v>
      </c>
      <c r="R9" s="1069">
        <v>3.0200000000000001E-2</v>
      </c>
      <c r="S9" s="1069">
        <v>3.0200000000000001E-2</v>
      </c>
      <c r="T9" s="830" t="s">
        <v>154</v>
      </c>
      <c r="U9" s="1069" t="s">
        <v>155</v>
      </c>
      <c r="V9" s="830" t="s">
        <v>156</v>
      </c>
      <c r="W9" s="921" t="s">
        <v>155</v>
      </c>
      <c r="X9" s="921">
        <f>+(4.02-3.89)/(4.02-3.02)</f>
        <v>0.1299999999999995</v>
      </c>
      <c r="Y9" s="1219" t="s">
        <v>157</v>
      </c>
      <c r="Z9" s="1229" t="s">
        <v>158</v>
      </c>
      <c r="AA9" s="1220" t="s">
        <v>159</v>
      </c>
      <c r="AB9" s="1084" t="s">
        <v>160</v>
      </c>
      <c r="AC9" s="1063" t="s">
        <v>161</v>
      </c>
      <c r="AD9" s="1203">
        <v>2020130010065</v>
      </c>
      <c r="AE9" s="822" t="s">
        <v>162</v>
      </c>
      <c r="AF9" s="247" t="s">
        <v>163</v>
      </c>
      <c r="AG9" s="248" t="s">
        <v>164</v>
      </c>
      <c r="AH9" s="249">
        <v>1</v>
      </c>
      <c r="AI9" s="250">
        <v>0.2</v>
      </c>
      <c r="AJ9" s="132">
        <v>0.16170000000000001</v>
      </c>
      <c r="AK9" s="251">
        <v>0.5</v>
      </c>
      <c r="AL9" s="110">
        <f>+(AJ9+AK9)/AH9</f>
        <v>0.66169999999999995</v>
      </c>
      <c r="AM9" s="1239">
        <f>AVERAGE(AL9:AL21)</f>
        <v>0.71273747169098012</v>
      </c>
      <c r="AN9" s="252" t="s">
        <v>165</v>
      </c>
      <c r="AO9" s="250" t="s">
        <v>166</v>
      </c>
      <c r="AP9" s="253">
        <f>20*9</f>
        <v>180</v>
      </c>
      <c r="AQ9" s="254">
        <v>185133</v>
      </c>
      <c r="AR9" s="255"/>
      <c r="AS9" s="61">
        <v>183072</v>
      </c>
      <c r="AT9" s="1260" t="s">
        <v>167</v>
      </c>
      <c r="AU9" s="822" t="s">
        <v>168</v>
      </c>
      <c r="AV9" s="801" t="s">
        <v>169</v>
      </c>
      <c r="AW9" s="816">
        <v>1200000000</v>
      </c>
      <c r="AX9" s="801" t="s">
        <v>170</v>
      </c>
      <c r="AY9" s="1025" t="s">
        <v>171</v>
      </c>
      <c r="AZ9" s="801" t="s">
        <v>172</v>
      </c>
      <c r="BA9" s="779">
        <v>1787268574</v>
      </c>
      <c r="BB9" s="784" t="s">
        <v>169</v>
      </c>
      <c r="BC9" s="790">
        <v>1809062556</v>
      </c>
      <c r="BD9" s="790">
        <v>1678278252</v>
      </c>
      <c r="BE9" s="790">
        <v>406871351</v>
      </c>
      <c r="BF9" s="782">
        <f>+BE9/BC9</f>
        <v>0.22490728673287513</v>
      </c>
      <c r="BG9" s="29" t="s">
        <v>173</v>
      </c>
      <c r="BH9" s="256" t="s">
        <v>174</v>
      </c>
      <c r="BI9" s="256" t="s">
        <v>175</v>
      </c>
      <c r="BJ9" s="78" t="s">
        <v>169</v>
      </c>
      <c r="BK9" s="252" t="s">
        <v>176</v>
      </c>
      <c r="BL9" s="257" t="s">
        <v>177</v>
      </c>
      <c r="BM9" s="258" t="s">
        <v>178</v>
      </c>
      <c r="BN9" s="255"/>
      <c r="BO9" s="255"/>
    </row>
    <row r="10" spans="1:67" s="236" customFormat="1" ht="77.25" customHeight="1" x14ac:dyDescent="0.35">
      <c r="A10" s="950"/>
      <c r="B10" s="1059"/>
      <c r="C10" s="1059"/>
      <c r="D10" s="823"/>
      <c r="E10" s="823"/>
      <c r="F10" s="823"/>
      <c r="G10" s="1119"/>
      <c r="H10" s="1119"/>
      <c r="I10" s="1119"/>
      <c r="J10" s="1076"/>
      <c r="K10" s="823"/>
      <c r="L10" s="823"/>
      <c r="M10" s="823"/>
      <c r="N10" s="823"/>
      <c r="O10" s="823"/>
      <c r="P10" s="823"/>
      <c r="Q10" s="814"/>
      <c r="R10" s="1070"/>
      <c r="S10" s="1070"/>
      <c r="T10" s="831"/>
      <c r="U10" s="1070"/>
      <c r="V10" s="831"/>
      <c r="W10" s="922"/>
      <c r="X10" s="922"/>
      <c r="Y10" s="1219"/>
      <c r="Z10" s="1229"/>
      <c r="AA10" s="1221"/>
      <c r="AB10" s="1085"/>
      <c r="AC10" s="1064"/>
      <c r="AD10" s="1204"/>
      <c r="AE10" s="823"/>
      <c r="AF10" s="266" t="s">
        <v>179</v>
      </c>
      <c r="AG10" s="267" t="s">
        <v>180</v>
      </c>
      <c r="AH10" s="267">
        <v>1</v>
      </c>
      <c r="AI10" s="133">
        <v>0.02</v>
      </c>
      <c r="AJ10" s="133" t="s">
        <v>181</v>
      </c>
      <c r="AK10" s="133" t="s">
        <v>181</v>
      </c>
      <c r="AL10" s="110" t="s">
        <v>155</v>
      </c>
      <c r="AM10" s="1237"/>
      <c r="AN10" s="268" t="s">
        <v>182</v>
      </c>
      <c r="AO10" s="32" t="s">
        <v>182</v>
      </c>
      <c r="AP10" s="269">
        <f>20*6</f>
        <v>120</v>
      </c>
      <c r="AQ10" s="32" t="s">
        <v>181</v>
      </c>
      <c r="AR10" s="255"/>
      <c r="AS10" s="32" t="s">
        <v>181</v>
      </c>
      <c r="AT10" s="1261"/>
      <c r="AU10" s="823"/>
      <c r="AV10" s="802"/>
      <c r="AW10" s="817"/>
      <c r="AX10" s="802"/>
      <c r="AY10" s="1026"/>
      <c r="AZ10" s="802"/>
      <c r="BA10" s="780"/>
      <c r="BB10" s="780"/>
      <c r="BC10" s="787"/>
      <c r="BD10" s="787"/>
      <c r="BE10" s="787"/>
      <c r="BF10" s="777"/>
      <c r="BG10" s="30" t="s">
        <v>173</v>
      </c>
      <c r="BH10" s="63" t="s">
        <v>174</v>
      </c>
      <c r="BI10" s="63" t="s">
        <v>175</v>
      </c>
      <c r="BJ10" s="30" t="s">
        <v>169</v>
      </c>
      <c r="BK10" s="268" t="s">
        <v>176</v>
      </c>
      <c r="BL10" s="270" t="s">
        <v>183</v>
      </c>
      <c r="BM10" s="270" t="s">
        <v>183</v>
      </c>
      <c r="BN10" s="255"/>
      <c r="BO10" s="255"/>
    </row>
    <row r="11" spans="1:67" s="236" customFormat="1" ht="84.75" customHeight="1" x14ac:dyDescent="0.35">
      <c r="A11" s="950"/>
      <c r="B11" s="1059"/>
      <c r="C11" s="1059"/>
      <c r="D11" s="823"/>
      <c r="E11" s="823"/>
      <c r="F11" s="823"/>
      <c r="G11" s="1119"/>
      <c r="H11" s="1119"/>
      <c r="I11" s="1119"/>
      <c r="J11" s="1076"/>
      <c r="K11" s="823"/>
      <c r="L11" s="823"/>
      <c r="M11" s="823"/>
      <c r="N11" s="823"/>
      <c r="O11" s="823"/>
      <c r="P11" s="823"/>
      <c r="Q11" s="814"/>
      <c r="R11" s="1070"/>
      <c r="S11" s="1070"/>
      <c r="T11" s="831"/>
      <c r="U11" s="1070"/>
      <c r="V11" s="831"/>
      <c r="W11" s="922"/>
      <c r="X11" s="922"/>
      <c r="Y11" s="1219"/>
      <c r="Z11" s="1229"/>
      <c r="AA11" s="1221"/>
      <c r="AB11" s="1085"/>
      <c r="AC11" s="1064"/>
      <c r="AD11" s="1204"/>
      <c r="AE11" s="823"/>
      <c r="AF11" s="266" t="s">
        <v>184</v>
      </c>
      <c r="AG11" s="267" t="s">
        <v>185</v>
      </c>
      <c r="AH11" s="267">
        <v>1</v>
      </c>
      <c r="AI11" s="133">
        <v>0.02</v>
      </c>
      <c r="AJ11" s="133" t="s">
        <v>181</v>
      </c>
      <c r="AK11" s="133" t="s">
        <v>181</v>
      </c>
      <c r="AL11" s="110" t="s">
        <v>155</v>
      </c>
      <c r="AM11" s="1237"/>
      <c r="AN11" s="268" t="s">
        <v>182</v>
      </c>
      <c r="AO11" s="32" t="s">
        <v>166</v>
      </c>
      <c r="AP11" s="269">
        <f>20*3</f>
        <v>60</v>
      </c>
      <c r="AQ11" s="32" t="s">
        <v>181</v>
      </c>
      <c r="AR11" s="255"/>
      <c r="AS11" s="32" t="s">
        <v>181</v>
      </c>
      <c r="AT11" s="1261"/>
      <c r="AU11" s="823"/>
      <c r="AV11" s="802"/>
      <c r="AW11" s="817"/>
      <c r="AX11" s="802"/>
      <c r="AY11" s="1026"/>
      <c r="AZ11" s="802"/>
      <c r="BA11" s="780"/>
      <c r="BB11" s="780"/>
      <c r="BC11" s="787"/>
      <c r="BD11" s="787"/>
      <c r="BE11" s="787"/>
      <c r="BF11" s="777"/>
      <c r="BG11" s="30" t="s">
        <v>173</v>
      </c>
      <c r="BH11" s="63" t="s">
        <v>174</v>
      </c>
      <c r="BI11" s="63" t="s">
        <v>175</v>
      </c>
      <c r="BJ11" s="30" t="s">
        <v>169</v>
      </c>
      <c r="BK11" s="268" t="s">
        <v>176</v>
      </c>
      <c r="BL11" s="270" t="s">
        <v>186</v>
      </c>
      <c r="BM11" s="270" t="s">
        <v>186</v>
      </c>
      <c r="BN11" s="255"/>
      <c r="BO11" s="255"/>
    </row>
    <row r="12" spans="1:67" s="236" customFormat="1" ht="75.75" customHeight="1" x14ac:dyDescent="0.35">
      <c r="A12" s="950"/>
      <c r="B12" s="1059"/>
      <c r="C12" s="1059"/>
      <c r="D12" s="823"/>
      <c r="E12" s="823"/>
      <c r="F12" s="823"/>
      <c r="G12" s="1119"/>
      <c r="H12" s="1119"/>
      <c r="I12" s="1119"/>
      <c r="J12" s="1076"/>
      <c r="K12" s="823"/>
      <c r="L12" s="823"/>
      <c r="M12" s="823"/>
      <c r="N12" s="823"/>
      <c r="O12" s="823"/>
      <c r="P12" s="823"/>
      <c r="Q12" s="814"/>
      <c r="R12" s="1070"/>
      <c r="S12" s="1070"/>
      <c r="T12" s="831"/>
      <c r="U12" s="1070"/>
      <c r="V12" s="831"/>
      <c r="W12" s="922"/>
      <c r="X12" s="922"/>
      <c r="Y12" s="1219"/>
      <c r="Z12" s="1229"/>
      <c r="AA12" s="1221"/>
      <c r="AB12" s="1085"/>
      <c r="AC12" s="1064"/>
      <c r="AD12" s="1204"/>
      <c r="AE12" s="823"/>
      <c r="AF12" s="266" t="s">
        <v>187</v>
      </c>
      <c r="AG12" s="267" t="s">
        <v>188</v>
      </c>
      <c r="AH12" s="267">
        <v>45378</v>
      </c>
      <c r="AI12" s="133">
        <v>0.2</v>
      </c>
      <c r="AJ12" s="134">
        <v>46010</v>
      </c>
      <c r="AK12" s="134">
        <v>46010</v>
      </c>
      <c r="AL12" s="110">
        <f>+AK12/AH12</f>
        <v>1.0139274538322536</v>
      </c>
      <c r="AM12" s="1237"/>
      <c r="AN12" s="268" t="s">
        <v>176</v>
      </c>
      <c r="AO12" s="61" t="s">
        <v>189</v>
      </c>
      <c r="AP12" s="269">
        <f>5*20</f>
        <v>100</v>
      </c>
      <c r="AQ12" s="61">
        <f>+H12</f>
        <v>0</v>
      </c>
      <c r="AR12" s="255"/>
      <c r="AS12" s="134">
        <v>46010</v>
      </c>
      <c r="AT12" s="1261"/>
      <c r="AU12" s="823"/>
      <c r="AV12" s="802"/>
      <c r="AW12" s="817"/>
      <c r="AX12" s="802"/>
      <c r="AY12" s="1026"/>
      <c r="AZ12" s="802"/>
      <c r="BA12" s="780"/>
      <c r="BB12" s="780"/>
      <c r="BC12" s="787"/>
      <c r="BD12" s="787"/>
      <c r="BE12" s="787"/>
      <c r="BF12" s="777"/>
      <c r="BG12" s="30" t="s">
        <v>173</v>
      </c>
      <c r="BH12" s="63" t="s">
        <v>190</v>
      </c>
      <c r="BI12" s="63" t="s">
        <v>175</v>
      </c>
      <c r="BJ12" s="30" t="s">
        <v>191</v>
      </c>
      <c r="BK12" s="268" t="s">
        <v>176</v>
      </c>
      <c r="BL12" s="270" t="s">
        <v>192</v>
      </c>
      <c r="BM12" s="270" t="s">
        <v>192</v>
      </c>
      <c r="BN12" s="255"/>
      <c r="BO12" s="255"/>
    </row>
    <row r="13" spans="1:67" s="236" customFormat="1" ht="76.5" customHeight="1" x14ac:dyDescent="0.35">
      <c r="A13" s="950"/>
      <c r="B13" s="1059"/>
      <c r="C13" s="1059"/>
      <c r="D13" s="823"/>
      <c r="E13" s="823"/>
      <c r="F13" s="823"/>
      <c r="G13" s="1119"/>
      <c r="H13" s="1119"/>
      <c r="I13" s="1119"/>
      <c r="J13" s="1076"/>
      <c r="K13" s="823"/>
      <c r="L13" s="823"/>
      <c r="M13" s="823"/>
      <c r="N13" s="823"/>
      <c r="O13" s="823"/>
      <c r="P13" s="823"/>
      <c r="Q13" s="814"/>
      <c r="R13" s="1070"/>
      <c r="S13" s="1070"/>
      <c r="T13" s="831"/>
      <c r="U13" s="1070"/>
      <c r="V13" s="831"/>
      <c r="W13" s="922"/>
      <c r="X13" s="922"/>
      <c r="Y13" s="1219"/>
      <c r="Z13" s="1229"/>
      <c r="AA13" s="1221"/>
      <c r="AB13" s="1085"/>
      <c r="AC13" s="1064"/>
      <c r="AD13" s="1204"/>
      <c r="AE13" s="823"/>
      <c r="AF13" s="266" t="s">
        <v>193</v>
      </c>
      <c r="AG13" s="267" t="s">
        <v>194</v>
      </c>
      <c r="AH13" s="267">
        <v>184000</v>
      </c>
      <c r="AI13" s="133">
        <v>0.02</v>
      </c>
      <c r="AJ13" s="134">
        <v>184000</v>
      </c>
      <c r="AK13" s="134">
        <v>184000</v>
      </c>
      <c r="AL13" s="110">
        <f>+AK13/AH13</f>
        <v>1</v>
      </c>
      <c r="AM13" s="1237"/>
      <c r="AN13" s="268" t="s">
        <v>189</v>
      </c>
      <c r="AO13" s="61" t="s">
        <v>195</v>
      </c>
      <c r="AP13" s="269">
        <f>3*20</f>
        <v>60</v>
      </c>
      <c r="AQ13" s="61">
        <v>184000</v>
      </c>
      <c r="AR13" s="255"/>
      <c r="AS13" s="134">
        <v>184000</v>
      </c>
      <c r="AT13" s="1261"/>
      <c r="AU13" s="823"/>
      <c r="AV13" s="802"/>
      <c r="AW13" s="817"/>
      <c r="AX13" s="802"/>
      <c r="AY13" s="1026"/>
      <c r="AZ13" s="802"/>
      <c r="BA13" s="780"/>
      <c r="BB13" s="780"/>
      <c r="BC13" s="787"/>
      <c r="BD13" s="787"/>
      <c r="BE13" s="787"/>
      <c r="BF13" s="777"/>
      <c r="BG13" s="30" t="s">
        <v>173</v>
      </c>
      <c r="BH13" s="63" t="s">
        <v>196</v>
      </c>
      <c r="BI13" s="63" t="s">
        <v>197</v>
      </c>
      <c r="BJ13" s="30" t="s">
        <v>169</v>
      </c>
      <c r="BK13" s="268" t="s">
        <v>176</v>
      </c>
      <c r="BL13" s="270" t="s">
        <v>198</v>
      </c>
      <c r="BM13" s="270" t="s">
        <v>198</v>
      </c>
      <c r="BN13" s="255"/>
      <c r="BO13" s="255"/>
    </row>
    <row r="14" spans="1:67" s="236" customFormat="1" ht="74.25" customHeight="1" x14ac:dyDescent="0.35">
      <c r="A14" s="950"/>
      <c r="B14" s="1059"/>
      <c r="C14" s="1059"/>
      <c r="D14" s="823"/>
      <c r="E14" s="823"/>
      <c r="F14" s="823"/>
      <c r="G14" s="1119"/>
      <c r="H14" s="1119"/>
      <c r="I14" s="1119"/>
      <c r="J14" s="1076"/>
      <c r="K14" s="823"/>
      <c r="L14" s="823"/>
      <c r="M14" s="823"/>
      <c r="N14" s="823"/>
      <c r="O14" s="823"/>
      <c r="P14" s="823"/>
      <c r="Q14" s="814"/>
      <c r="R14" s="1070"/>
      <c r="S14" s="1070"/>
      <c r="T14" s="831"/>
      <c r="U14" s="1070"/>
      <c r="V14" s="831"/>
      <c r="W14" s="922"/>
      <c r="X14" s="922"/>
      <c r="Y14" s="1219"/>
      <c r="Z14" s="1229"/>
      <c r="AA14" s="1221"/>
      <c r="AB14" s="1085"/>
      <c r="AC14" s="1064"/>
      <c r="AD14" s="1204"/>
      <c r="AE14" s="823"/>
      <c r="AF14" s="266" t="s">
        <v>199</v>
      </c>
      <c r="AG14" s="267" t="s">
        <v>200</v>
      </c>
      <c r="AH14" s="267">
        <v>140701</v>
      </c>
      <c r="AI14" s="133">
        <v>0.2</v>
      </c>
      <c r="AJ14" s="134">
        <v>135522</v>
      </c>
      <c r="AK14" s="134">
        <v>140394</v>
      </c>
      <c r="AL14" s="110">
        <f>+AK14/AH14</f>
        <v>0.99781806810186136</v>
      </c>
      <c r="AM14" s="1237"/>
      <c r="AN14" s="268" t="s">
        <v>176</v>
      </c>
      <c r="AO14" s="61" t="s">
        <v>201</v>
      </c>
      <c r="AP14" s="269">
        <f>20*11</f>
        <v>220</v>
      </c>
      <c r="AQ14" s="61">
        <f>+H14</f>
        <v>0</v>
      </c>
      <c r="AR14" s="255"/>
      <c r="AS14" s="134">
        <v>140394</v>
      </c>
      <c r="AT14" s="1261"/>
      <c r="AU14" s="823"/>
      <c r="AV14" s="991"/>
      <c r="AW14" s="992"/>
      <c r="AX14" s="991"/>
      <c r="AY14" s="1026"/>
      <c r="AZ14" s="802"/>
      <c r="BA14" s="785"/>
      <c r="BB14" s="785"/>
      <c r="BC14" s="788"/>
      <c r="BD14" s="788"/>
      <c r="BE14" s="788"/>
      <c r="BF14" s="778"/>
      <c r="BG14" s="30" t="s">
        <v>173</v>
      </c>
      <c r="BH14" s="63" t="s">
        <v>202</v>
      </c>
      <c r="BI14" s="63" t="s">
        <v>203</v>
      </c>
      <c r="BJ14" s="30" t="s">
        <v>169</v>
      </c>
      <c r="BK14" s="268" t="s">
        <v>176</v>
      </c>
      <c r="BL14" s="270" t="s">
        <v>204</v>
      </c>
      <c r="BM14" s="270" t="s">
        <v>205</v>
      </c>
      <c r="BN14" s="255"/>
      <c r="BO14" s="255"/>
    </row>
    <row r="15" spans="1:67" s="236" customFormat="1" ht="56.25" customHeight="1" x14ac:dyDescent="0.35">
      <c r="A15" s="950"/>
      <c r="B15" s="1059"/>
      <c r="C15" s="1059"/>
      <c r="D15" s="823"/>
      <c r="E15" s="823"/>
      <c r="F15" s="823"/>
      <c r="G15" s="1119"/>
      <c r="H15" s="1119"/>
      <c r="I15" s="1119"/>
      <c r="J15" s="1076"/>
      <c r="K15" s="823"/>
      <c r="L15" s="823"/>
      <c r="M15" s="823"/>
      <c r="N15" s="823"/>
      <c r="O15" s="823"/>
      <c r="P15" s="823"/>
      <c r="Q15" s="814"/>
      <c r="R15" s="1070"/>
      <c r="S15" s="1070"/>
      <c r="T15" s="831"/>
      <c r="U15" s="1070"/>
      <c r="V15" s="831"/>
      <c r="W15" s="922"/>
      <c r="X15" s="922"/>
      <c r="Y15" s="1219"/>
      <c r="Z15" s="1229"/>
      <c r="AA15" s="1221"/>
      <c r="AB15" s="1085"/>
      <c r="AC15" s="1064"/>
      <c r="AD15" s="1204"/>
      <c r="AE15" s="823"/>
      <c r="AF15" s="266" t="s">
        <v>206</v>
      </c>
      <c r="AG15" s="267" t="s">
        <v>207</v>
      </c>
      <c r="AH15" s="267">
        <v>4</v>
      </c>
      <c r="AI15" s="133">
        <v>0.1</v>
      </c>
      <c r="AJ15" s="47">
        <v>1</v>
      </c>
      <c r="AK15" s="134">
        <v>1</v>
      </c>
      <c r="AL15" s="110">
        <f t="shared" ref="AL15:AL67" si="0">+(AJ15+AK15)/AH15</f>
        <v>0.5</v>
      </c>
      <c r="AM15" s="1237"/>
      <c r="AN15" s="268" t="s">
        <v>176</v>
      </c>
      <c r="AO15" s="61" t="s">
        <v>201</v>
      </c>
      <c r="AP15" s="269">
        <f>20*12</f>
        <v>240</v>
      </c>
      <c r="AQ15" s="32" t="s">
        <v>181</v>
      </c>
      <c r="AR15" s="255"/>
      <c r="AS15" s="32" t="s">
        <v>181</v>
      </c>
      <c r="AT15" s="1261"/>
      <c r="AU15" s="823"/>
      <c r="AV15" s="993" t="s">
        <v>208</v>
      </c>
      <c r="AW15" s="994">
        <v>76899939152</v>
      </c>
      <c r="AX15" s="965" t="s">
        <v>209</v>
      </c>
      <c r="AY15" s="1026"/>
      <c r="AZ15" s="802"/>
      <c r="BA15" s="779">
        <v>82919472921</v>
      </c>
      <c r="BB15" s="790" t="s">
        <v>208</v>
      </c>
      <c r="BC15" s="790">
        <v>83102400605</v>
      </c>
      <c r="BD15" s="790">
        <v>82738906720</v>
      </c>
      <c r="BE15" s="790">
        <v>32856739790</v>
      </c>
      <c r="BF15" s="782">
        <f>+BE15/BC15</f>
        <v>0.39537654208298667</v>
      </c>
      <c r="BG15" s="30" t="s">
        <v>173</v>
      </c>
      <c r="BH15" s="63" t="s">
        <v>174</v>
      </c>
      <c r="BI15" s="63" t="s">
        <v>175</v>
      </c>
      <c r="BJ15" s="30" t="s">
        <v>169</v>
      </c>
      <c r="BK15" s="268" t="s">
        <v>176</v>
      </c>
      <c r="BL15" s="270" t="s">
        <v>210</v>
      </c>
      <c r="BM15" s="270" t="s">
        <v>211</v>
      </c>
      <c r="BN15" s="255"/>
      <c r="BO15" s="255"/>
    </row>
    <row r="16" spans="1:67" s="236" customFormat="1" ht="88.5" customHeight="1" x14ac:dyDescent="0.35">
      <c r="A16" s="950"/>
      <c r="B16" s="1059"/>
      <c r="C16" s="1059"/>
      <c r="D16" s="823"/>
      <c r="E16" s="823"/>
      <c r="F16" s="823"/>
      <c r="G16" s="1119"/>
      <c r="H16" s="1119"/>
      <c r="I16" s="1119"/>
      <c r="J16" s="1076"/>
      <c r="K16" s="823"/>
      <c r="L16" s="823"/>
      <c r="M16" s="823"/>
      <c r="N16" s="823"/>
      <c r="O16" s="823"/>
      <c r="P16" s="823"/>
      <c r="Q16" s="814"/>
      <c r="R16" s="1070"/>
      <c r="S16" s="1070"/>
      <c r="T16" s="831"/>
      <c r="U16" s="1070"/>
      <c r="V16" s="831"/>
      <c r="W16" s="922"/>
      <c r="X16" s="922"/>
      <c r="Y16" s="1219"/>
      <c r="Z16" s="1229"/>
      <c r="AA16" s="1221"/>
      <c r="AB16" s="1085"/>
      <c r="AC16" s="1064"/>
      <c r="AD16" s="1204"/>
      <c r="AE16" s="823"/>
      <c r="AF16" s="266" t="s">
        <v>212</v>
      </c>
      <c r="AG16" s="267" t="s">
        <v>180</v>
      </c>
      <c r="AH16" s="267">
        <v>1</v>
      </c>
      <c r="AI16" s="133">
        <v>0.02</v>
      </c>
      <c r="AJ16" s="133">
        <v>0</v>
      </c>
      <c r="AK16" s="251">
        <v>0.25</v>
      </c>
      <c r="AL16" s="110">
        <f t="shared" si="0"/>
        <v>0.25</v>
      </c>
      <c r="AM16" s="1237"/>
      <c r="AN16" s="268" t="s">
        <v>189</v>
      </c>
      <c r="AO16" s="271" t="s">
        <v>166</v>
      </c>
      <c r="AP16" s="269">
        <f>3*20</f>
        <v>60</v>
      </c>
      <c r="AQ16" s="32" t="s">
        <v>181</v>
      </c>
      <c r="AR16" s="255"/>
      <c r="AS16" s="32" t="s">
        <v>181</v>
      </c>
      <c r="AT16" s="1261"/>
      <c r="AU16" s="823"/>
      <c r="AV16" s="802"/>
      <c r="AW16" s="817"/>
      <c r="AX16" s="965"/>
      <c r="AY16" s="1026"/>
      <c r="AZ16" s="802"/>
      <c r="BA16" s="780"/>
      <c r="BB16" s="787"/>
      <c r="BC16" s="787"/>
      <c r="BD16" s="787"/>
      <c r="BE16" s="787"/>
      <c r="BF16" s="777"/>
      <c r="BG16" s="30" t="s">
        <v>173</v>
      </c>
      <c r="BH16" s="63" t="s">
        <v>174</v>
      </c>
      <c r="BI16" s="63" t="s">
        <v>175</v>
      </c>
      <c r="BJ16" s="30" t="s">
        <v>169</v>
      </c>
      <c r="BK16" s="268" t="s">
        <v>176</v>
      </c>
      <c r="BL16" s="270" t="s">
        <v>213</v>
      </c>
      <c r="BM16" s="270" t="s">
        <v>214</v>
      </c>
      <c r="BN16" s="255"/>
      <c r="BO16" s="255"/>
    </row>
    <row r="17" spans="1:67" s="236" customFormat="1" ht="79.5" customHeight="1" x14ac:dyDescent="0.35">
      <c r="A17" s="950"/>
      <c r="B17" s="1059"/>
      <c r="C17" s="1059"/>
      <c r="D17" s="823"/>
      <c r="E17" s="823"/>
      <c r="F17" s="823"/>
      <c r="G17" s="1119"/>
      <c r="H17" s="1119"/>
      <c r="I17" s="1119"/>
      <c r="J17" s="1076"/>
      <c r="K17" s="823"/>
      <c r="L17" s="823"/>
      <c r="M17" s="823"/>
      <c r="N17" s="823"/>
      <c r="O17" s="823"/>
      <c r="P17" s="823"/>
      <c r="Q17" s="814"/>
      <c r="R17" s="1070"/>
      <c r="S17" s="1070"/>
      <c r="T17" s="831"/>
      <c r="U17" s="1070"/>
      <c r="V17" s="831"/>
      <c r="W17" s="922"/>
      <c r="X17" s="922"/>
      <c r="Y17" s="1219"/>
      <c r="Z17" s="1229"/>
      <c r="AA17" s="1221"/>
      <c r="AB17" s="1085"/>
      <c r="AC17" s="1064"/>
      <c r="AD17" s="1204"/>
      <c r="AE17" s="823"/>
      <c r="AF17" s="266" t="s">
        <v>215</v>
      </c>
      <c r="AG17" s="267" t="s">
        <v>216</v>
      </c>
      <c r="AH17" s="267">
        <v>1</v>
      </c>
      <c r="AI17" s="133">
        <v>0.02</v>
      </c>
      <c r="AJ17" s="47">
        <v>1</v>
      </c>
      <c r="AK17" s="134">
        <v>1</v>
      </c>
      <c r="AL17" s="110">
        <f>+(AK17)/AH17</f>
        <v>1</v>
      </c>
      <c r="AM17" s="1237"/>
      <c r="AN17" s="268" t="s">
        <v>165</v>
      </c>
      <c r="AO17" s="271" t="s">
        <v>217</v>
      </c>
      <c r="AP17" s="269">
        <f>20*2</f>
        <v>40</v>
      </c>
      <c r="AQ17" s="32" t="s">
        <v>181</v>
      </c>
      <c r="AR17" s="255"/>
      <c r="AS17" s="32" t="s">
        <v>181</v>
      </c>
      <c r="AT17" s="1261"/>
      <c r="AU17" s="823"/>
      <c r="AV17" s="802"/>
      <c r="AW17" s="817"/>
      <c r="AX17" s="965"/>
      <c r="AY17" s="1026"/>
      <c r="AZ17" s="802"/>
      <c r="BA17" s="780"/>
      <c r="BB17" s="787"/>
      <c r="BC17" s="787"/>
      <c r="BD17" s="787"/>
      <c r="BE17" s="787"/>
      <c r="BF17" s="777"/>
      <c r="BG17" s="30" t="s">
        <v>173</v>
      </c>
      <c r="BH17" s="63" t="s">
        <v>174</v>
      </c>
      <c r="BI17" s="63" t="s">
        <v>175</v>
      </c>
      <c r="BJ17" s="30" t="s">
        <v>169</v>
      </c>
      <c r="BK17" s="268" t="s">
        <v>176</v>
      </c>
      <c r="BL17" s="270" t="s">
        <v>218</v>
      </c>
      <c r="BM17" s="270" t="s">
        <v>218</v>
      </c>
      <c r="BN17" s="255"/>
      <c r="BO17" s="255"/>
    </row>
    <row r="18" spans="1:67" s="236" customFormat="1" ht="64.5" customHeight="1" x14ac:dyDescent="0.35">
      <c r="A18" s="950"/>
      <c r="B18" s="1059"/>
      <c r="C18" s="1059"/>
      <c r="D18" s="823"/>
      <c r="E18" s="823"/>
      <c r="F18" s="823"/>
      <c r="G18" s="1119"/>
      <c r="H18" s="1119"/>
      <c r="I18" s="1119"/>
      <c r="J18" s="1076"/>
      <c r="K18" s="823"/>
      <c r="L18" s="823"/>
      <c r="M18" s="823"/>
      <c r="N18" s="823"/>
      <c r="O18" s="823"/>
      <c r="P18" s="823"/>
      <c r="Q18" s="814"/>
      <c r="R18" s="1070"/>
      <c r="S18" s="1070"/>
      <c r="T18" s="831"/>
      <c r="U18" s="1070"/>
      <c r="V18" s="831"/>
      <c r="W18" s="922"/>
      <c r="X18" s="922"/>
      <c r="Y18" s="1219"/>
      <c r="Z18" s="1229"/>
      <c r="AA18" s="1221"/>
      <c r="AB18" s="1085"/>
      <c r="AC18" s="1064"/>
      <c r="AD18" s="1204"/>
      <c r="AE18" s="823"/>
      <c r="AF18" s="266" t="s">
        <v>219</v>
      </c>
      <c r="AG18" s="267" t="s">
        <v>220</v>
      </c>
      <c r="AH18" s="267">
        <v>3</v>
      </c>
      <c r="AI18" s="133">
        <v>0.08</v>
      </c>
      <c r="AJ18" s="133">
        <v>0</v>
      </c>
      <c r="AK18" s="251">
        <v>0.25</v>
      </c>
      <c r="AL18" s="110">
        <f t="shared" si="0"/>
        <v>8.3333333333333329E-2</v>
      </c>
      <c r="AM18" s="1237"/>
      <c r="AN18" s="268" t="s">
        <v>217</v>
      </c>
      <c r="AO18" s="61" t="s">
        <v>201</v>
      </c>
      <c r="AP18" s="269">
        <f>8*20</f>
        <v>160</v>
      </c>
      <c r="AQ18" s="61" t="s">
        <v>181</v>
      </c>
      <c r="AR18" s="255"/>
      <c r="AS18" s="61" t="s">
        <v>181</v>
      </c>
      <c r="AT18" s="1261"/>
      <c r="AU18" s="823"/>
      <c r="AV18" s="802"/>
      <c r="AW18" s="817"/>
      <c r="AX18" s="965"/>
      <c r="AY18" s="1026"/>
      <c r="AZ18" s="802"/>
      <c r="BA18" s="780"/>
      <c r="BB18" s="787"/>
      <c r="BC18" s="787"/>
      <c r="BD18" s="787"/>
      <c r="BE18" s="787"/>
      <c r="BF18" s="777"/>
      <c r="BG18" s="30" t="s">
        <v>173</v>
      </c>
      <c r="BH18" s="63" t="s">
        <v>174</v>
      </c>
      <c r="BI18" s="63" t="s">
        <v>175</v>
      </c>
      <c r="BJ18" s="30" t="s">
        <v>169</v>
      </c>
      <c r="BK18" s="268" t="s">
        <v>176</v>
      </c>
      <c r="BL18" s="270" t="s">
        <v>221</v>
      </c>
      <c r="BM18" s="270" t="s">
        <v>222</v>
      </c>
      <c r="BN18" s="255"/>
      <c r="BO18" s="255"/>
    </row>
    <row r="19" spans="1:67" s="236" customFormat="1" ht="74.25" customHeight="1" thickBot="1" x14ac:dyDescent="0.4">
      <c r="A19" s="950"/>
      <c r="B19" s="1059"/>
      <c r="C19" s="1059"/>
      <c r="D19" s="823"/>
      <c r="E19" s="823"/>
      <c r="F19" s="823"/>
      <c r="G19" s="1119"/>
      <c r="H19" s="1119"/>
      <c r="I19" s="1119"/>
      <c r="J19" s="1076"/>
      <c r="K19" s="823"/>
      <c r="L19" s="823"/>
      <c r="M19" s="823"/>
      <c r="N19" s="823"/>
      <c r="O19" s="823"/>
      <c r="P19" s="823"/>
      <c r="Q19" s="814"/>
      <c r="R19" s="1070"/>
      <c r="S19" s="1070"/>
      <c r="T19" s="831"/>
      <c r="U19" s="1070"/>
      <c r="V19" s="831"/>
      <c r="W19" s="922"/>
      <c r="X19" s="922"/>
      <c r="Y19" s="1219"/>
      <c r="Z19" s="1229"/>
      <c r="AA19" s="1221"/>
      <c r="AB19" s="1085"/>
      <c r="AC19" s="1064"/>
      <c r="AD19" s="1204"/>
      <c r="AE19" s="823"/>
      <c r="AF19" s="266" t="s">
        <v>223</v>
      </c>
      <c r="AG19" s="267" t="s">
        <v>224</v>
      </c>
      <c r="AH19" s="267">
        <v>1</v>
      </c>
      <c r="AI19" s="133">
        <v>0.02</v>
      </c>
      <c r="AJ19" s="51" t="s">
        <v>181</v>
      </c>
      <c r="AK19" s="134">
        <v>1</v>
      </c>
      <c r="AL19" s="110">
        <f>+(AK19)/AH19</f>
        <v>1</v>
      </c>
      <c r="AM19" s="1237"/>
      <c r="AN19" s="268" t="s">
        <v>189</v>
      </c>
      <c r="AO19" s="61" t="s">
        <v>166</v>
      </c>
      <c r="AP19" s="269">
        <f>3*20</f>
        <v>60</v>
      </c>
      <c r="AQ19" s="61" t="s">
        <v>181</v>
      </c>
      <c r="AR19" s="255"/>
      <c r="AS19" s="61" t="s">
        <v>181</v>
      </c>
      <c r="AT19" s="1261"/>
      <c r="AU19" s="823"/>
      <c r="AV19" s="802"/>
      <c r="AW19" s="817"/>
      <c r="AX19" s="965"/>
      <c r="AY19" s="1026"/>
      <c r="AZ19" s="802"/>
      <c r="BA19" s="780"/>
      <c r="BB19" s="787"/>
      <c r="BC19" s="787"/>
      <c r="BD19" s="787"/>
      <c r="BE19" s="787"/>
      <c r="BF19" s="777"/>
      <c r="BG19" s="30" t="s">
        <v>173</v>
      </c>
      <c r="BH19" s="63" t="s">
        <v>174</v>
      </c>
      <c r="BI19" s="63" t="s">
        <v>175</v>
      </c>
      <c r="BJ19" s="30" t="s">
        <v>169</v>
      </c>
      <c r="BK19" s="268" t="s">
        <v>176</v>
      </c>
      <c r="BL19" s="270" t="s">
        <v>221</v>
      </c>
      <c r="BM19" s="270" t="s">
        <v>221</v>
      </c>
      <c r="BN19" s="255"/>
      <c r="BO19" s="255"/>
    </row>
    <row r="20" spans="1:67" s="236" customFormat="1" ht="65.25" customHeight="1" x14ac:dyDescent="0.35">
      <c r="A20" s="950"/>
      <c r="B20" s="1059"/>
      <c r="C20" s="1059"/>
      <c r="D20" s="823"/>
      <c r="E20" s="823"/>
      <c r="F20" s="823"/>
      <c r="G20" s="1119"/>
      <c r="H20" s="1119"/>
      <c r="I20" s="1119"/>
      <c r="J20" s="1076"/>
      <c r="K20" s="823"/>
      <c r="L20" s="823"/>
      <c r="M20" s="823"/>
      <c r="N20" s="823"/>
      <c r="O20" s="823"/>
      <c r="P20" s="823"/>
      <c r="Q20" s="814"/>
      <c r="R20" s="1070"/>
      <c r="S20" s="1070"/>
      <c r="T20" s="831"/>
      <c r="U20" s="1070"/>
      <c r="V20" s="831"/>
      <c r="W20" s="922"/>
      <c r="X20" s="922"/>
      <c r="Y20" s="1219"/>
      <c r="Z20" s="1229"/>
      <c r="AA20" s="1221"/>
      <c r="AB20" s="1085"/>
      <c r="AC20" s="1064"/>
      <c r="AD20" s="1204"/>
      <c r="AE20" s="823"/>
      <c r="AF20" s="266" t="s">
        <v>225</v>
      </c>
      <c r="AG20" s="267" t="s">
        <v>226</v>
      </c>
      <c r="AH20" s="267">
        <v>1</v>
      </c>
      <c r="AI20" s="45">
        <v>0.02</v>
      </c>
      <c r="AJ20" s="135">
        <v>1</v>
      </c>
      <c r="AK20" s="134">
        <v>1</v>
      </c>
      <c r="AL20" s="110">
        <f>+(AK20)/AH20</f>
        <v>1</v>
      </c>
      <c r="AM20" s="1237"/>
      <c r="AN20" s="268" t="s">
        <v>165</v>
      </c>
      <c r="AO20" s="61" t="s">
        <v>217</v>
      </c>
      <c r="AP20" s="269">
        <f>20*2</f>
        <v>40</v>
      </c>
      <c r="AQ20" s="61" t="s">
        <v>181</v>
      </c>
      <c r="AR20" s="255"/>
      <c r="AS20" s="61" t="s">
        <v>181</v>
      </c>
      <c r="AT20" s="1261"/>
      <c r="AU20" s="823"/>
      <c r="AV20" s="802"/>
      <c r="AW20" s="817"/>
      <c r="AX20" s="965"/>
      <c r="AY20" s="1026"/>
      <c r="AZ20" s="802"/>
      <c r="BA20" s="780"/>
      <c r="BB20" s="787"/>
      <c r="BC20" s="787"/>
      <c r="BD20" s="787"/>
      <c r="BE20" s="787"/>
      <c r="BF20" s="777"/>
      <c r="BG20" s="30" t="s">
        <v>173</v>
      </c>
      <c r="BH20" s="63" t="s">
        <v>174</v>
      </c>
      <c r="BI20" s="63" t="s">
        <v>175</v>
      </c>
      <c r="BJ20" s="30" t="s">
        <v>169</v>
      </c>
      <c r="BK20" s="268" t="s">
        <v>176</v>
      </c>
      <c r="BL20" s="270" t="s">
        <v>227</v>
      </c>
      <c r="BM20" s="270" t="s">
        <v>228</v>
      </c>
      <c r="BN20" s="255"/>
      <c r="BO20" s="255"/>
    </row>
    <row r="21" spans="1:67" s="236" customFormat="1" ht="99.75" customHeight="1" thickBot="1" x14ac:dyDescent="0.4">
      <c r="A21" s="950"/>
      <c r="B21" s="1059"/>
      <c r="C21" s="1059"/>
      <c r="D21" s="823"/>
      <c r="E21" s="823"/>
      <c r="F21" s="823"/>
      <c r="G21" s="1119"/>
      <c r="H21" s="1119"/>
      <c r="I21" s="1119"/>
      <c r="J21" s="1076"/>
      <c r="K21" s="823"/>
      <c r="L21" s="823"/>
      <c r="M21" s="823"/>
      <c r="N21" s="823"/>
      <c r="O21" s="910"/>
      <c r="P21" s="910"/>
      <c r="Q21" s="1083"/>
      <c r="R21" s="1070"/>
      <c r="S21" s="1070"/>
      <c r="T21" s="831"/>
      <c r="U21" s="1070"/>
      <c r="V21" s="831"/>
      <c r="W21" s="922"/>
      <c r="X21" s="922"/>
      <c r="Y21" s="1219"/>
      <c r="Z21" s="1229"/>
      <c r="AA21" s="1221"/>
      <c r="AB21" s="1085"/>
      <c r="AC21" s="1065"/>
      <c r="AD21" s="1205"/>
      <c r="AE21" s="824"/>
      <c r="AF21" s="275" t="s">
        <v>229</v>
      </c>
      <c r="AG21" s="276" t="s">
        <v>230</v>
      </c>
      <c r="AH21" s="276">
        <v>3</v>
      </c>
      <c r="AI21" s="51">
        <v>0.08</v>
      </c>
      <c r="AJ21" s="51" t="s">
        <v>181</v>
      </c>
      <c r="AK21" s="134">
        <v>1</v>
      </c>
      <c r="AL21" s="110">
        <f>+(AK21)/AH21</f>
        <v>0.33333333333333331</v>
      </c>
      <c r="AM21" s="1238"/>
      <c r="AN21" s="277" t="s">
        <v>217</v>
      </c>
      <c r="AO21" s="68" t="s">
        <v>201</v>
      </c>
      <c r="AP21" s="278">
        <f>8*20</f>
        <v>160</v>
      </c>
      <c r="AQ21" s="68" t="s">
        <v>181</v>
      </c>
      <c r="AR21" s="255"/>
      <c r="AS21" s="61" t="s">
        <v>181</v>
      </c>
      <c r="AT21" s="1262"/>
      <c r="AU21" s="824"/>
      <c r="AV21" s="803"/>
      <c r="AW21" s="818"/>
      <c r="AX21" s="966"/>
      <c r="AY21" s="1027"/>
      <c r="AZ21" s="803"/>
      <c r="BA21" s="781"/>
      <c r="BB21" s="791"/>
      <c r="BC21" s="791"/>
      <c r="BD21" s="791"/>
      <c r="BE21" s="791"/>
      <c r="BF21" s="783"/>
      <c r="BG21" s="35" t="s">
        <v>173</v>
      </c>
      <c r="BH21" s="279" t="s">
        <v>174</v>
      </c>
      <c r="BI21" s="279" t="s">
        <v>175</v>
      </c>
      <c r="BJ21" s="35" t="s">
        <v>169</v>
      </c>
      <c r="BK21" s="277" t="s">
        <v>176</v>
      </c>
      <c r="BL21" s="270" t="s">
        <v>221</v>
      </c>
      <c r="BM21" s="270" t="s">
        <v>228</v>
      </c>
      <c r="BN21" s="255"/>
      <c r="BO21" s="255"/>
    </row>
    <row r="22" spans="1:67" s="236" customFormat="1" ht="61.5" customHeight="1" x14ac:dyDescent="0.35">
      <c r="A22" s="950"/>
      <c r="B22" s="1059"/>
      <c r="C22" s="1059"/>
      <c r="D22" s="823"/>
      <c r="E22" s="823"/>
      <c r="F22" s="823"/>
      <c r="G22" s="1119"/>
      <c r="H22" s="1119"/>
      <c r="I22" s="1119"/>
      <c r="J22" s="1076"/>
      <c r="K22" s="823"/>
      <c r="L22" s="823"/>
      <c r="M22" s="823"/>
      <c r="N22" s="823"/>
      <c r="O22" s="909"/>
      <c r="P22" s="909" t="s">
        <v>152</v>
      </c>
      <c r="Q22" s="1082" t="s">
        <v>231</v>
      </c>
      <c r="R22" s="1070"/>
      <c r="S22" s="1070"/>
      <c r="T22" s="831"/>
      <c r="U22" s="1070"/>
      <c r="V22" s="831"/>
      <c r="W22" s="922"/>
      <c r="X22" s="922"/>
      <c r="Y22" s="1219"/>
      <c r="Z22" s="1229"/>
      <c r="AA22" s="1221"/>
      <c r="AB22" s="1085"/>
      <c r="AC22" s="1063" t="s">
        <v>232</v>
      </c>
      <c r="AD22" s="1198" t="s">
        <v>233</v>
      </c>
      <c r="AE22" s="822" t="s">
        <v>234</v>
      </c>
      <c r="AF22" s="247" t="s">
        <v>235</v>
      </c>
      <c r="AG22" s="248" t="s">
        <v>236</v>
      </c>
      <c r="AH22" s="248">
        <v>1</v>
      </c>
      <c r="AI22" s="57">
        <v>0.03</v>
      </c>
      <c r="AJ22" s="57" t="s">
        <v>181</v>
      </c>
      <c r="AK22" s="44">
        <v>0.5</v>
      </c>
      <c r="AL22" s="110">
        <f>+(AK22)/AH22</f>
        <v>0.5</v>
      </c>
      <c r="AM22" s="789">
        <f>AVERAGE(AL22:AL31)</f>
        <v>0.57407407407407396</v>
      </c>
      <c r="AN22" s="252" t="s">
        <v>182</v>
      </c>
      <c r="AO22" s="254" t="s">
        <v>166</v>
      </c>
      <c r="AP22" s="253">
        <f>3*20</f>
        <v>60</v>
      </c>
      <c r="AQ22" s="281" t="s">
        <v>181</v>
      </c>
      <c r="AR22" s="255"/>
      <c r="AS22" s="282" t="s">
        <v>181</v>
      </c>
      <c r="AT22" s="1263" t="s">
        <v>167</v>
      </c>
      <c r="AU22" s="1263" t="s">
        <v>237</v>
      </c>
      <c r="AV22" s="1028" t="s">
        <v>169</v>
      </c>
      <c r="AW22" s="1019">
        <v>1000000000</v>
      </c>
      <c r="AX22" s="801" t="s">
        <v>170</v>
      </c>
      <c r="AY22" s="1022" t="s">
        <v>238</v>
      </c>
      <c r="AZ22" s="964" t="s">
        <v>239</v>
      </c>
      <c r="BA22" s="784">
        <v>524461637</v>
      </c>
      <c r="BB22" s="784" t="s">
        <v>169</v>
      </c>
      <c r="BC22" s="786">
        <v>1636739927</v>
      </c>
      <c r="BD22" s="786">
        <v>524461637</v>
      </c>
      <c r="BE22" s="786">
        <v>248232536</v>
      </c>
      <c r="BF22" s="789">
        <f>+BE22/BC22</f>
        <v>0.15166278521413501</v>
      </c>
      <c r="BG22" s="78" t="s">
        <v>173</v>
      </c>
      <c r="BH22" s="256" t="s">
        <v>240</v>
      </c>
      <c r="BI22" s="78" t="s">
        <v>175</v>
      </c>
      <c r="BJ22" s="78" t="s">
        <v>169</v>
      </c>
      <c r="BK22" s="256" t="s">
        <v>176</v>
      </c>
      <c r="BL22" s="270" t="s">
        <v>241</v>
      </c>
      <c r="BM22" s="270" t="s">
        <v>242</v>
      </c>
      <c r="BN22" s="255"/>
      <c r="BO22" s="255"/>
    </row>
    <row r="23" spans="1:67" s="236" customFormat="1" ht="43.5" customHeight="1" x14ac:dyDescent="0.35">
      <c r="A23" s="950"/>
      <c r="B23" s="1059"/>
      <c r="C23" s="1059"/>
      <c r="D23" s="823"/>
      <c r="E23" s="823"/>
      <c r="F23" s="823"/>
      <c r="G23" s="1119"/>
      <c r="H23" s="1119"/>
      <c r="I23" s="1119"/>
      <c r="J23" s="1076"/>
      <c r="K23" s="823"/>
      <c r="L23" s="823"/>
      <c r="M23" s="823"/>
      <c r="N23" s="823"/>
      <c r="O23" s="823"/>
      <c r="P23" s="823"/>
      <c r="Q23" s="814"/>
      <c r="R23" s="1070"/>
      <c r="S23" s="1070"/>
      <c r="T23" s="831"/>
      <c r="U23" s="1070"/>
      <c r="V23" s="831"/>
      <c r="W23" s="922"/>
      <c r="X23" s="922"/>
      <c r="Y23" s="1219"/>
      <c r="Z23" s="1229"/>
      <c r="AA23" s="1221"/>
      <c r="AB23" s="1085"/>
      <c r="AC23" s="1064"/>
      <c r="AD23" s="1161"/>
      <c r="AE23" s="823"/>
      <c r="AF23" s="266" t="s">
        <v>243</v>
      </c>
      <c r="AG23" s="267" t="s">
        <v>244</v>
      </c>
      <c r="AH23" s="267">
        <v>1</v>
      </c>
      <c r="AI23" s="45">
        <v>0.03</v>
      </c>
      <c r="AJ23" s="45" t="s">
        <v>181</v>
      </c>
      <c r="AK23" s="44">
        <v>0.5</v>
      </c>
      <c r="AL23" s="110">
        <f t="shared" ref="AL23" si="1">+(AK23)/AH23</f>
        <v>0.5</v>
      </c>
      <c r="AM23" s="777"/>
      <c r="AN23" s="268" t="s">
        <v>182</v>
      </c>
      <c r="AO23" s="61" t="s">
        <v>166</v>
      </c>
      <c r="AP23" s="269">
        <f>3*20</f>
        <v>60</v>
      </c>
      <c r="AQ23" s="284" t="s">
        <v>181</v>
      </c>
      <c r="AR23" s="255"/>
      <c r="AS23" s="282" t="s">
        <v>181</v>
      </c>
      <c r="AT23" s="1264"/>
      <c r="AU23" s="1264"/>
      <c r="AV23" s="1029"/>
      <c r="AW23" s="1020"/>
      <c r="AX23" s="802"/>
      <c r="AY23" s="1023"/>
      <c r="AZ23" s="965"/>
      <c r="BA23" s="780"/>
      <c r="BB23" s="780"/>
      <c r="BC23" s="787"/>
      <c r="BD23" s="787"/>
      <c r="BE23" s="787"/>
      <c r="BF23" s="777"/>
      <c r="BG23" s="30" t="s">
        <v>173</v>
      </c>
      <c r="BH23" s="63" t="s">
        <v>240</v>
      </c>
      <c r="BI23" s="30" t="s">
        <v>175</v>
      </c>
      <c r="BJ23" s="30" t="s">
        <v>169</v>
      </c>
      <c r="BK23" s="63" t="s">
        <v>176</v>
      </c>
      <c r="BL23" s="270" t="s">
        <v>245</v>
      </c>
      <c r="BM23" s="270" t="s">
        <v>246</v>
      </c>
      <c r="BN23" s="255"/>
      <c r="BO23" s="255"/>
    </row>
    <row r="24" spans="1:67" s="236" customFormat="1" ht="63.75" customHeight="1" x14ac:dyDescent="0.35">
      <c r="A24" s="950"/>
      <c r="B24" s="1059"/>
      <c r="C24" s="1059"/>
      <c r="D24" s="823"/>
      <c r="E24" s="823"/>
      <c r="F24" s="823"/>
      <c r="G24" s="1119"/>
      <c r="H24" s="1119"/>
      <c r="I24" s="1119"/>
      <c r="J24" s="1076"/>
      <c r="K24" s="823"/>
      <c r="L24" s="823"/>
      <c r="M24" s="823"/>
      <c r="N24" s="823"/>
      <c r="O24" s="823"/>
      <c r="P24" s="823"/>
      <c r="Q24" s="814"/>
      <c r="R24" s="1070"/>
      <c r="S24" s="1070"/>
      <c r="T24" s="831"/>
      <c r="U24" s="1070"/>
      <c r="V24" s="831"/>
      <c r="W24" s="922"/>
      <c r="X24" s="922"/>
      <c r="Y24" s="1219"/>
      <c r="Z24" s="1229"/>
      <c r="AA24" s="1221"/>
      <c r="AB24" s="1085"/>
      <c r="AC24" s="1064"/>
      <c r="AD24" s="1161"/>
      <c r="AE24" s="823"/>
      <c r="AF24" s="266" t="s">
        <v>247</v>
      </c>
      <c r="AG24" s="267" t="s">
        <v>248</v>
      </c>
      <c r="AH24" s="267">
        <v>35</v>
      </c>
      <c r="AI24" s="45">
        <v>0.1</v>
      </c>
      <c r="AJ24" s="136" t="s">
        <v>181</v>
      </c>
      <c r="AK24" s="136" t="s">
        <v>181</v>
      </c>
      <c r="AL24" s="110" t="s">
        <v>155</v>
      </c>
      <c r="AM24" s="777"/>
      <c r="AN24" s="285" t="s">
        <v>217</v>
      </c>
      <c r="AO24" s="286" t="s">
        <v>201</v>
      </c>
      <c r="AP24" s="269">
        <f>8*20</f>
        <v>160</v>
      </c>
      <c r="AQ24" s="286" t="s">
        <v>181</v>
      </c>
      <c r="AR24" s="255"/>
      <c r="AS24" s="282" t="s">
        <v>181</v>
      </c>
      <c r="AT24" s="1264"/>
      <c r="AU24" s="1264"/>
      <c r="AV24" s="1029"/>
      <c r="AW24" s="1020"/>
      <c r="AX24" s="802"/>
      <c r="AY24" s="1023"/>
      <c r="AZ24" s="965"/>
      <c r="BA24" s="780"/>
      <c r="BB24" s="780"/>
      <c r="BC24" s="787"/>
      <c r="BD24" s="787"/>
      <c r="BE24" s="787"/>
      <c r="BF24" s="777"/>
      <c r="BG24" s="30" t="s">
        <v>173</v>
      </c>
      <c r="BH24" s="30" t="s">
        <v>249</v>
      </c>
      <c r="BI24" s="30" t="s">
        <v>181</v>
      </c>
      <c r="BJ24" s="30" t="s">
        <v>169</v>
      </c>
      <c r="BK24" s="63" t="s">
        <v>217</v>
      </c>
      <c r="BL24" s="270" t="s">
        <v>250</v>
      </c>
      <c r="BM24" s="270" t="s">
        <v>251</v>
      </c>
      <c r="BN24" s="255"/>
      <c r="BO24" s="255"/>
    </row>
    <row r="25" spans="1:67" s="236" customFormat="1" ht="45.75" customHeight="1" x14ac:dyDescent="0.35">
      <c r="A25" s="950"/>
      <c r="B25" s="1059"/>
      <c r="C25" s="1059"/>
      <c r="D25" s="823"/>
      <c r="E25" s="823"/>
      <c r="F25" s="823"/>
      <c r="G25" s="1119"/>
      <c r="H25" s="1119"/>
      <c r="I25" s="1119"/>
      <c r="J25" s="1076"/>
      <c r="K25" s="823"/>
      <c r="L25" s="823"/>
      <c r="M25" s="823"/>
      <c r="N25" s="823"/>
      <c r="O25" s="823"/>
      <c r="P25" s="823"/>
      <c r="Q25" s="814"/>
      <c r="R25" s="1070"/>
      <c r="S25" s="1070"/>
      <c r="T25" s="831"/>
      <c r="U25" s="1070"/>
      <c r="V25" s="831"/>
      <c r="W25" s="922"/>
      <c r="X25" s="922"/>
      <c r="Y25" s="1219"/>
      <c r="Z25" s="1229"/>
      <c r="AA25" s="1221"/>
      <c r="AB25" s="1085"/>
      <c r="AC25" s="1064"/>
      <c r="AD25" s="1161"/>
      <c r="AE25" s="823"/>
      <c r="AF25" s="266" t="s">
        <v>252</v>
      </c>
      <c r="AG25" s="267" t="s">
        <v>253</v>
      </c>
      <c r="AH25" s="267">
        <v>1200</v>
      </c>
      <c r="AI25" s="45">
        <v>0.3</v>
      </c>
      <c r="AJ25" s="137">
        <v>566</v>
      </c>
      <c r="AK25" s="137">
        <v>784</v>
      </c>
      <c r="AL25" s="110">
        <v>1</v>
      </c>
      <c r="AM25" s="777"/>
      <c r="AN25" s="285" t="s">
        <v>165</v>
      </c>
      <c r="AO25" s="286" t="s">
        <v>201</v>
      </c>
      <c r="AP25" s="269">
        <f>9*20</f>
        <v>180</v>
      </c>
      <c r="AQ25" s="286">
        <v>1200</v>
      </c>
      <c r="AR25" s="255"/>
      <c r="AS25" s="282">
        <v>784</v>
      </c>
      <c r="AT25" s="1264"/>
      <c r="AU25" s="1264"/>
      <c r="AV25" s="1029"/>
      <c r="AW25" s="1020"/>
      <c r="AX25" s="802"/>
      <c r="AY25" s="1023"/>
      <c r="AZ25" s="965"/>
      <c r="BA25" s="780"/>
      <c r="BB25" s="780"/>
      <c r="BC25" s="787"/>
      <c r="BD25" s="787"/>
      <c r="BE25" s="787"/>
      <c r="BF25" s="777"/>
      <c r="BG25" s="30" t="s">
        <v>181</v>
      </c>
      <c r="BH25" s="30" t="s">
        <v>254</v>
      </c>
      <c r="BI25" s="30" t="s">
        <v>181</v>
      </c>
      <c r="BJ25" s="30" t="s">
        <v>169</v>
      </c>
      <c r="BK25" s="63" t="s">
        <v>255</v>
      </c>
      <c r="BL25" s="270" t="s">
        <v>256</v>
      </c>
      <c r="BM25" s="270" t="s">
        <v>257</v>
      </c>
      <c r="BN25" s="255"/>
      <c r="BO25" s="255"/>
    </row>
    <row r="26" spans="1:67" s="236" customFormat="1" ht="54.75" customHeight="1" x14ac:dyDescent="0.35">
      <c r="A26" s="950"/>
      <c r="B26" s="1059"/>
      <c r="C26" s="1059"/>
      <c r="D26" s="823"/>
      <c r="E26" s="823"/>
      <c r="F26" s="823"/>
      <c r="G26" s="1119"/>
      <c r="H26" s="1119"/>
      <c r="I26" s="1119"/>
      <c r="J26" s="1076"/>
      <c r="K26" s="823"/>
      <c r="L26" s="823"/>
      <c r="M26" s="823"/>
      <c r="N26" s="823"/>
      <c r="O26" s="823"/>
      <c r="P26" s="823"/>
      <c r="Q26" s="814"/>
      <c r="R26" s="1070"/>
      <c r="S26" s="1070"/>
      <c r="T26" s="831"/>
      <c r="U26" s="1070"/>
      <c r="V26" s="831"/>
      <c r="W26" s="922"/>
      <c r="X26" s="922"/>
      <c r="Y26" s="1219"/>
      <c r="Z26" s="1229"/>
      <c r="AA26" s="1221"/>
      <c r="AB26" s="1085"/>
      <c r="AC26" s="1064"/>
      <c r="AD26" s="1161"/>
      <c r="AE26" s="823"/>
      <c r="AF26" s="266" t="s">
        <v>258</v>
      </c>
      <c r="AG26" s="267" t="s">
        <v>259</v>
      </c>
      <c r="AH26" s="267">
        <v>3</v>
      </c>
      <c r="AI26" s="45">
        <v>0.15</v>
      </c>
      <c r="AJ26" s="137">
        <v>1</v>
      </c>
      <c r="AK26" s="137">
        <v>1</v>
      </c>
      <c r="AL26" s="110">
        <f t="shared" si="0"/>
        <v>0.66666666666666663</v>
      </c>
      <c r="AM26" s="777"/>
      <c r="AN26" s="285" t="s">
        <v>176</v>
      </c>
      <c r="AO26" s="286" t="s">
        <v>201</v>
      </c>
      <c r="AP26" s="269">
        <f>20*11</f>
        <v>220</v>
      </c>
      <c r="AQ26" s="286" t="s">
        <v>181</v>
      </c>
      <c r="AR26" s="255"/>
      <c r="AS26" s="282" t="s">
        <v>181</v>
      </c>
      <c r="AT26" s="1264"/>
      <c r="AU26" s="1264"/>
      <c r="AV26" s="1029"/>
      <c r="AW26" s="1020"/>
      <c r="AX26" s="802"/>
      <c r="AY26" s="1023"/>
      <c r="AZ26" s="965"/>
      <c r="BA26" s="780"/>
      <c r="BB26" s="780"/>
      <c r="BC26" s="787"/>
      <c r="BD26" s="787"/>
      <c r="BE26" s="787"/>
      <c r="BF26" s="777"/>
      <c r="BG26" s="30" t="s">
        <v>173</v>
      </c>
      <c r="BH26" s="63" t="s">
        <v>240</v>
      </c>
      <c r="BI26" s="30" t="s">
        <v>175</v>
      </c>
      <c r="BJ26" s="30" t="s">
        <v>169</v>
      </c>
      <c r="BK26" s="63" t="s">
        <v>176</v>
      </c>
      <c r="BL26" s="270" t="s">
        <v>260</v>
      </c>
      <c r="BM26" s="270" t="s">
        <v>261</v>
      </c>
      <c r="BN26" s="255"/>
      <c r="BO26" s="255"/>
    </row>
    <row r="27" spans="1:67" s="236" customFormat="1" ht="43.5" customHeight="1" x14ac:dyDescent="0.35">
      <c r="A27" s="950"/>
      <c r="B27" s="1059"/>
      <c r="C27" s="1059"/>
      <c r="D27" s="823"/>
      <c r="E27" s="823"/>
      <c r="F27" s="823"/>
      <c r="G27" s="1119"/>
      <c r="H27" s="1119"/>
      <c r="I27" s="1119"/>
      <c r="J27" s="1076"/>
      <c r="K27" s="823"/>
      <c r="L27" s="823"/>
      <c r="M27" s="823"/>
      <c r="N27" s="823"/>
      <c r="O27" s="823"/>
      <c r="P27" s="823"/>
      <c r="Q27" s="814"/>
      <c r="R27" s="1070"/>
      <c r="S27" s="1070"/>
      <c r="T27" s="831"/>
      <c r="U27" s="1070"/>
      <c r="V27" s="831"/>
      <c r="W27" s="922"/>
      <c r="X27" s="922"/>
      <c r="Y27" s="1219"/>
      <c r="Z27" s="1229"/>
      <c r="AA27" s="1221"/>
      <c r="AB27" s="1085"/>
      <c r="AC27" s="1064"/>
      <c r="AD27" s="1161"/>
      <c r="AE27" s="823"/>
      <c r="AF27" s="266" t="s">
        <v>262</v>
      </c>
      <c r="AG27" s="267" t="s">
        <v>263</v>
      </c>
      <c r="AH27" s="267">
        <v>1</v>
      </c>
      <c r="AI27" s="45">
        <v>0.03</v>
      </c>
      <c r="AJ27" s="136" t="s">
        <v>181</v>
      </c>
      <c r="AK27" s="44">
        <v>0.5</v>
      </c>
      <c r="AL27" s="110">
        <f>+(AK27)/AH27</f>
        <v>0.5</v>
      </c>
      <c r="AM27" s="777"/>
      <c r="AN27" s="287" t="s">
        <v>182</v>
      </c>
      <c r="AO27" s="284" t="s">
        <v>166</v>
      </c>
      <c r="AP27" s="269">
        <f>3*20</f>
        <v>60</v>
      </c>
      <c r="AQ27" s="286" t="s">
        <v>181</v>
      </c>
      <c r="AR27" s="255"/>
      <c r="AS27" s="282" t="s">
        <v>181</v>
      </c>
      <c r="AT27" s="1264"/>
      <c r="AU27" s="1264"/>
      <c r="AV27" s="1029"/>
      <c r="AW27" s="1020"/>
      <c r="AX27" s="802"/>
      <c r="AY27" s="1023"/>
      <c r="AZ27" s="965"/>
      <c r="BA27" s="780"/>
      <c r="BB27" s="785"/>
      <c r="BC27" s="788"/>
      <c r="BD27" s="788"/>
      <c r="BE27" s="788"/>
      <c r="BF27" s="777"/>
      <c r="BG27" s="30" t="s">
        <v>173</v>
      </c>
      <c r="BH27" s="63" t="s">
        <v>240</v>
      </c>
      <c r="BI27" s="30" t="s">
        <v>175</v>
      </c>
      <c r="BJ27" s="30" t="s">
        <v>169</v>
      </c>
      <c r="BK27" s="63" t="s">
        <v>176</v>
      </c>
      <c r="BL27" s="270" t="s">
        <v>264</v>
      </c>
      <c r="BM27" s="270" t="s">
        <v>265</v>
      </c>
      <c r="BN27" s="255"/>
      <c r="BO27" s="255"/>
    </row>
    <row r="28" spans="1:67" s="236" customFormat="1" ht="84.75" customHeight="1" x14ac:dyDescent="0.35">
      <c r="A28" s="950"/>
      <c r="B28" s="1059"/>
      <c r="C28" s="1059"/>
      <c r="D28" s="823"/>
      <c r="E28" s="823"/>
      <c r="F28" s="823"/>
      <c r="G28" s="1119"/>
      <c r="H28" s="1119"/>
      <c r="I28" s="1119"/>
      <c r="J28" s="1076"/>
      <c r="K28" s="823"/>
      <c r="L28" s="823"/>
      <c r="M28" s="823"/>
      <c r="N28" s="823"/>
      <c r="O28" s="823"/>
      <c r="P28" s="823"/>
      <c r="Q28" s="814"/>
      <c r="R28" s="1070"/>
      <c r="S28" s="1070"/>
      <c r="T28" s="831"/>
      <c r="U28" s="1070"/>
      <c r="V28" s="831"/>
      <c r="W28" s="922"/>
      <c r="X28" s="922"/>
      <c r="Y28" s="1219"/>
      <c r="Z28" s="1229"/>
      <c r="AA28" s="1221"/>
      <c r="AB28" s="1085"/>
      <c r="AC28" s="1064"/>
      <c r="AD28" s="1161"/>
      <c r="AE28" s="823"/>
      <c r="AF28" s="266" t="s">
        <v>266</v>
      </c>
      <c r="AG28" s="267" t="s">
        <v>259</v>
      </c>
      <c r="AH28" s="267">
        <v>3</v>
      </c>
      <c r="AI28" s="45">
        <v>0.15</v>
      </c>
      <c r="AJ28" s="137">
        <v>1</v>
      </c>
      <c r="AK28" s="137">
        <v>1</v>
      </c>
      <c r="AL28" s="110">
        <f t="shared" si="0"/>
        <v>0.66666666666666663</v>
      </c>
      <c r="AM28" s="777"/>
      <c r="AN28" s="285" t="s">
        <v>176</v>
      </c>
      <c r="AO28" s="286" t="s">
        <v>201</v>
      </c>
      <c r="AP28" s="288">
        <f>11*20</f>
        <v>220</v>
      </c>
      <c r="AQ28" s="286" t="s">
        <v>181</v>
      </c>
      <c r="AR28" s="255"/>
      <c r="AS28" s="282" t="s">
        <v>181</v>
      </c>
      <c r="AT28" s="1264"/>
      <c r="AU28" s="1264"/>
      <c r="AV28" s="1029"/>
      <c r="AW28" s="1020"/>
      <c r="AX28" s="802"/>
      <c r="AY28" s="1023"/>
      <c r="AZ28" s="965"/>
      <c r="BA28" s="780"/>
      <c r="BB28" s="790" t="s">
        <v>208</v>
      </c>
      <c r="BC28" s="790">
        <v>11243147</v>
      </c>
      <c r="BD28" s="790">
        <v>0</v>
      </c>
      <c r="BE28" s="779">
        <v>0</v>
      </c>
      <c r="BF28" s="782">
        <f>+BE28/BC28</f>
        <v>0</v>
      </c>
      <c r="BG28" s="30" t="s">
        <v>173</v>
      </c>
      <c r="BH28" s="63" t="s">
        <v>240</v>
      </c>
      <c r="BI28" s="30" t="s">
        <v>175</v>
      </c>
      <c r="BJ28" s="30" t="s">
        <v>169</v>
      </c>
      <c r="BK28" s="63" t="s">
        <v>176</v>
      </c>
      <c r="BL28" s="270" t="s">
        <v>267</v>
      </c>
      <c r="BM28" s="270" t="s">
        <v>268</v>
      </c>
      <c r="BN28" s="255"/>
      <c r="BO28" s="255"/>
    </row>
    <row r="29" spans="1:67" s="236" customFormat="1" ht="92.25" customHeight="1" x14ac:dyDescent="0.35">
      <c r="A29" s="950"/>
      <c r="B29" s="1059"/>
      <c r="C29" s="1059"/>
      <c r="D29" s="823"/>
      <c r="E29" s="823"/>
      <c r="F29" s="823"/>
      <c r="G29" s="1119"/>
      <c r="H29" s="1119"/>
      <c r="I29" s="1119"/>
      <c r="J29" s="1076"/>
      <c r="K29" s="823"/>
      <c r="L29" s="823"/>
      <c r="M29" s="823"/>
      <c r="N29" s="823"/>
      <c r="O29" s="823"/>
      <c r="P29" s="823"/>
      <c r="Q29" s="814"/>
      <c r="R29" s="1070"/>
      <c r="S29" s="1070"/>
      <c r="T29" s="831"/>
      <c r="U29" s="1070"/>
      <c r="V29" s="831"/>
      <c r="W29" s="922"/>
      <c r="X29" s="922"/>
      <c r="Y29" s="1219"/>
      <c r="Z29" s="1229"/>
      <c r="AA29" s="1221"/>
      <c r="AB29" s="1085"/>
      <c r="AC29" s="1064"/>
      <c r="AD29" s="1161"/>
      <c r="AE29" s="823"/>
      <c r="AF29" s="266" t="s">
        <v>269</v>
      </c>
      <c r="AG29" s="243" t="s">
        <v>185</v>
      </c>
      <c r="AH29" s="267">
        <v>1</v>
      </c>
      <c r="AI29" s="45">
        <v>0.03</v>
      </c>
      <c r="AJ29" s="136" t="s">
        <v>181</v>
      </c>
      <c r="AK29" s="44">
        <v>0.5</v>
      </c>
      <c r="AL29" s="110">
        <f>+(AK29)/AH29</f>
        <v>0.5</v>
      </c>
      <c r="AM29" s="777"/>
      <c r="AN29" s="287" t="s">
        <v>182</v>
      </c>
      <c r="AO29" s="284" t="s">
        <v>166</v>
      </c>
      <c r="AP29" s="269">
        <f>3*20</f>
        <v>60</v>
      </c>
      <c r="AQ29" s="286" t="s">
        <v>181</v>
      </c>
      <c r="AR29" s="255"/>
      <c r="AS29" s="282" t="s">
        <v>181</v>
      </c>
      <c r="AT29" s="1264"/>
      <c r="AU29" s="1264"/>
      <c r="AV29" s="1029"/>
      <c r="AW29" s="1020"/>
      <c r="AX29" s="802"/>
      <c r="AY29" s="1023"/>
      <c r="AZ29" s="965"/>
      <c r="BA29" s="780"/>
      <c r="BB29" s="787"/>
      <c r="BC29" s="787"/>
      <c r="BD29" s="787"/>
      <c r="BE29" s="780"/>
      <c r="BF29" s="777"/>
      <c r="BG29" s="30" t="s">
        <v>173</v>
      </c>
      <c r="BH29" s="63" t="s">
        <v>240</v>
      </c>
      <c r="BI29" s="30" t="s">
        <v>175</v>
      </c>
      <c r="BJ29" s="30" t="s">
        <v>169</v>
      </c>
      <c r="BK29" s="63" t="s">
        <v>176</v>
      </c>
      <c r="BL29" s="270" t="s">
        <v>270</v>
      </c>
      <c r="BM29" s="270" t="s">
        <v>271</v>
      </c>
      <c r="BN29" s="255"/>
      <c r="BO29" s="255"/>
    </row>
    <row r="30" spans="1:67" s="236" customFormat="1" ht="83.25" customHeight="1" x14ac:dyDescent="0.35">
      <c r="A30" s="950"/>
      <c r="B30" s="1059"/>
      <c r="C30" s="1059"/>
      <c r="D30" s="823"/>
      <c r="E30" s="823"/>
      <c r="F30" s="823"/>
      <c r="G30" s="1119"/>
      <c r="H30" s="1119"/>
      <c r="I30" s="1119"/>
      <c r="J30" s="1076"/>
      <c r="K30" s="823"/>
      <c r="L30" s="823"/>
      <c r="M30" s="823"/>
      <c r="N30" s="823"/>
      <c r="O30" s="823"/>
      <c r="P30" s="823"/>
      <c r="Q30" s="814"/>
      <c r="R30" s="1070"/>
      <c r="S30" s="1070"/>
      <c r="T30" s="831"/>
      <c r="U30" s="1070"/>
      <c r="V30" s="831"/>
      <c r="W30" s="922"/>
      <c r="X30" s="922"/>
      <c r="Y30" s="1219"/>
      <c r="Z30" s="1229"/>
      <c r="AA30" s="1221"/>
      <c r="AB30" s="1085"/>
      <c r="AC30" s="1064"/>
      <c r="AD30" s="1161"/>
      <c r="AE30" s="823"/>
      <c r="AF30" s="266" t="s">
        <v>272</v>
      </c>
      <c r="AG30" s="267" t="s">
        <v>273</v>
      </c>
      <c r="AH30" s="267">
        <v>3</v>
      </c>
      <c r="AI30" s="45">
        <v>0.15</v>
      </c>
      <c r="AJ30" s="137">
        <v>0</v>
      </c>
      <c r="AK30" s="137">
        <v>1</v>
      </c>
      <c r="AL30" s="110">
        <f t="shared" si="0"/>
        <v>0.33333333333333331</v>
      </c>
      <c r="AM30" s="777"/>
      <c r="AN30" s="285" t="s">
        <v>176</v>
      </c>
      <c r="AO30" s="286" t="s">
        <v>201</v>
      </c>
      <c r="AP30" s="269">
        <f>11*20</f>
        <v>220</v>
      </c>
      <c r="AQ30" s="286" t="s">
        <v>181</v>
      </c>
      <c r="AR30" s="255"/>
      <c r="AS30" s="282" t="s">
        <v>181</v>
      </c>
      <c r="AT30" s="1264"/>
      <c r="AU30" s="1264"/>
      <c r="AV30" s="1029"/>
      <c r="AW30" s="1020"/>
      <c r="AX30" s="802"/>
      <c r="AY30" s="1023"/>
      <c r="AZ30" s="965"/>
      <c r="BA30" s="780"/>
      <c r="BB30" s="787"/>
      <c r="BC30" s="787"/>
      <c r="BD30" s="787"/>
      <c r="BE30" s="780"/>
      <c r="BF30" s="777"/>
      <c r="BG30" s="30" t="s">
        <v>173</v>
      </c>
      <c r="BH30" s="63" t="s">
        <v>240</v>
      </c>
      <c r="BI30" s="30" t="s">
        <v>175</v>
      </c>
      <c r="BJ30" s="30" t="s">
        <v>169</v>
      </c>
      <c r="BK30" s="63" t="s">
        <v>176</v>
      </c>
      <c r="BL30" s="270" t="s">
        <v>274</v>
      </c>
      <c r="BM30" s="270" t="s">
        <v>275</v>
      </c>
      <c r="BN30" s="255"/>
      <c r="BO30" s="255"/>
    </row>
    <row r="31" spans="1:67" s="236" customFormat="1" ht="72" customHeight="1" thickBot="1" x14ac:dyDescent="0.4">
      <c r="A31" s="950"/>
      <c r="B31" s="1059"/>
      <c r="C31" s="1059"/>
      <c r="D31" s="823"/>
      <c r="E31" s="823"/>
      <c r="F31" s="823"/>
      <c r="G31" s="1119"/>
      <c r="H31" s="1119"/>
      <c r="I31" s="1119"/>
      <c r="J31" s="1076"/>
      <c r="K31" s="823"/>
      <c r="L31" s="823"/>
      <c r="M31" s="823"/>
      <c r="N31" s="823"/>
      <c r="O31" s="910"/>
      <c r="P31" s="910"/>
      <c r="Q31" s="1083"/>
      <c r="R31" s="1070"/>
      <c r="S31" s="1070"/>
      <c r="T31" s="831"/>
      <c r="U31" s="1070"/>
      <c r="V31" s="831"/>
      <c r="W31" s="922"/>
      <c r="X31" s="922"/>
      <c r="Y31" s="1219"/>
      <c r="Z31" s="1229"/>
      <c r="AA31" s="1221"/>
      <c r="AB31" s="1085"/>
      <c r="AC31" s="1065"/>
      <c r="AD31" s="1199"/>
      <c r="AE31" s="824"/>
      <c r="AF31" s="275" t="s">
        <v>276</v>
      </c>
      <c r="AG31" s="290" t="s">
        <v>277</v>
      </c>
      <c r="AH31" s="276">
        <v>1</v>
      </c>
      <c r="AI31" s="51">
        <v>0.03</v>
      </c>
      <c r="AJ31" s="136">
        <v>0</v>
      </c>
      <c r="AK31" s="44">
        <v>0.5</v>
      </c>
      <c r="AL31" s="110">
        <f t="shared" si="0"/>
        <v>0.5</v>
      </c>
      <c r="AM31" s="783"/>
      <c r="AN31" s="291" t="s">
        <v>217</v>
      </c>
      <c r="AO31" s="292" t="s">
        <v>201</v>
      </c>
      <c r="AP31" s="293">
        <f>8*20</f>
        <v>160</v>
      </c>
      <c r="AQ31" s="294" t="s">
        <v>181</v>
      </c>
      <c r="AR31" s="255"/>
      <c r="AS31" s="282" t="s">
        <v>181</v>
      </c>
      <c r="AT31" s="1265"/>
      <c r="AU31" s="1265"/>
      <c r="AV31" s="1030"/>
      <c r="AW31" s="1021"/>
      <c r="AX31" s="803"/>
      <c r="AY31" s="1024"/>
      <c r="AZ31" s="966"/>
      <c r="BA31" s="781"/>
      <c r="BB31" s="791"/>
      <c r="BC31" s="791"/>
      <c r="BD31" s="791"/>
      <c r="BE31" s="781"/>
      <c r="BF31" s="783"/>
      <c r="BG31" s="35" t="s">
        <v>173</v>
      </c>
      <c r="BH31" s="279" t="s">
        <v>240</v>
      </c>
      <c r="BI31" s="35" t="s">
        <v>175</v>
      </c>
      <c r="BJ31" s="35" t="s">
        <v>169</v>
      </c>
      <c r="BK31" s="279" t="s">
        <v>176</v>
      </c>
      <c r="BL31" s="270" t="s">
        <v>278</v>
      </c>
      <c r="BM31" s="270" t="s">
        <v>279</v>
      </c>
      <c r="BN31" s="255"/>
      <c r="BO31" s="255"/>
    </row>
    <row r="32" spans="1:67" s="236" customFormat="1" ht="69" customHeight="1" x14ac:dyDescent="0.35">
      <c r="A32" s="950"/>
      <c r="B32" s="1059"/>
      <c r="C32" s="1059"/>
      <c r="D32" s="823"/>
      <c r="E32" s="823"/>
      <c r="F32" s="823"/>
      <c r="G32" s="1119"/>
      <c r="H32" s="1119"/>
      <c r="I32" s="1119"/>
      <c r="J32" s="1076"/>
      <c r="K32" s="823"/>
      <c r="L32" s="823"/>
      <c r="M32" s="823"/>
      <c r="N32" s="823"/>
      <c r="O32" s="909"/>
      <c r="P32" s="909" t="s">
        <v>152</v>
      </c>
      <c r="Q32" s="909" t="s">
        <v>1383</v>
      </c>
      <c r="R32" s="1070"/>
      <c r="S32" s="1070"/>
      <c r="T32" s="831"/>
      <c r="U32" s="1070"/>
      <c r="V32" s="831"/>
      <c r="W32" s="922"/>
      <c r="X32" s="922"/>
      <c r="Y32" s="1219"/>
      <c r="Z32" s="1229"/>
      <c r="AA32" s="1221"/>
      <c r="AB32" s="1085"/>
      <c r="AC32" s="1066" t="s">
        <v>281</v>
      </c>
      <c r="AD32" s="1198">
        <v>2020130010057</v>
      </c>
      <c r="AE32" s="822" t="s">
        <v>282</v>
      </c>
      <c r="AF32" s="295" t="s">
        <v>283</v>
      </c>
      <c r="AG32" s="36" t="s">
        <v>284</v>
      </c>
      <c r="AH32" s="37">
        <v>1</v>
      </c>
      <c r="AI32" s="38">
        <v>0.2</v>
      </c>
      <c r="AJ32" s="138">
        <v>1</v>
      </c>
      <c r="AK32" s="296">
        <v>1</v>
      </c>
      <c r="AL32" s="110">
        <f>+(AK32)/AH32</f>
        <v>1</v>
      </c>
      <c r="AM32" s="789">
        <f>AVERAGE(AL32:AL43)</f>
        <v>0.82853223593964331</v>
      </c>
      <c r="AN32" s="297">
        <v>44958</v>
      </c>
      <c r="AO32" s="39">
        <v>45291</v>
      </c>
      <c r="AP32" s="40">
        <v>333</v>
      </c>
      <c r="AQ32" s="933" t="s">
        <v>285</v>
      </c>
      <c r="AR32" s="919"/>
      <c r="AS32" s="859" t="s">
        <v>285</v>
      </c>
      <c r="AT32" s="1047" t="s">
        <v>286</v>
      </c>
      <c r="AU32" s="1047" t="s">
        <v>287</v>
      </c>
      <c r="AV32" s="29" t="s">
        <v>169</v>
      </c>
      <c r="AW32" s="41">
        <v>67797791725</v>
      </c>
      <c r="AX32" s="29" t="s">
        <v>288</v>
      </c>
      <c r="AY32" s="1022" t="s">
        <v>289</v>
      </c>
      <c r="AZ32" s="1031" t="s">
        <v>290</v>
      </c>
      <c r="BA32" s="299">
        <v>58778135030.760002</v>
      </c>
      <c r="BB32" s="114" t="s">
        <v>169</v>
      </c>
      <c r="BC32" s="745">
        <v>67328696725</v>
      </c>
      <c r="BD32" s="745">
        <v>58778135030.760002</v>
      </c>
      <c r="BE32" s="745">
        <v>19430791457.880001</v>
      </c>
      <c r="BF32" s="165">
        <f>+BE32/BC32</f>
        <v>0.28859598363003958</v>
      </c>
      <c r="BG32" s="300" t="s">
        <v>291</v>
      </c>
      <c r="BH32" s="301" t="s">
        <v>292</v>
      </c>
      <c r="BI32" s="302" t="s">
        <v>293</v>
      </c>
      <c r="BJ32" s="300" t="s">
        <v>169</v>
      </c>
      <c r="BK32" s="297">
        <v>44958</v>
      </c>
      <c r="BL32" s="303" t="s">
        <v>294</v>
      </c>
      <c r="BM32" s="303" t="s">
        <v>294</v>
      </c>
      <c r="BN32" s="255"/>
      <c r="BO32" s="255"/>
    </row>
    <row r="33" spans="1:67" s="236" customFormat="1" ht="41.25" customHeight="1" x14ac:dyDescent="0.35">
      <c r="A33" s="950"/>
      <c r="B33" s="1059"/>
      <c r="C33" s="1059"/>
      <c r="D33" s="823"/>
      <c r="E33" s="823"/>
      <c r="F33" s="823"/>
      <c r="G33" s="1119"/>
      <c r="H33" s="1119"/>
      <c r="I33" s="1119"/>
      <c r="J33" s="1076"/>
      <c r="K33" s="823"/>
      <c r="L33" s="823"/>
      <c r="M33" s="823"/>
      <c r="N33" s="823"/>
      <c r="O33" s="823"/>
      <c r="P33" s="823"/>
      <c r="Q33" s="823"/>
      <c r="R33" s="1070"/>
      <c r="S33" s="1070"/>
      <c r="T33" s="831"/>
      <c r="U33" s="1070"/>
      <c r="V33" s="831"/>
      <c r="W33" s="922"/>
      <c r="X33" s="922"/>
      <c r="Y33" s="1219"/>
      <c r="Z33" s="1229"/>
      <c r="AA33" s="1221"/>
      <c r="AB33" s="1085"/>
      <c r="AC33" s="1067"/>
      <c r="AD33" s="1161"/>
      <c r="AE33" s="823"/>
      <c r="AF33" s="304" t="s">
        <v>295</v>
      </c>
      <c r="AG33" s="43" t="s">
        <v>296</v>
      </c>
      <c r="AH33" s="44">
        <v>1</v>
      </c>
      <c r="AI33" s="45">
        <v>0.2</v>
      </c>
      <c r="AJ33" s="139">
        <v>1</v>
      </c>
      <c r="AK33" s="135">
        <v>1</v>
      </c>
      <c r="AL33" s="110">
        <f t="shared" ref="AL33:AL36" si="2">+(AK33)/AH33</f>
        <v>1</v>
      </c>
      <c r="AM33" s="777"/>
      <c r="AN33" s="305">
        <v>44958</v>
      </c>
      <c r="AO33" s="46">
        <v>45291</v>
      </c>
      <c r="AP33" s="47">
        <v>333</v>
      </c>
      <c r="AQ33" s="934"/>
      <c r="AR33" s="919"/>
      <c r="AS33" s="1046"/>
      <c r="AT33" s="1048"/>
      <c r="AU33" s="1048"/>
      <c r="AV33" s="993" t="s">
        <v>297</v>
      </c>
      <c r="AW33" s="994">
        <v>3192296644</v>
      </c>
      <c r="AX33" s="993" t="s">
        <v>298</v>
      </c>
      <c r="AY33" s="1023"/>
      <c r="AZ33" s="1032"/>
      <c r="BA33" s="805">
        <v>2862979500.5300002</v>
      </c>
      <c r="BB33" s="790" t="s">
        <v>297</v>
      </c>
      <c r="BC33" s="978">
        <v>3207501219</v>
      </c>
      <c r="BD33" s="978">
        <v>2862979500.5300002</v>
      </c>
      <c r="BE33" s="978">
        <v>1323616519.4400001</v>
      </c>
      <c r="BF33" s="872">
        <f>+BE33/BC33</f>
        <v>0.41266282662634901</v>
      </c>
      <c r="BG33" s="282" t="s">
        <v>291</v>
      </c>
      <c r="BH33" s="307" t="s">
        <v>299</v>
      </c>
      <c r="BI33" s="308" t="s">
        <v>293</v>
      </c>
      <c r="BJ33" s="282" t="s">
        <v>169</v>
      </c>
      <c r="BK33" s="309">
        <v>44958</v>
      </c>
      <c r="BL33" s="303" t="s">
        <v>300</v>
      </c>
      <c r="BM33" s="303" t="s">
        <v>300</v>
      </c>
      <c r="BN33" s="255"/>
      <c r="BO33" s="255"/>
    </row>
    <row r="34" spans="1:67" s="236" customFormat="1" ht="41.25" customHeight="1" x14ac:dyDescent="0.35">
      <c r="A34" s="950"/>
      <c r="B34" s="1059"/>
      <c r="C34" s="1059"/>
      <c r="D34" s="823"/>
      <c r="E34" s="823"/>
      <c r="F34" s="823"/>
      <c r="G34" s="1119"/>
      <c r="H34" s="1119"/>
      <c r="I34" s="1119"/>
      <c r="J34" s="1076"/>
      <c r="K34" s="823"/>
      <c r="L34" s="823"/>
      <c r="M34" s="823"/>
      <c r="N34" s="823"/>
      <c r="O34" s="823"/>
      <c r="P34" s="823"/>
      <c r="Q34" s="823"/>
      <c r="R34" s="1070"/>
      <c r="S34" s="1070"/>
      <c r="T34" s="831"/>
      <c r="U34" s="1070"/>
      <c r="V34" s="831"/>
      <c r="W34" s="922"/>
      <c r="X34" s="922"/>
      <c r="Y34" s="1219"/>
      <c r="Z34" s="1229"/>
      <c r="AA34" s="1221"/>
      <c r="AB34" s="1085"/>
      <c r="AC34" s="1067"/>
      <c r="AD34" s="1161"/>
      <c r="AE34" s="823"/>
      <c r="AF34" s="304" t="s">
        <v>301</v>
      </c>
      <c r="AG34" s="304" t="s">
        <v>302</v>
      </c>
      <c r="AH34" s="243">
        <v>1</v>
      </c>
      <c r="AI34" s="45">
        <v>0.2</v>
      </c>
      <c r="AJ34" s="139">
        <v>1</v>
      </c>
      <c r="AK34" s="135">
        <v>1</v>
      </c>
      <c r="AL34" s="110">
        <f t="shared" si="2"/>
        <v>1</v>
      </c>
      <c r="AM34" s="777"/>
      <c r="AN34" s="305">
        <v>44927</v>
      </c>
      <c r="AO34" s="46">
        <v>45291</v>
      </c>
      <c r="AP34" s="47">
        <v>364</v>
      </c>
      <c r="AQ34" s="934"/>
      <c r="AR34" s="919"/>
      <c r="AS34" s="1046"/>
      <c r="AT34" s="1048"/>
      <c r="AU34" s="1048"/>
      <c r="AV34" s="802"/>
      <c r="AW34" s="817"/>
      <c r="AX34" s="802"/>
      <c r="AY34" s="1023"/>
      <c r="AZ34" s="1032"/>
      <c r="BA34" s="806"/>
      <c r="BB34" s="787"/>
      <c r="BC34" s="978"/>
      <c r="BD34" s="978"/>
      <c r="BE34" s="978"/>
      <c r="BF34" s="872"/>
      <c r="BG34" s="282" t="s">
        <v>303</v>
      </c>
      <c r="BH34" s="48" t="s">
        <v>155</v>
      </c>
      <c r="BI34" s="48" t="s">
        <v>155</v>
      </c>
      <c r="BJ34" s="48" t="s">
        <v>155</v>
      </c>
      <c r="BK34" s="49" t="s">
        <v>155</v>
      </c>
      <c r="BL34" s="303" t="s">
        <v>300</v>
      </c>
      <c r="BM34" s="303" t="s">
        <v>300</v>
      </c>
      <c r="BN34" s="255"/>
      <c r="BO34" s="255"/>
    </row>
    <row r="35" spans="1:67" s="236" customFormat="1" ht="41.25" customHeight="1" x14ac:dyDescent="0.35">
      <c r="A35" s="950"/>
      <c r="B35" s="1059"/>
      <c r="C35" s="1059"/>
      <c r="D35" s="823"/>
      <c r="E35" s="823"/>
      <c r="F35" s="823"/>
      <c r="G35" s="1119"/>
      <c r="H35" s="1119"/>
      <c r="I35" s="1119"/>
      <c r="J35" s="1076"/>
      <c r="K35" s="823"/>
      <c r="L35" s="823"/>
      <c r="M35" s="823"/>
      <c r="N35" s="823"/>
      <c r="O35" s="823"/>
      <c r="P35" s="823"/>
      <c r="Q35" s="823"/>
      <c r="R35" s="1070"/>
      <c r="S35" s="1070"/>
      <c r="T35" s="831"/>
      <c r="U35" s="1070"/>
      <c r="V35" s="831"/>
      <c r="W35" s="922"/>
      <c r="X35" s="922"/>
      <c r="Y35" s="1219"/>
      <c r="Z35" s="1229"/>
      <c r="AA35" s="1221"/>
      <c r="AB35" s="1085"/>
      <c r="AC35" s="1067"/>
      <c r="AD35" s="1161"/>
      <c r="AE35" s="823"/>
      <c r="AF35" s="304" t="s">
        <v>304</v>
      </c>
      <c r="AG35" s="304" t="s">
        <v>305</v>
      </c>
      <c r="AH35" s="243">
        <v>81</v>
      </c>
      <c r="AI35" s="45">
        <v>0.2</v>
      </c>
      <c r="AJ35" s="139">
        <v>37</v>
      </c>
      <c r="AK35" s="135">
        <v>0</v>
      </c>
      <c r="AL35" s="110">
        <f t="shared" si="0"/>
        <v>0.4567901234567901</v>
      </c>
      <c r="AM35" s="777"/>
      <c r="AN35" s="305">
        <v>44958</v>
      </c>
      <c r="AO35" s="46">
        <v>45291</v>
      </c>
      <c r="AP35" s="47">
        <v>333</v>
      </c>
      <c r="AQ35" s="934"/>
      <c r="AR35" s="919"/>
      <c r="AS35" s="1046"/>
      <c r="AT35" s="1048"/>
      <c r="AU35" s="1048"/>
      <c r="AV35" s="991"/>
      <c r="AW35" s="992"/>
      <c r="AX35" s="991"/>
      <c r="AY35" s="1023"/>
      <c r="AZ35" s="1032"/>
      <c r="BA35" s="807"/>
      <c r="BB35" s="788"/>
      <c r="BC35" s="978"/>
      <c r="BD35" s="978"/>
      <c r="BE35" s="978"/>
      <c r="BF35" s="872"/>
      <c r="BG35" s="282" t="s">
        <v>303</v>
      </c>
      <c r="BH35" s="48" t="s">
        <v>155</v>
      </c>
      <c r="BI35" s="48" t="s">
        <v>155</v>
      </c>
      <c r="BJ35" s="48" t="s">
        <v>155</v>
      </c>
      <c r="BK35" s="49" t="s">
        <v>155</v>
      </c>
      <c r="BL35" s="303" t="s">
        <v>300</v>
      </c>
      <c r="BM35" s="303" t="s">
        <v>300</v>
      </c>
      <c r="BN35" s="255"/>
      <c r="BO35" s="255"/>
    </row>
    <row r="36" spans="1:67" s="236" customFormat="1" ht="41.25" customHeight="1" x14ac:dyDescent="0.35">
      <c r="A36" s="950"/>
      <c r="B36" s="1059"/>
      <c r="C36" s="1059"/>
      <c r="D36" s="823"/>
      <c r="E36" s="823"/>
      <c r="F36" s="823"/>
      <c r="G36" s="1119"/>
      <c r="H36" s="1119"/>
      <c r="I36" s="1119"/>
      <c r="J36" s="1076"/>
      <c r="K36" s="823"/>
      <c r="L36" s="823"/>
      <c r="M36" s="823"/>
      <c r="N36" s="823"/>
      <c r="O36" s="823"/>
      <c r="P36" s="823"/>
      <c r="Q36" s="823"/>
      <c r="R36" s="1070"/>
      <c r="S36" s="1070"/>
      <c r="T36" s="831"/>
      <c r="U36" s="1070"/>
      <c r="V36" s="831"/>
      <c r="W36" s="922"/>
      <c r="X36" s="922"/>
      <c r="Y36" s="1219"/>
      <c r="Z36" s="1229"/>
      <c r="AA36" s="1221"/>
      <c r="AB36" s="1085"/>
      <c r="AC36" s="1067"/>
      <c r="AD36" s="1161"/>
      <c r="AE36" s="823"/>
      <c r="AF36" s="304" t="s">
        <v>306</v>
      </c>
      <c r="AG36" s="304" t="s">
        <v>307</v>
      </c>
      <c r="AH36" s="243">
        <v>1</v>
      </c>
      <c r="AI36" s="50">
        <v>0.05</v>
      </c>
      <c r="AJ36" s="140">
        <v>1</v>
      </c>
      <c r="AK36" s="296">
        <v>1</v>
      </c>
      <c r="AL36" s="110">
        <f t="shared" si="2"/>
        <v>1</v>
      </c>
      <c r="AM36" s="777"/>
      <c r="AN36" s="305">
        <v>44958</v>
      </c>
      <c r="AO36" s="46">
        <v>45291</v>
      </c>
      <c r="AP36" s="47">
        <v>333</v>
      </c>
      <c r="AQ36" s="934"/>
      <c r="AR36" s="919"/>
      <c r="AS36" s="1046"/>
      <c r="AT36" s="1048"/>
      <c r="AU36" s="1048"/>
      <c r="AV36" s="993" t="s">
        <v>308</v>
      </c>
      <c r="AW36" s="994">
        <v>10436072410</v>
      </c>
      <c r="AX36" s="993" t="s">
        <v>309</v>
      </c>
      <c r="AY36" s="1023"/>
      <c r="AZ36" s="1032"/>
      <c r="BA36" s="805">
        <v>0</v>
      </c>
      <c r="BB36" s="790" t="s">
        <v>308</v>
      </c>
      <c r="BC36" s="978">
        <v>10436072410</v>
      </c>
      <c r="BD36" s="978">
        <v>0</v>
      </c>
      <c r="BE36" s="978">
        <v>0</v>
      </c>
      <c r="BF36" s="872">
        <v>0</v>
      </c>
      <c r="BG36" s="282" t="s">
        <v>291</v>
      </c>
      <c r="BH36" s="307" t="s">
        <v>310</v>
      </c>
      <c r="BI36" s="308" t="s">
        <v>293</v>
      </c>
      <c r="BJ36" s="282" t="s">
        <v>169</v>
      </c>
      <c r="BK36" s="309">
        <v>44958</v>
      </c>
      <c r="BL36" s="303" t="s">
        <v>300</v>
      </c>
      <c r="BM36" s="303" t="s">
        <v>300</v>
      </c>
      <c r="BN36" s="255"/>
      <c r="BO36" s="255"/>
    </row>
    <row r="37" spans="1:67" s="236" customFormat="1" ht="41.25" customHeight="1" x14ac:dyDescent="0.35">
      <c r="A37" s="950"/>
      <c r="B37" s="1059"/>
      <c r="C37" s="1059"/>
      <c r="D37" s="823"/>
      <c r="E37" s="823"/>
      <c r="F37" s="823"/>
      <c r="G37" s="1119"/>
      <c r="H37" s="1119"/>
      <c r="I37" s="1119"/>
      <c r="J37" s="1076"/>
      <c r="K37" s="823"/>
      <c r="L37" s="823"/>
      <c r="M37" s="823"/>
      <c r="N37" s="823"/>
      <c r="O37" s="823"/>
      <c r="P37" s="823"/>
      <c r="Q37" s="823"/>
      <c r="R37" s="1070"/>
      <c r="S37" s="1070"/>
      <c r="T37" s="831"/>
      <c r="U37" s="1070"/>
      <c r="V37" s="831"/>
      <c r="W37" s="922"/>
      <c r="X37" s="922"/>
      <c r="Y37" s="1219"/>
      <c r="Z37" s="1229"/>
      <c r="AA37" s="1221"/>
      <c r="AB37" s="1085"/>
      <c r="AC37" s="1067"/>
      <c r="AD37" s="1161"/>
      <c r="AE37" s="823"/>
      <c r="AF37" s="304" t="s">
        <v>311</v>
      </c>
      <c r="AG37" s="304" t="s">
        <v>312</v>
      </c>
      <c r="AH37" s="243">
        <v>4</v>
      </c>
      <c r="AI37" s="50">
        <v>0.05</v>
      </c>
      <c r="AJ37" s="140">
        <v>1</v>
      </c>
      <c r="AK37" s="296">
        <v>3</v>
      </c>
      <c r="AL37" s="110">
        <f t="shared" si="0"/>
        <v>1</v>
      </c>
      <c r="AM37" s="777"/>
      <c r="AN37" s="305">
        <v>44927</v>
      </c>
      <c r="AO37" s="46">
        <v>45291</v>
      </c>
      <c r="AP37" s="47">
        <v>364</v>
      </c>
      <c r="AQ37" s="934"/>
      <c r="AR37" s="919"/>
      <c r="AS37" s="1046"/>
      <c r="AT37" s="1048"/>
      <c r="AU37" s="1048"/>
      <c r="AV37" s="991"/>
      <c r="AW37" s="992"/>
      <c r="AX37" s="991"/>
      <c r="AY37" s="1023"/>
      <c r="AZ37" s="1032"/>
      <c r="BA37" s="807"/>
      <c r="BB37" s="788"/>
      <c r="BC37" s="978"/>
      <c r="BD37" s="978"/>
      <c r="BE37" s="978"/>
      <c r="BF37" s="872"/>
      <c r="BG37" s="282" t="s">
        <v>291</v>
      </c>
      <c r="BH37" s="307" t="s">
        <v>313</v>
      </c>
      <c r="BI37" s="308" t="s">
        <v>293</v>
      </c>
      <c r="BJ37" s="282" t="s">
        <v>169</v>
      </c>
      <c r="BK37" s="309">
        <v>44927</v>
      </c>
      <c r="BL37" s="303" t="s">
        <v>300</v>
      </c>
      <c r="BM37" s="303" t="s">
        <v>300</v>
      </c>
      <c r="BN37" s="255"/>
      <c r="BO37" s="255"/>
    </row>
    <row r="38" spans="1:67" s="236" customFormat="1" ht="41.25" customHeight="1" x14ac:dyDescent="0.35">
      <c r="A38" s="950"/>
      <c r="B38" s="1059"/>
      <c r="C38" s="1059"/>
      <c r="D38" s="823"/>
      <c r="E38" s="823"/>
      <c r="F38" s="823"/>
      <c r="G38" s="1119"/>
      <c r="H38" s="1119"/>
      <c r="I38" s="1119"/>
      <c r="J38" s="1076"/>
      <c r="K38" s="823"/>
      <c r="L38" s="823"/>
      <c r="M38" s="823"/>
      <c r="N38" s="823"/>
      <c r="O38" s="823"/>
      <c r="P38" s="823"/>
      <c r="Q38" s="823"/>
      <c r="R38" s="1070"/>
      <c r="S38" s="1070"/>
      <c r="T38" s="831"/>
      <c r="U38" s="1070"/>
      <c r="V38" s="831"/>
      <c r="W38" s="922"/>
      <c r="X38" s="922"/>
      <c r="Y38" s="1219"/>
      <c r="Z38" s="1229"/>
      <c r="AA38" s="1221"/>
      <c r="AB38" s="1085"/>
      <c r="AC38" s="1067"/>
      <c r="AD38" s="1161"/>
      <c r="AE38" s="823"/>
      <c r="AF38" s="304" t="s">
        <v>314</v>
      </c>
      <c r="AG38" s="304" t="s">
        <v>305</v>
      </c>
      <c r="AH38" s="243" t="s">
        <v>315</v>
      </c>
      <c r="AI38" s="50">
        <v>0.01</v>
      </c>
      <c r="AJ38" s="140" t="s">
        <v>315</v>
      </c>
      <c r="AK38" s="140" t="s">
        <v>315</v>
      </c>
      <c r="AL38" s="110" t="s">
        <v>155</v>
      </c>
      <c r="AM38" s="777"/>
      <c r="AN38" s="305" t="s">
        <v>315</v>
      </c>
      <c r="AO38" s="46" t="s">
        <v>315</v>
      </c>
      <c r="AP38" s="47" t="s">
        <v>315</v>
      </c>
      <c r="AQ38" s="934"/>
      <c r="AR38" s="919"/>
      <c r="AS38" s="1046"/>
      <c r="AT38" s="1048"/>
      <c r="AU38" s="1048"/>
      <c r="AV38" s="993" t="s">
        <v>316</v>
      </c>
      <c r="AW38" s="994">
        <v>948413934</v>
      </c>
      <c r="AX38" s="993" t="s">
        <v>317</v>
      </c>
      <c r="AY38" s="1023"/>
      <c r="AZ38" s="1032"/>
      <c r="BA38" s="805">
        <v>20000000</v>
      </c>
      <c r="BB38" s="790" t="s">
        <v>316</v>
      </c>
      <c r="BC38" s="978">
        <v>1307424470</v>
      </c>
      <c r="BD38" s="978">
        <v>20000000</v>
      </c>
      <c r="BE38" s="978">
        <v>20000000</v>
      </c>
      <c r="BF38" s="872">
        <f>+BE38/BC38</f>
        <v>1.5297250784972688E-2</v>
      </c>
      <c r="BG38" s="282" t="s">
        <v>303</v>
      </c>
      <c r="BH38" s="48" t="s">
        <v>155</v>
      </c>
      <c r="BI38" s="48" t="s">
        <v>155</v>
      </c>
      <c r="BJ38" s="48" t="s">
        <v>155</v>
      </c>
      <c r="BK38" s="49" t="s">
        <v>155</v>
      </c>
      <c r="BL38" s="303" t="s">
        <v>300</v>
      </c>
      <c r="BM38" s="303" t="s">
        <v>300</v>
      </c>
      <c r="BN38" s="255"/>
      <c r="BO38" s="255"/>
    </row>
    <row r="39" spans="1:67" s="236" customFormat="1" ht="41.25" customHeight="1" x14ac:dyDescent="0.35">
      <c r="A39" s="950"/>
      <c r="B39" s="1059"/>
      <c r="C39" s="1059"/>
      <c r="D39" s="823"/>
      <c r="E39" s="823"/>
      <c r="F39" s="823"/>
      <c r="G39" s="1119"/>
      <c r="H39" s="1119"/>
      <c r="I39" s="1119"/>
      <c r="J39" s="1076"/>
      <c r="K39" s="823"/>
      <c r="L39" s="823"/>
      <c r="M39" s="823"/>
      <c r="N39" s="823"/>
      <c r="O39" s="823"/>
      <c r="P39" s="823"/>
      <c r="Q39" s="823"/>
      <c r="R39" s="1070"/>
      <c r="S39" s="1070"/>
      <c r="T39" s="831"/>
      <c r="U39" s="1070"/>
      <c r="V39" s="831"/>
      <c r="W39" s="922"/>
      <c r="X39" s="922"/>
      <c r="Y39" s="1219"/>
      <c r="Z39" s="1229"/>
      <c r="AA39" s="1221"/>
      <c r="AB39" s="1085"/>
      <c r="AC39" s="1067"/>
      <c r="AD39" s="1161"/>
      <c r="AE39" s="823"/>
      <c r="AF39" s="304" t="s">
        <v>318</v>
      </c>
      <c r="AG39" s="304" t="s">
        <v>305</v>
      </c>
      <c r="AH39" s="243" t="s">
        <v>315</v>
      </c>
      <c r="AI39" s="50">
        <v>0.01</v>
      </c>
      <c r="AJ39" s="140" t="s">
        <v>315</v>
      </c>
      <c r="AK39" s="140" t="s">
        <v>315</v>
      </c>
      <c r="AL39" s="110" t="s">
        <v>155</v>
      </c>
      <c r="AM39" s="777"/>
      <c r="AN39" s="305" t="s">
        <v>315</v>
      </c>
      <c r="AO39" s="46" t="s">
        <v>315</v>
      </c>
      <c r="AP39" s="47" t="s">
        <v>315</v>
      </c>
      <c r="AQ39" s="934"/>
      <c r="AR39" s="919"/>
      <c r="AS39" s="1046"/>
      <c r="AT39" s="1048"/>
      <c r="AU39" s="1048"/>
      <c r="AV39" s="802"/>
      <c r="AW39" s="817"/>
      <c r="AX39" s="802"/>
      <c r="AY39" s="1023"/>
      <c r="AZ39" s="1032"/>
      <c r="BA39" s="806"/>
      <c r="BB39" s="787"/>
      <c r="BC39" s="978"/>
      <c r="BD39" s="978"/>
      <c r="BE39" s="978"/>
      <c r="BF39" s="872"/>
      <c r="BG39" s="282" t="s">
        <v>303</v>
      </c>
      <c r="BH39" s="48" t="s">
        <v>155</v>
      </c>
      <c r="BI39" s="48" t="s">
        <v>155</v>
      </c>
      <c r="BJ39" s="48" t="s">
        <v>155</v>
      </c>
      <c r="BK39" s="49" t="s">
        <v>155</v>
      </c>
      <c r="BL39" s="303" t="s">
        <v>300</v>
      </c>
      <c r="BM39" s="303" t="s">
        <v>300</v>
      </c>
      <c r="BN39" s="255"/>
      <c r="BO39" s="255"/>
    </row>
    <row r="40" spans="1:67" s="236" customFormat="1" ht="41.25" customHeight="1" x14ac:dyDescent="0.35">
      <c r="A40" s="950"/>
      <c r="B40" s="1059"/>
      <c r="C40" s="1059"/>
      <c r="D40" s="823"/>
      <c r="E40" s="823"/>
      <c r="F40" s="823"/>
      <c r="G40" s="1119"/>
      <c r="H40" s="1119"/>
      <c r="I40" s="1119"/>
      <c r="J40" s="1076"/>
      <c r="K40" s="823"/>
      <c r="L40" s="823"/>
      <c r="M40" s="823"/>
      <c r="N40" s="823"/>
      <c r="O40" s="823"/>
      <c r="P40" s="823"/>
      <c r="Q40" s="823"/>
      <c r="R40" s="1070"/>
      <c r="S40" s="1070"/>
      <c r="T40" s="831"/>
      <c r="U40" s="1070"/>
      <c r="V40" s="831"/>
      <c r="W40" s="922"/>
      <c r="X40" s="922"/>
      <c r="Y40" s="1219"/>
      <c r="Z40" s="1229"/>
      <c r="AA40" s="1221"/>
      <c r="AB40" s="1085"/>
      <c r="AC40" s="1067"/>
      <c r="AD40" s="1161"/>
      <c r="AE40" s="823"/>
      <c r="AF40" s="304" t="s">
        <v>319</v>
      </c>
      <c r="AG40" s="304" t="s">
        <v>320</v>
      </c>
      <c r="AH40" s="243">
        <v>6</v>
      </c>
      <c r="AI40" s="50">
        <v>0.05</v>
      </c>
      <c r="AJ40" s="140">
        <v>1</v>
      </c>
      <c r="AK40" s="296">
        <v>6</v>
      </c>
      <c r="AL40" s="110">
        <f>+(AK40)/AH40</f>
        <v>1</v>
      </c>
      <c r="AM40" s="777"/>
      <c r="AN40" s="305">
        <v>44943</v>
      </c>
      <c r="AO40" s="46">
        <v>45291</v>
      </c>
      <c r="AP40" s="47">
        <v>348</v>
      </c>
      <c r="AQ40" s="934"/>
      <c r="AR40" s="919"/>
      <c r="AS40" s="1046"/>
      <c r="AT40" s="1048"/>
      <c r="AU40" s="1048"/>
      <c r="AV40" s="802"/>
      <c r="AW40" s="817"/>
      <c r="AX40" s="802"/>
      <c r="AY40" s="1023"/>
      <c r="AZ40" s="1032"/>
      <c r="BA40" s="806"/>
      <c r="BB40" s="787"/>
      <c r="BC40" s="978"/>
      <c r="BD40" s="978"/>
      <c r="BE40" s="978"/>
      <c r="BF40" s="872"/>
      <c r="BG40" s="282" t="s">
        <v>291</v>
      </c>
      <c r="BH40" s="307" t="s">
        <v>321</v>
      </c>
      <c r="BI40" s="308" t="s">
        <v>293</v>
      </c>
      <c r="BJ40" s="282" t="s">
        <v>322</v>
      </c>
      <c r="BK40" s="309">
        <v>44943</v>
      </c>
      <c r="BL40" s="303" t="s">
        <v>300</v>
      </c>
      <c r="BM40" s="303" t="s">
        <v>300</v>
      </c>
      <c r="BN40" s="255"/>
      <c r="BO40" s="255"/>
    </row>
    <row r="41" spans="1:67" s="236" customFormat="1" ht="41.25" customHeight="1" x14ac:dyDescent="0.35">
      <c r="A41" s="950"/>
      <c r="B41" s="1059"/>
      <c r="C41" s="1059"/>
      <c r="D41" s="823"/>
      <c r="E41" s="823"/>
      <c r="F41" s="823"/>
      <c r="G41" s="1119"/>
      <c r="H41" s="1119"/>
      <c r="I41" s="1119"/>
      <c r="J41" s="1076"/>
      <c r="K41" s="823"/>
      <c r="L41" s="823"/>
      <c r="M41" s="823"/>
      <c r="N41" s="823"/>
      <c r="O41" s="823"/>
      <c r="P41" s="823"/>
      <c r="Q41" s="823"/>
      <c r="R41" s="1070"/>
      <c r="S41" s="1070"/>
      <c r="T41" s="831"/>
      <c r="U41" s="1070"/>
      <c r="V41" s="831"/>
      <c r="W41" s="922"/>
      <c r="X41" s="922"/>
      <c r="Y41" s="1219"/>
      <c r="Z41" s="1229"/>
      <c r="AA41" s="1221"/>
      <c r="AB41" s="1085"/>
      <c r="AC41" s="1067"/>
      <c r="AD41" s="1161"/>
      <c r="AE41" s="823"/>
      <c r="AF41" s="304" t="s">
        <v>323</v>
      </c>
      <c r="AG41" s="304" t="s">
        <v>305</v>
      </c>
      <c r="AH41" s="243" t="s">
        <v>315</v>
      </c>
      <c r="AI41" s="45">
        <v>0.01</v>
      </c>
      <c r="AJ41" s="139" t="s">
        <v>315</v>
      </c>
      <c r="AK41" s="139" t="s">
        <v>315</v>
      </c>
      <c r="AL41" s="110" t="s">
        <v>155</v>
      </c>
      <c r="AM41" s="777"/>
      <c r="AN41" s="305" t="s">
        <v>315</v>
      </c>
      <c r="AO41" s="46" t="s">
        <v>315</v>
      </c>
      <c r="AP41" s="47" t="s">
        <v>315</v>
      </c>
      <c r="AQ41" s="934"/>
      <c r="AR41" s="919"/>
      <c r="AS41" s="1046"/>
      <c r="AT41" s="1048"/>
      <c r="AU41" s="1048"/>
      <c r="AV41" s="802"/>
      <c r="AW41" s="817"/>
      <c r="AX41" s="802"/>
      <c r="AY41" s="1023"/>
      <c r="AZ41" s="1032"/>
      <c r="BA41" s="806"/>
      <c r="BB41" s="787"/>
      <c r="BC41" s="978"/>
      <c r="BD41" s="978"/>
      <c r="BE41" s="978"/>
      <c r="BF41" s="872"/>
      <c r="BG41" s="282" t="s">
        <v>303</v>
      </c>
      <c r="BH41" s="48" t="s">
        <v>155</v>
      </c>
      <c r="BI41" s="48" t="s">
        <v>155</v>
      </c>
      <c r="BJ41" s="48" t="s">
        <v>155</v>
      </c>
      <c r="BK41" s="49" t="s">
        <v>155</v>
      </c>
      <c r="BL41" s="303" t="s">
        <v>300</v>
      </c>
      <c r="BM41" s="303" t="s">
        <v>300</v>
      </c>
      <c r="BN41" s="255"/>
      <c r="BO41" s="255"/>
    </row>
    <row r="42" spans="1:67" s="236" customFormat="1" ht="41.25" customHeight="1" x14ac:dyDescent="0.35">
      <c r="A42" s="950"/>
      <c r="B42" s="1059"/>
      <c r="C42" s="1059"/>
      <c r="D42" s="823"/>
      <c r="E42" s="823"/>
      <c r="F42" s="823"/>
      <c r="G42" s="1119"/>
      <c r="H42" s="1119"/>
      <c r="I42" s="1119"/>
      <c r="J42" s="1076"/>
      <c r="K42" s="823"/>
      <c r="L42" s="823"/>
      <c r="M42" s="823"/>
      <c r="N42" s="823"/>
      <c r="O42" s="823"/>
      <c r="P42" s="823"/>
      <c r="Q42" s="823"/>
      <c r="R42" s="1070"/>
      <c r="S42" s="1070"/>
      <c r="T42" s="831"/>
      <c r="U42" s="1070"/>
      <c r="V42" s="831"/>
      <c r="W42" s="922"/>
      <c r="X42" s="922"/>
      <c r="Y42" s="1219"/>
      <c r="Z42" s="1229"/>
      <c r="AA42" s="1221"/>
      <c r="AB42" s="1085"/>
      <c r="AC42" s="1067"/>
      <c r="AD42" s="1161"/>
      <c r="AE42" s="823"/>
      <c r="AF42" s="304" t="s">
        <v>324</v>
      </c>
      <c r="AG42" s="304" t="s">
        <v>325</v>
      </c>
      <c r="AH42" s="243">
        <v>45</v>
      </c>
      <c r="AI42" s="45">
        <v>0.2</v>
      </c>
      <c r="AJ42" s="139">
        <v>1</v>
      </c>
      <c r="AK42" s="135">
        <v>51</v>
      </c>
      <c r="AL42" s="110">
        <v>1</v>
      </c>
      <c r="AM42" s="777"/>
      <c r="AN42" s="305">
        <v>44956</v>
      </c>
      <c r="AO42" s="46">
        <v>45291</v>
      </c>
      <c r="AP42" s="47">
        <v>335</v>
      </c>
      <c r="AQ42" s="934"/>
      <c r="AR42" s="919"/>
      <c r="AS42" s="1046"/>
      <c r="AT42" s="1048"/>
      <c r="AU42" s="1048"/>
      <c r="AV42" s="802"/>
      <c r="AW42" s="817"/>
      <c r="AX42" s="802"/>
      <c r="AY42" s="1023"/>
      <c r="AZ42" s="1032"/>
      <c r="BA42" s="806"/>
      <c r="BB42" s="787"/>
      <c r="BC42" s="978"/>
      <c r="BD42" s="978"/>
      <c r="BE42" s="978"/>
      <c r="BF42" s="872"/>
      <c r="BG42" s="282" t="s">
        <v>291</v>
      </c>
      <c r="BH42" s="307" t="s">
        <v>326</v>
      </c>
      <c r="BI42" s="308" t="s">
        <v>293</v>
      </c>
      <c r="BJ42" s="282" t="s">
        <v>322</v>
      </c>
      <c r="BK42" s="309">
        <v>44956</v>
      </c>
      <c r="BL42" s="303" t="s">
        <v>300</v>
      </c>
      <c r="BM42" s="303" t="s">
        <v>300</v>
      </c>
      <c r="BN42" s="255"/>
      <c r="BO42" s="255"/>
    </row>
    <row r="43" spans="1:67" s="236" customFormat="1" ht="47.25" customHeight="1" thickBot="1" x14ac:dyDescent="0.4">
      <c r="A43" s="950"/>
      <c r="B43" s="1059"/>
      <c r="C43" s="1059"/>
      <c r="D43" s="823"/>
      <c r="E43" s="823"/>
      <c r="F43" s="823"/>
      <c r="G43" s="1119"/>
      <c r="H43" s="1119"/>
      <c r="I43" s="1119"/>
      <c r="J43" s="1076"/>
      <c r="K43" s="823"/>
      <c r="L43" s="823"/>
      <c r="M43" s="823"/>
      <c r="N43" s="823"/>
      <c r="O43" s="910"/>
      <c r="P43" s="910"/>
      <c r="Q43" s="910"/>
      <c r="R43" s="1070"/>
      <c r="S43" s="1070"/>
      <c r="T43" s="831"/>
      <c r="U43" s="1070"/>
      <c r="V43" s="831"/>
      <c r="W43" s="922"/>
      <c r="X43" s="922"/>
      <c r="Y43" s="1219"/>
      <c r="Z43" s="1229"/>
      <c r="AA43" s="1221"/>
      <c r="AB43" s="1085"/>
      <c r="AC43" s="1068"/>
      <c r="AD43" s="1199"/>
      <c r="AE43" s="824"/>
      <c r="AF43" s="310" t="s">
        <v>327</v>
      </c>
      <c r="AG43" s="310" t="s">
        <v>328</v>
      </c>
      <c r="AH43" s="290">
        <v>1</v>
      </c>
      <c r="AI43" s="51">
        <v>0.02</v>
      </c>
      <c r="AJ43" s="141">
        <v>0</v>
      </c>
      <c r="AK43" s="135">
        <v>0</v>
      </c>
      <c r="AL43" s="110">
        <f t="shared" si="0"/>
        <v>0</v>
      </c>
      <c r="AM43" s="783"/>
      <c r="AN43" s="311">
        <v>44958</v>
      </c>
      <c r="AO43" s="52">
        <v>45291</v>
      </c>
      <c r="AP43" s="53">
        <v>333</v>
      </c>
      <c r="AQ43" s="865"/>
      <c r="AR43" s="919"/>
      <c r="AS43" s="860"/>
      <c r="AT43" s="1049"/>
      <c r="AU43" s="1049"/>
      <c r="AV43" s="803"/>
      <c r="AW43" s="817"/>
      <c r="AX43" s="803"/>
      <c r="AY43" s="1024"/>
      <c r="AZ43" s="1033"/>
      <c r="BA43" s="808"/>
      <c r="BB43" s="791"/>
      <c r="BC43" s="978"/>
      <c r="BD43" s="978"/>
      <c r="BE43" s="978"/>
      <c r="BF43" s="872"/>
      <c r="BG43" s="313" t="s">
        <v>291</v>
      </c>
      <c r="BH43" s="314" t="s">
        <v>329</v>
      </c>
      <c r="BI43" s="315" t="s">
        <v>293</v>
      </c>
      <c r="BJ43" s="313" t="s">
        <v>169</v>
      </c>
      <c r="BK43" s="316">
        <v>44958</v>
      </c>
      <c r="BL43" s="303" t="s">
        <v>300</v>
      </c>
      <c r="BM43" s="303" t="s">
        <v>300</v>
      </c>
      <c r="BN43" s="255"/>
      <c r="BO43" s="255"/>
    </row>
    <row r="44" spans="1:67" s="236" customFormat="1" ht="92.25" customHeight="1" x14ac:dyDescent="0.35">
      <c r="A44" s="950"/>
      <c r="B44" s="1059"/>
      <c r="C44" s="1059"/>
      <c r="D44" s="823"/>
      <c r="E44" s="823"/>
      <c r="F44" s="823"/>
      <c r="G44" s="1119"/>
      <c r="H44" s="1119"/>
      <c r="I44" s="1119"/>
      <c r="J44" s="1076"/>
      <c r="K44" s="823"/>
      <c r="L44" s="823"/>
      <c r="M44" s="823"/>
      <c r="N44" s="823"/>
      <c r="O44" s="909"/>
      <c r="P44" s="909" t="s">
        <v>152</v>
      </c>
      <c r="Q44" s="909" t="s">
        <v>280</v>
      </c>
      <c r="R44" s="1070"/>
      <c r="S44" s="1070"/>
      <c r="T44" s="831"/>
      <c r="U44" s="1070"/>
      <c r="V44" s="831"/>
      <c r="W44" s="922"/>
      <c r="X44" s="922"/>
      <c r="Y44" s="1219"/>
      <c r="Z44" s="1229"/>
      <c r="AA44" s="1221"/>
      <c r="AB44" s="1085"/>
      <c r="AC44" s="1063" t="s">
        <v>330</v>
      </c>
      <c r="AD44" s="1198">
        <v>2020130010052</v>
      </c>
      <c r="AE44" s="822" t="s">
        <v>331</v>
      </c>
      <c r="AF44" s="317" t="s">
        <v>332</v>
      </c>
      <c r="AG44" s="318" t="s">
        <v>333</v>
      </c>
      <c r="AH44" s="318">
        <v>12</v>
      </c>
      <c r="AI44" s="250">
        <v>0.6</v>
      </c>
      <c r="AJ44" s="142">
        <v>3</v>
      </c>
      <c r="AK44" s="135">
        <v>3</v>
      </c>
      <c r="AL44" s="110">
        <f t="shared" si="0"/>
        <v>0.5</v>
      </c>
      <c r="AM44" s="789">
        <f>AVERAGE(AL44:AL49)</f>
        <v>0.53491344542612196</v>
      </c>
      <c r="AN44" s="319">
        <v>44927</v>
      </c>
      <c r="AO44" s="320">
        <v>45261</v>
      </c>
      <c r="AP44" s="54">
        <v>334</v>
      </c>
      <c r="AQ44" s="55">
        <v>5908</v>
      </c>
      <c r="AR44" s="255"/>
      <c r="AS44" s="282">
        <v>5914</v>
      </c>
      <c r="AT44" s="1034" t="s">
        <v>334</v>
      </c>
      <c r="AU44" s="1034" t="s">
        <v>335</v>
      </c>
      <c r="AV44" s="1034" t="s">
        <v>169</v>
      </c>
      <c r="AW44" s="1037">
        <v>5667993941</v>
      </c>
      <c r="AX44" s="1034" t="s">
        <v>288</v>
      </c>
      <c r="AY44" s="1025" t="s">
        <v>336</v>
      </c>
      <c r="AZ44" s="801" t="s">
        <v>337</v>
      </c>
      <c r="BA44" s="784">
        <v>753279489.09000003</v>
      </c>
      <c r="BB44" s="979" t="s">
        <v>169</v>
      </c>
      <c r="BC44" s="786">
        <v>5467993941</v>
      </c>
      <c r="BD44" s="786">
        <v>753279489.09000003</v>
      </c>
      <c r="BE44" s="786">
        <v>49642061</v>
      </c>
      <c r="BF44" s="789">
        <f>+BE44/BC44</f>
        <v>9.0786605719832495E-3</v>
      </c>
      <c r="BG44" s="321" t="s">
        <v>338</v>
      </c>
      <c r="BH44" s="317" t="s">
        <v>155</v>
      </c>
      <c r="BI44" s="322" t="s">
        <v>155</v>
      </c>
      <c r="BJ44" s="322" t="s">
        <v>155</v>
      </c>
      <c r="BK44" s="323" t="s">
        <v>155</v>
      </c>
      <c r="BL44" s="324" t="s">
        <v>339</v>
      </c>
      <c r="BM44" s="325" t="s">
        <v>340</v>
      </c>
      <c r="BN44" s="255"/>
      <c r="BO44" s="255"/>
    </row>
    <row r="45" spans="1:67" s="236" customFormat="1" ht="76.5" customHeight="1" x14ac:dyDescent="0.35">
      <c r="A45" s="950"/>
      <c r="B45" s="1059"/>
      <c r="C45" s="1059"/>
      <c r="D45" s="823"/>
      <c r="E45" s="823"/>
      <c r="F45" s="823"/>
      <c r="G45" s="1119"/>
      <c r="H45" s="1119"/>
      <c r="I45" s="1119"/>
      <c r="J45" s="1076"/>
      <c r="K45" s="823"/>
      <c r="L45" s="823"/>
      <c r="M45" s="823"/>
      <c r="N45" s="823"/>
      <c r="O45" s="823"/>
      <c r="P45" s="823"/>
      <c r="Q45" s="823"/>
      <c r="R45" s="1070"/>
      <c r="S45" s="1070"/>
      <c r="T45" s="831"/>
      <c r="U45" s="1070"/>
      <c r="V45" s="831"/>
      <c r="W45" s="922"/>
      <c r="X45" s="922"/>
      <c r="Y45" s="1219"/>
      <c r="Z45" s="1229"/>
      <c r="AA45" s="1221"/>
      <c r="AB45" s="1085"/>
      <c r="AC45" s="1064"/>
      <c r="AD45" s="1161"/>
      <c r="AE45" s="823"/>
      <c r="AF45" s="243" t="s">
        <v>341</v>
      </c>
      <c r="AG45" s="326" t="s">
        <v>342</v>
      </c>
      <c r="AH45" s="326">
        <v>3</v>
      </c>
      <c r="AI45" s="133">
        <v>0.1</v>
      </c>
      <c r="AJ45" s="143">
        <v>0</v>
      </c>
      <c r="AK45" s="327">
        <v>0.12844201767019556</v>
      </c>
      <c r="AL45" s="110">
        <f t="shared" si="0"/>
        <v>4.2814005890065183E-2</v>
      </c>
      <c r="AM45" s="777"/>
      <c r="AN45" s="328">
        <v>44927</v>
      </c>
      <c r="AO45" s="329">
        <v>45261</v>
      </c>
      <c r="AP45" s="56">
        <v>334</v>
      </c>
      <c r="AQ45" s="330">
        <v>340</v>
      </c>
      <c r="AR45" s="255"/>
      <c r="AS45" s="282">
        <v>340</v>
      </c>
      <c r="AT45" s="1035"/>
      <c r="AU45" s="1035"/>
      <c r="AV45" s="1035"/>
      <c r="AW45" s="1037"/>
      <c r="AX45" s="1035"/>
      <c r="AY45" s="1026"/>
      <c r="AZ45" s="802"/>
      <c r="BA45" s="780"/>
      <c r="BB45" s="980"/>
      <c r="BC45" s="787"/>
      <c r="BD45" s="787"/>
      <c r="BE45" s="787"/>
      <c r="BF45" s="777"/>
      <c r="BG45" s="243" t="s">
        <v>173</v>
      </c>
      <c r="BH45" s="243" t="s">
        <v>343</v>
      </c>
      <c r="BI45" s="331" t="s">
        <v>344</v>
      </c>
      <c r="BJ45" s="332">
        <f>+AU45</f>
        <v>0</v>
      </c>
      <c r="BK45" s="49" t="str">
        <f>+AF45</f>
        <v xml:space="preserve">Dotacion de Docentes y Administrativos </v>
      </c>
      <c r="BL45" s="325" t="s">
        <v>345</v>
      </c>
      <c r="BM45" s="303" t="s">
        <v>346</v>
      </c>
      <c r="BN45" s="255"/>
      <c r="BO45" s="255"/>
    </row>
    <row r="46" spans="1:67" s="236" customFormat="1" ht="42" customHeight="1" x14ac:dyDescent="0.35">
      <c r="A46" s="950"/>
      <c r="B46" s="1059"/>
      <c r="C46" s="1059"/>
      <c r="D46" s="823"/>
      <c r="E46" s="823"/>
      <c r="F46" s="823"/>
      <c r="G46" s="1119"/>
      <c r="H46" s="1119"/>
      <c r="I46" s="1119"/>
      <c r="J46" s="1076"/>
      <c r="K46" s="823"/>
      <c r="L46" s="823"/>
      <c r="M46" s="823"/>
      <c r="N46" s="823"/>
      <c r="O46" s="823"/>
      <c r="P46" s="823"/>
      <c r="Q46" s="823"/>
      <c r="R46" s="1070"/>
      <c r="S46" s="1070"/>
      <c r="T46" s="831"/>
      <c r="U46" s="1070"/>
      <c r="V46" s="831"/>
      <c r="W46" s="922"/>
      <c r="X46" s="922"/>
      <c r="Y46" s="1219"/>
      <c r="Z46" s="1229"/>
      <c r="AA46" s="1221"/>
      <c r="AB46" s="1085"/>
      <c r="AC46" s="1064"/>
      <c r="AD46" s="1161"/>
      <c r="AE46" s="823"/>
      <c r="AF46" s="243" t="s">
        <v>347</v>
      </c>
      <c r="AG46" s="326" t="s">
        <v>348</v>
      </c>
      <c r="AH46" s="326">
        <v>10</v>
      </c>
      <c r="AI46" s="133">
        <v>0.05</v>
      </c>
      <c r="AJ46" s="144">
        <v>14</v>
      </c>
      <c r="AK46" s="135">
        <v>3.0647455784246996E-4</v>
      </c>
      <c r="AL46" s="110">
        <v>1</v>
      </c>
      <c r="AM46" s="777"/>
      <c r="AN46" s="333">
        <v>44927</v>
      </c>
      <c r="AO46" s="329">
        <v>45261</v>
      </c>
      <c r="AP46" s="56">
        <v>334</v>
      </c>
      <c r="AQ46" s="273">
        <v>30</v>
      </c>
      <c r="AR46" s="255"/>
      <c r="AS46" s="282">
        <v>30</v>
      </c>
      <c r="AT46" s="1035"/>
      <c r="AU46" s="1035"/>
      <c r="AV46" s="1036"/>
      <c r="AW46" s="1037"/>
      <c r="AX46" s="1036"/>
      <c r="AY46" s="1026"/>
      <c r="AZ46" s="802"/>
      <c r="BA46" s="785"/>
      <c r="BB46" s="981"/>
      <c r="BC46" s="788"/>
      <c r="BD46" s="788"/>
      <c r="BE46" s="788"/>
      <c r="BF46" s="778"/>
      <c r="BG46" s="243" t="s">
        <v>338</v>
      </c>
      <c r="BH46" s="243" t="s">
        <v>155</v>
      </c>
      <c r="BI46" s="330" t="s">
        <v>155</v>
      </c>
      <c r="BJ46" s="330" t="s">
        <v>155</v>
      </c>
      <c r="BK46" s="334" t="s">
        <v>155</v>
      </c>
      <c r="BL46" s="303" t="s">
        <v>349</v>
      </c>
      <c r="BM46" s="303" t="s">
        <v>350</v>
      </c>
      <c r="BN46" s="255"/>
      <c r="BO46" s="255"/>
    </row>
    <row r="47" spans="1:67" s="236" customFormat="1" ht="88.5" customHeight="1" x14ac:dyDescent="0.35">
      <c r="A47" s="950"/>
      <c r="B47" s="1059"/>
      <c r="C47" s="1059"/>
      <c r="D47" s="823"/>
      <c r="E47" s="823"/>
      <c r="F47" s="823"/>
      <c r="G47" s="1119"/>
      <c r="H47" s="1119"/>
      <c r="I47" s="1119"/>
      <c r="J47" s="1076"/>
      <c r="K47" s="823"/>
      <c r="L47" s="823"/>
      <c r="M47" s="823"/>
      <c r="N47" s="823"/>
      <c r="O47" s="823"/>
      <c r="P47" s="823"/>
      <c r="Q47" s="823"/>
      <c r="R47" s="1070"/>
      <c r="S47" s="1070"/>
      <c r="T47" s="831"/>
      <c r="U47" s="1070"/>
      <c r="V47" s="831"/>
      <c r="W47" s="922"/>
      <c r="X47" s="922"/>
      <c r="Y47" s="1219"/>
      <c r="Z47" s="1229"/>
      <c r="AA47" s="1221"/>
      <c r="AB47" s="1085"/>
      <c r="AC47" s="1064"/>
      <c r="AD47" s="1161"/>
      <c r="AE47" s="823"/>
      <c r="AF47" s="243" t="s">
        <v>351</v>
      </c>
      <c r="AG47" s="326" t="s">
        <v>352</v>
      </c>
      <c r="AH47" s="326">
        <v>3</v>
      </c>
      <c r="AI47" s="133">
        <v>0.05</v>
      </c>
      <c r="AJ47" s="145">
        <v>1</v>
      </c>
      <c r="AK47" s="135">
        <v>1</v>
      </c>
      <c r="AL47" s="110">
        <f t="shared" si="0"/>
        <v>0.66666666666666663</v>
      </c>
      <c r="AM47" s="777"/>
      <c r="AN47" s="335">
        <v>44927</v>
      </c>
      <c r="AO47" s="329">
        <v>45261</v>
      </c>
      <c r="AP47" s="56">
        <v>334</v>
      </c>
      <c r="AQ47" s="263">
        <v>100</v>
      </c>
      <c r="AR47" s="255"/>
      <c r="AS47" s="282">
        <v>100</v>
      </c>
      <c r="AT47" s="1035"/>
      <c r="AU47" s="1035"/>
      <c r="AV47" s="1038" t="s">
        <v>208</v>
      </c>
      <c r="AW47" s="1040">
        <v>441753371446</v>
      </c>
      <c r="AX47" s="1038" t="s">
        <v>209</v>
      </c>
      <c r="AY47" s="1026"/>
      <c r="AZ47" s="802"/>
      <c r="BA47" s="779">
        <v>203722634366</v>
      </c>
      <c r="BB47" s="970" t="s">
        <v>208</v>
      </c>
      <c r="BC47" s="790">
        <v>436941976252</v>
      </c>
      <c r="BD47" s="790">
        <v>203722634366</v>
      </c>
      <c r="BE47" s="790">
        <v>177107823175</v>
      </c>
      <c r="BF47" s="782">
        <f>+BE47/BC47</f>
        <v>0.4053348792308652</v>
      </c>
      <c r="BG47" s="243" t="s">
        <v>338</v>
      </c>
      <c r="BH47" s="243" t="s">
        <v>155</v>
      </c>
      <c r="BI47" s="330" t="s">
        <v>155</v>
      </c>
      <c r="BJ47" s="330" t="s">
        <v>155</v>
      </c>
      <c r="BK47" s="334" t="s">
        <v>155</v>
      </c>
      <c r="BL47" s="324" t="s">
        <v>353</v>
      </c>
      <c r="BM47" s="303" t="s">
        <v>354</v>
      </c>
      <c r="BN47" s="255"/>
      <c r="BO47" s="255"/>
    </row>
    <row r="48" spans="1:67" s="337" customFormat="1" ht="141" customHeight="1" x14ac:dyDescent="0.25">
      <c r="A48" s="950"/>
      <c r="B48" s="1059"/>
      <c r="C48" s="1059"/>
      <c r="D48" s="823"/>
      <c r="E48" s="823"/>
      <c r="F48" s="823"/>
      <c r="G48" s="1119"/>
      <c r="H48" s="1119"/>
      <c r="I48" s="1119"/>
      <c r="J48" s="1076"/>
      <c r="K48" s="823"/>
      <c r="L48" s="823"/>
      <c r="M48" s="823"/>
      <c r="N48" s="823"/>
      <c r="O48" s="823"/>
      <c r="P48" s="823"/>
      <c r="Q48" s="823"/>
      <c r="R48" s="1070"/>
      <c r="S48" s="1070"/>
      <c r="T48" s="831"/>
      <c r="U48" s="1070"/>
      <c r="V48" s="831"/>
      <c r="W48" s="922"/>
      <c r="X48" s="922"/>
      <c r="Y48" s="1219"/>
      <c r="Z48" s="1229"/>
      <c r="AA48" s="1221"/>
      <c r="AB48" s="1085"/>
      <c r="AC48" s="1064"/>
      <c r="AD48" s="1161"/>
      <c r="AE48" s="823"/>
      <c r="AF48" s="243" t="s">
        <v>355</v>
      </c>
      <c r="AG48" s="326" t="s">
        <v>356</v>
      </c>
      <c r="AH48" s="326">
        <v>15</v>
      </c>
      <c r="AI48" s="133">
        <v>0.1</v>
      </c>
      <c r="AJ48" s="143">
        <v>0</v>
      </c>
      <c r="AK48" s="327">
        <v>0</v>
      </c>
      <c r="AL48" s="110">
        <f t="shared" si="0"/>
        <v>0</v>
      </c>
      <c r="AM48" s="777"/>
      <c r="AN48" s="328">
        <v>44958</v>
      </c>
      <c r="AO48" s="329">
        <v>45261</v>
      </c>
      <c r="AP48" s="56">
        <v>303</v>
      </c>
      <c r="AQ48" s="330">
        <v>771</v>
      </c>
      <c r="AR48" s="308"/>
      <c r="AS48" s="282">
        <v>771</v>
      </c>
      <c r="AT48" s="1035"/>
      <c r="AU48" s="1035"/>
      <c r="AV48" s="1035"/>
      <c r="AW48" s="1040"/>
      <c r="AX48" s="1035"/>
      <c r="AY48" s="1026"/>
      <c r="AZ48" s="802"/>
      <c r="BA48" s="780"/>
      <c r="BB48" s="971"/>
      <c r="BC48" s="787"/>
      <c r="BD48" s="787"/>
      <c r="BE48" s="787"/>
      <c r="BF48" s="777"/>
      <c r="BG48" s="243" t="s">
        <v>173</v>
      </c>
      <c r="BH48" s="243" t="s">
        <v>357</v>
      </c>
      <c r="BI48" s="330" t="s">
        <v>358</v>
      </c>
      <c r="BJ48" s="330" t="s">
        <v>169</v>
      </c>
      <c r="BK48" s="336" t="str">
        <f>+AF48</f>
        <v>Realizar Servicios Ocupacionales a los funcionarios administrativos de la planta</v>
      </c>
      <c r="BL48" s="325" t="s">
        <v>359</v>
      </c>
      <c r="BM48" s="325" t="s">
        <v>360</v>
      </c>
      <c r="BN48" s="308"/>
      <c r="BO48" s="308"/>
    </row>
    <row r="49" spans="1:67" s="236" customFormat="1" ht="66.75" customHeight="1" thickBot="1" x14ac:dyDescent="0.4">
      <c r="A49" s="950"/>
      <c r="B49" s="1059"/>
      <c r="C49" s="1059"/>
      <c r="D49" s="823"/>
      <c r="E49" s="823"/>
      <c r="F49" s="823"/>
      <c r="G49" s="1119"/>
      <c r="H49" s="1119"/>
      <c r="I49" s="1119"/>
      <c r="J49" s="1076"/>
      <c r="K49" s="910"/>
      <c r="L49" s="910"/>
      <c r="M49" s="910"/>
      <c r="N49" s="910"/>
      <c r="O49" s="910"/>
      <c r="P49" s="910"/>
      <c r="Q49" s="910"/>
      <c r="R49" s="1071"/>
      <c r="S49" s="1071"/>
      <c r="T49" s="832"/>
      <c r="U49" s="1071"/>
      <c r="V49" s="832"/>
      <c r="W49" s="923"/>
      <c r="X49" s="923"/>
      <c r="Y49" s="1219"/>
      <c r="Z49" s="1229"/>
      <c r="AA49" s="1221"/>
      <c r="AB49" s="1085"/>
      <c r="AC49" s="1065"/>
      <c r="AD49" s="1199"/>
      <c r="AE49" s="824"/>
      <c r="AF49" s="290" t="s">
        <v>361</v>
      </c>
      <c r="AG49" s="338" t="s">
        <v>362</v>
      </c>
      <c r="AH49" s="338">
        <v>1</v>
      </c>
      <c r="AI49" s="339">
        <v>0.1</v>
      </c>
      <c r="AJ49" s="146">
        <v>0</v>
      </c>
      <c r="AK49" s="135">
        <v>1</v>
      </c>
      <c r="AL49" s="110">
        <f t="shared" si="0"/>
        <v>1</v>
      </c>
      <c r="AM49" s="783"/>
      <c r="AN49" s="340">
        <v>44958</v>
      </c>
      <c r="AO49" s="341">
        <v>45261</v>
      </c>
      <c r="AP49" s="56">
        <v>303</v>
      </c>
      <c r="AQ49" s="342">
        <v>70</v>
      </c>
      <c r="AR49" s="255"/>
      <c r="AS49" s="282">
        <v>70</v>
      </c>
      <c r="AT49" s="1039"/>
      <c r="AU49" s="1039"/>
      <c r="AV49" s="1039"/>
      <c r="AW49" s="1041"/>
      <c r="AX49" s="1039"/>
      <c r="AY49" s="1027"/>
      <c r="AZ49" s="803"/>
      <c r="BA49" s="781"/>
      <c r="BB49" s="972"/>
      <c r="BC49" s="791"/>
      <c r="BD49" s="791"/>
      <c r="BE49" s="791"/>
      <c r="BF49" s="783"/>
      <c r="BG49" s="290" t="s">
        <v>173</v>
      </c>
      <c r="BH49" s="290" t="s">
        <v>363</v>
      </c>
      <c r="BI49" s="342" t="s">
        <v>364</v>
      </c>
      <c r="BJ49" s="342" t="s">
        <v>365</v>
      </c>
      <c r="BK49" s="343" t="str">
        <f>+BK48</f>
        <v>Realizar Servicios Ocupacionales a los funcionarios administrativos de la planta</v>
      </c>
      <c r="BL49" s="303" t="s">
        <v>366</v>
      </c>
      <c r="BM49" s="303" t="s">
        <v>367</v>
      </c>
      <c r="BN49" s="255"/>
      <c r="BO49" s="255"/>
    </row>
    <row r="50" spans="1:67" s="236" customFormat="1" ht="78" customHeight="1" x14ac:dyDescent="0.35">
      <c r="A50" s="950"/>
      <c r="B50" s="1059"/>
      <c r="C50" s="1059"/>
      <c r="D50" s="823"/>
      <c r="E50" s="823"/>
      <c r="F50" s="823"/>
      <c r="G50" s="1119"/>
      <c r="H50" s="1119"/>
      <c r="I50" s="1119"/>
      <c r="J50" s="1076"/>
      <c r="K50" s="909" t="s">
        <v>368</v>
      </c>
      <c r="L50" s="909" t="s">
        <v>369</v>
      </c>
      <c r="M50" s="909" t="s">
        <v>370</v>
      </c>
      <c r="N50" s="909" t="s">
        <v>371</v>
      </c>
      <c r="O50" s="909"/>
      <c r="P50" s="909" t="s">
        <v>152</v>
      </c>
      <c r="Q50" s="909" t="s">
        <v>372</v>
      </c>
      <c r="R50" s="909">
        <v>1200</v>
      </c>
      <c r="S50" s="1154">
        <v>400</v>
      </c>
      <c r="T50" s="1157">
        <v>849</v>
      </c>
      <c r="U50" s="833">
        <v>557</v>
      </c>
      <c r="V50" s="833">
        <v>0</v>
      </c>
      <c r="W50" s="921">
        <v>1</v>
      </c>
      <c r="X50" s="921">
        <v>1</v>
      </c>
      <c r="Y50" s="1219"/>
      <c r="Z50" s="1229"/>
      <c r="AA50" s="1221"/>
      <c r="AB50" s="1085"/>
      <c r="AC50" s="1063" t="s">
        <v>373</v>
      </c>
      <c r="AD50" s="1208" t="s">
        <v>374</v>
      </c>
      <c r="AE50" s="822" t="s">
        <v>375</v>
      </c>
      <c r="AF50" s="345" t="s">
        <v>376</v>
      </c>
      <c r="AG50" s="346" t="s">
        <v>377</v>
      </c>
      <c r="AH50" s="346">
        <v>400</v>
      </c>
      <c r="AI50" s="57">
        <v>0.3</v>
      </c>
      <c r="AJ50" s="248">
        <v>557</v>
      </c>
      <c r="AK50" s="347">
        <v>616</v>
      </c>
      <c r="AL50" s="110">
        <v>1</v>
      </c>
      <c r="AM50" s="1240">
        <f>AVERAGE(AL50:AL56)</f>
        <v>0.47423976608187135</v>
      </c>
      <c r="AN50" s="348" t="s">
        <v>255</v>
      </c>
      <c r="AO50" s="349" t="s">
        <v>201</v>
      </c>
      <c r="AP50" s="350">
        <v>200</v>
      </c>
      <c r="AQ50" s="349">
        <v>400</v>
      </c>
      <c r="AR50" s="255"/>
      <c r="AS50" s="282">
        <v>616</v>
      </c>
      <c r="AT50" s="1043" t="s">
        <v>167</v>
      </c>
      <c r="AU50" s="1043" t="s">
        <v>237</v>
      </c>
      <c r="AV50" s="801" t="s">
        <v>169</v>
      </c>
      <c r="AW50" s="1019">
        <v>1000000000</v>
      </c>
      <c r="AX50" s="801" t="s">
        <v>170</v>
      </c>
      <c r="AY50" s="964" t="s">
        <v>378</v>
      </c>
      <c r="AZ50" s="964" t="s">
        <v>379</v>
      </c>
      <c r="BA50" s="784">
        <v>319257446</v>
      </c>
      <c r="BB50" s="784" t="s">
        <v>169</v>
      </c>
      <c r="BC50" s="784">
        <v>1000000000</v>
      </c>
      <c r="BD50" s="784">
        <v>319257446</v>
      </c>
      <c r="BE50" s="784">
        <v>216773620</v>
      </c>
      <c r="BF50" s="789">
        <f>+BE50/BC50</f>
        <v>0.21677362</v>
      </c>
      <c r="BG50" s="78" t="s">
        <v>181</v>
      </c>
      <c r="BH50" s="78" t="s">
        <v>254</v>
      </c>
      <c r="BI50" s="78" t="s">
        <v>181</v>
      </c>
      <c r="BJ50" s="78" t="s">
        <v>169</v>
      </c>
      <c r="BK50" s="256" t="s">
        <v>176</v>
      </c>
      <c r="BL50" s="352" t="s">
        <v>380</v>
      </c>
      <c r="BM50" s="270" t="s">
        <v>381</v>
      </c>
      <c r="BN50" s="255"/>
      <c r="BO50" s="255"/>
    </row>
    <row r="51" spans="1:67" s="236" customFormat="1" ht="72.75" customHeight="1" x14ac:dyDescent="0.35">
      <c r="A51" s="950"/>
      <c r="B51" s="1059"/>
      <c r="C51" s="1059"/>
      <c r="D51" s="823"/>
      <c r="E51" s="823"/>
      <c r="F51" s="823"/>
      <c r="G51" s="1119"/>
      <c r="H51" s="1119"/>
      <c r="I51" s="1119"/>
      <c r="J51" s="1076"/>
      <c r="K51" s="823"/>
      <c r="L51" s="823"/>
      <c r="M51" s="823"/>
      <c r="N51" s="823"/>
      <c r="O51" s="823"/>
      <c r="P51" s="823"/>
      <c r="Q51" s="823"/>
      <c r="R51" s="823"/>
      <c r="S51" s="1155"/>
      <c r="T51" s="1158"/>
      <c r="U51" s="834"/>
      <c r="V51" s="834"/>
      <c r="W51" s="922"/>
      <c r="X51" s="922"/>
      <c r="Y51" s="1219"/>
      <c r="Z51" s="1229"/>
      <c r="AA51" s="1221"/>
      <c r="AB51" s="1085"/>
      <c r="AC51" s="1064"/>
      <c r="AD51" s="1209"/>
      <c r="AE51" s="823"/>
      <c r="AF51" s="266" t="s">
        <v>382</v>
      </c>
      <c r="AG51" s="267" t="s">
        <v>248</v>
      </c>
      <c r="AH51" s="267">
        <v>16</v>
      </c>
      <c r="AI51" s="45">
        <v>0.1</v>
      </c>
      <c r="AJ51" s="136" t="s">
        <v>181</v>
      </c>
      <c r="AK51" s="45">
        <v>0</v>
      </c>
      <c r="AL51" s="110">
        <f>+(AK51)/AH51</f>
        <v>0</v>
      </c>
      <c r="AM51" s="1241"/>
      <c r="AN51" s="285" t="s">
        <v>217</v>
      </c>
      <c r="AO51" s="286" t="s">
        <v>201</v>
      </c>
      <c r="AP51" s="350">
        <v>160</v>
      </c>
      <c r="AQ51" s="286" t="s">
        <v>181</v>
      </c>
      <c r="AR51" s="255"/>
      <c r="AS51" s="282" t="s">
        <v>181</v>
      </c>
      <c r="AT51" s="1044"/>
      <c r="AU51" s="1044"/>
      <c r="AV51" s="802"/>
      <c r="AW51" s="1020"/>
      <c r="AX51" s="802"/>
      <c r="AY51" s="965"/>
      <c r="AZ51" s="965"/>
      <c r="BA51" s="780"/>
      <c r="BB51" s="780"/>
      <c r="BC51" s="780"/>
      <c r="BD51" s="780"/>
      <c r="BE51" s="780"/>
      <c r="BF51" s="777"/>
      <c r="BG51" s="30" t="s">
        <v>173</v>
      </c>
      <c r="BH51" s="63" t="s">
        <v>383</v>
      </c>
      <c r="BI51" s="30" t="s">
        <v>175</v>
      </c>
      <c r="BJ51" s="30" t="s">
        <v>169</v>
      </c>
      <c r="BK51" s="63" t="s">
        <v>176</v>
      </c>
      <c r="BL51" s="355" t="s">
        <v>384</v>
      </c>
      <c r="BM51" s="270" t="s">
        <v>385</v>
      </c>
      <c r="BN51" s="255"/>
      <c r="BO51" s="255"/>
    </row>
    <row r="52" spans="1:67" s="236" customFormat="1" ht="57.75" customHeight="1" x14ac:dyDescent="0.35">
      <c r="A52" s="950"/>
      <c r="B52" s="1059"/>
      <c r="C52" s="1059"/>
      <c r="D52" s="823"/>
      <c r="E52" s="823"/>
      <c r="F52" s="823"/>
      <c r="G52" s="1119"/>
      <c r="H52" s="1119"/>
      <c r="I52" s="1119"/>
      <c r="J52" s="1076"/>
      <c r="K52" s="823"/>
      <c r="L52" s="823"/>
      <c r="M52" s="823"/>
      <c r="N52" s="823"/>
      <c r="O52" s="823"/>
      <c r="P52" s="823"/>
      <c r="Q52" s="823"/>
      <c r="R52" s="823"/>
      <c r="S52" s="1155"/>
      <c r="T52" s="1158"/>
      <c r="U52" s="834"/>
      <c r="V52" s="834"/>
      <c r="W52" s="922"/>
      <c r="X52" s="922"/>
      <c r="Y52" s="1219"/>
      <c r="Z52" s="1229"/>
      <c r="AA52" s="1221"/>
      <c r="AB52" s="1085"/>
      <c r="AC52" s="1064"/>
      <c r="AD52" s="1209"/>
      <c r="AE52" s="823"/>
      <c r="AF52" s="266" t="s">
        <v>386</v>
      </c>
      <c r="AG52" s="243" t="s">
        <v>230</v>
      </c>
      <c r="AH52" s="267">
        <v>3</v>
      </c>
      <c r="AI52" s="45">
        <v>0.06</v>
      </c>
      <c r="AJ52" s="136" t="s">
        <v>181</v>
      </c>
      <c r="AK52" s="272">
        <v>1</v>
      </c>
      <c r="AL52" s="110">
        <f>+(AK52)/AH52</f>
        <v>0.33333333333333331</v>
      </c>
      <c r="AM52" s="1241"/>
      <c r="AN52" s="285" t="s">
        <v>217</v>
      </c>
      <c r="AO52" s="286" t="s">
        <v>201</v>
      </c>
      <c r="AP52" s="350">
        <v>160</v>
      </c>
      <c r="AQ52" s="286" t="s">
        <v>181</v>
      </c>
      <c r="AR52" s="255"/>
      <c r="AS52" s="282">
        <v>2670</v>
      </c>
      <c r="AT52" s="1044"/>
      <c r="AU52" s="1044"/>
      <c r="AV52" s="802"/>
      <c r="AW52" s="1020"/>
      <c r="AX52" s="802"/>
      <c r="AY52" s="965"/>
      <c r="AZ52" s="965"/>
      <c r="BA52" s="780"/>
      <c r="BB52" s="780"/>
      <c r="BC52" s="780"/>
      <c r="BD52" s="780"/>
      <c r="BE52" s="780"/>
      <c r="BF52" s="777"/>
      <c r="BG52" s="30" t="s">
        <v>173</v>
      </c>
      <c r="BH52" s="63" t="s">
        <v>383</v>
      </c>
      <c r="BI52" s="30" t="s">
        <v>175</v>
      </c>
      <c r="BJ52" s="30" t="s">
        <v>169</v>
      </c>
      <c r="BK52" s="63" t="s">
        <v>176</v>
      </c>
      <c r="BL52" s="270" t="s">
        <v>387</v>
      </c>
      <c r="BM52" s="270" t="s">
        <v>388</v>
      </c>
      <c r="BN52" s="255"/>
      <c r="BO52" s="255"/>
    </row>
    <row r="53" spans="1:67" s="236" customFormat="1" ht="44.25" customHeight="1" x14ac:dyDescent="0.35">
      <c r="A53" s="950"/>
      <c r="B53" s="1059"/>
      <c r="C53" s="1059"/>
      <c r="D53" s="823"/>
      <c r="E53" s="823"/>
      <c r="F53" s="823"/>
      <c r="G53" s="1119"/>
      <c r="H53" s="1119"/>
      <c r="I53" s="1119"/>
      <c r="J53" s="1076"/>
      <c r="K53" s="823"/>
      <c r="L53" s="823"/>
      <c r="M53" s="823"/>
      <c r="N53" s="823"/>
      <c r="O53" s="823"/>
      <c r="P53" s="823"/>
      <c r="Q53" s="823"/>
      <c r="R53" s="823"/>
      <c r="S53" s="1155"/>
      <c r="T53" s="1158"/>
      <c r="U53" s="834"/>
      <c r="V53" s="834"/>
      <c r="W53" s="922"/>
      <c r="X53" s="922"/>
      <c r="Y53" s="1219"/>
      <c r="Z53" s="1229"/>
      <c r="AA53" s="1221"/>
      <c r="AB53" s="1085"/>
      <c r="AC53" s="1064"/>
      <c r="AD53" s="1209"/>
      <c r="AE53" s="823"/>
      <c r="AF53" s="266" t="s">
        <v>389</v>
      </c>
      <c r="AG53" s="267" t="s">
        <v>185</v>
      </c>
      <c r="AH53" s="267">
        <v>1</v>
      </c>
      <c r="AI53" s="45">
        <v>7.0000000000000007E-2</v>
      </c>
      <c r="AJ53" s="136" t="s">
        <v>181</v>
      </c>
      <c r="AK53" s="45" t="s">
        <v>181</v>
      </c>
      <c r="AL53" s="110" t="s">
        <v>155</v>
      </c>
      <c r="AM53" s="1241"/>
      <c r="AN53" s="356" t="s">
        <v>182</v>
      </c>
      <c r="AO53" s="267" t="s">
        <v>166</v>
      </c>
      <c r="AP53" s="350">
        <v>60</v>
      </c>
      <c r="AQ53" s="286" t="s">
        <v>181</v>
      </c>
      <c r="AR53" s="255"/>
      <c r="AS53" s="282" t="s">
        <v>181</v>
      </c>
      <c r="AT53" s="1044"/>
      <c r="AU53" s="1044"/>
      <c r="AV53" s="802"/>
      <c r="AW53" s="1020"/>
      <c r="AX53" s="802"/>
      <c r="AY53" s="965"/>
      <c r="AZ53" s="965"/>
      <c r="BA53" s="780"/>
      <c r="BB53" s="780"/>
      <c r="BC53" s="780"/>
      <c r="BD53" s="780"/>
      <c r="BE53" s="780"/>
      <c r="BF53" s="777"/>
      <c r="BG53" s="30" t="s">
        <v>173</v>
      </c>
      <c r="BH53" s="63" t="s">
        <v>383</v>
      </c>
      <c r="BI53" s="30" t="s">
        <v>175</v>
      </c>
      <c r="BJ53" s="30" t="s">
        <v>169</v>
      </c>
      <c r="BK53" s="63" t="s">
        <v>176</v>
      </c>
      <c r="BL53" s="270" t="s">
        <v>181</v>
      </c>
      <c r="BM53" s="270" t="s">
        <v>181</v>
      </c>
      <c r="BN53" s="255"/>
      <c r="BO53" s="255"/>
    </row>
    <row r="54" spans="1:67" s="236" customFormat="1" ht="56.25" customHeight="1" x14ac:dyDescent="0.35">
      <c r="A54" s="950"/>
      <c r="B54" s="1059"/>
      <c r="C54" s="1059"/>
      <c r="D54" s="823"/>
      <c r="E54" s="823"/>
      <c r="F54" s="823"/>
      <c r="G54" s="1119"/>
      <c r="H54" s="1119"/>
      <c r="I54" s="1119"/>
      <c r="J54" s="1076"/>
      <c r="K54" s="823"/>
      <c r="L54" s="823"/>
      <c r="M54" s="823"/>
      <c r="N54" s="823"/>
      <c r="O54" s="823"/>
      <c r="P54" s="823"/>
      <c r="Q54" s="823"/>
      <c r="R54" s="823"/>
      <c r="S54" s="1155"/>
      <c r="T54" s="1158"/>
      <c r="U54" s="834"/>
      <c r="V54" s="834"/>
      <c r="W54" s="922"/>
      <c r="X54" s="922"/>
      <c r="Y54" s="1219"/>
      <c r="Z54" s="1229"/>
      <c r="AA54" s="1221"/>
      <c r="AB54" s="1085"/>
      <c r="AC54" s="1064"/>
      <c r="AD54" s="1209"/>
      <c r="AE54" s="823"/>
      <c r="AF54" s="266" t="s">
        <v>390</v>
      </c>
      <c r="AG54" s="267" t="s">
        <v>391</v>
      </c>
      <c r="AH54" s="267">
        <v>1900</v>
      </c>
      <c r="AI54" s="45">
        <v>0.3</v>
      </c>
      <c r="AJ54" s="267">
        <v>75</v>
      </c>
      <c r="AK54" s="267">
        <v>898</v>
      </c>
      <c r="AL54" s="110">
        <f t="shared" si="0"/>
        <v>0.51210526315789473</v>
      </c>
      <c r="AM54" s="1241"/>
      <c r="AN54" s="357" t="s">
        <v>255</v>
      </c>
      <c r="AO54" s="267" t="s">
        <v>201</v>
      </c>
      <c r="AP54" s="350">
        <v>200</v>
      </c>
      <c r="AQ54" s="267">
        <v>1900</v>
      </c>
      <c r="AR54" s="255"/>
      <c r="AS54" s="282">
        <v>898</v>
      </c>
      <c r="AT54" s="1044"/>
      <c r="AU54" s="1044"/>
      <c r="AV54" s="802"/>
      <c r="AW54" s="1020"/>
      <c r="AX54" s="802"/>
      <c r="AY54" s="965"/>
      <c r="AZ54" s="965"/>
      <c r="BA54" s="780"/>
      <c r="BB54" s="780"/>
      <c r="BC54" s="780"/>
      <c r="BD54" s="780"/>
      <c r="BE54" s="780"/>
      <c r="BF54" s="777"/>
      <c r="BG54" s="30" t="s">
        <v>181</v>
      </c>
      <c r="BH54" s="30" t="s">
        <v>392</v>
      </c>
      <c r="BI54" s="30" t="s">
        <v>181</v>
      </c>
      <c r="BJ54" s="30" t="s">
        <v>181</v>
      </c>
      <c r="BK54" s="63" t="s">
        <v>181</v>
      </c>
      <c r="BL54" s="355" t="s">
        <v>393</v>
      </c>
      <c r="BM54" s="270" t="s">
        <v>394</v>
      </c>
      <c r="BN54" s="255"/>
      <c r="BO54" s="255"/>
    </row>
    <row r="55" spans="1:67" s="236" customFormat="1" ht="61.5" customHeight="1" x14ac:dyDescent="0.35">
      <c r="A55" s="950"/>
      <c r="B55" s="1059"/>
      <c r="C55" s="1059"/>
      <c r="D55" s="823"/>
      <c r="E55" s="823"/>
      <c r="F55" s="823"/>
      <c r="G55" s="1119"/>
      <c r="H55" s="1119"/>
      <c r="I55" s="1119"/>
      <c r="J55" s="1076"/>
      <c r="K55" s="823"/>
      <c r="L55" s="823"/>
      <c r="M55" s="823"/>
      <c r="N55" s="823"/>
      <c r="O55" s="823"/>
      <c r="P55" s="823"/>
      <c r="Q55" s="823"/>
      <c r="R55" s="823"/>
      <c r="S55" s="1155"/>
      <c r="T55" s="1158"/>
      <c r="U55" s="834"/>
      <c r="V55" s="834"/>
      <c r="W55" s="922"/>
      <c r="X55" s="922"/>
      <c r="Y55" s="1219"/>
      <c r="Z55" s="1229"/>
      <c r="AA55" s="1221"/>
      <c r="AB55" s="1085"/>
      <c r="AC55" s="1064"/>
      <c r="AD55" s="1209"/>
      <c r="AE55" s="823"/>
      <c r="AF55" s="266" t="s">
        <v>395</v>
      </c>
      <c r="AG55" s="267" t="s">
        <v>248</v>
      </c>
      <c r="AH55" s="267">
        <v>13</v>
      </c>
      <c r="AI55" s="45">
        <v>0.1</v>
      </c>
      <c r="AJ55" s="136">
        <v>0</v>
      </c>
      <c r="AK55" s="45">
        <v>0</v>
      </c>
      <c r="AL55" s="110">
        <f t="shared" si="0"/>
        <v>0</v>
      </c>
      <c r="AM55" s="1241"/>
      <c r="AN55" s="285" t="s">
        <v>217</v>
      </c>
      <c r="AO55" s="286" t="s">
        <v>201</v>
      </c>
      <c r="AP55" s="350">
        <v>160</v>
      </c>
      <c r="AQ55" s="32" t="s">
        <v>181</v>
      </c>
      <c r="AR55" s="255"/>
      <c r="AS55" s="282" t="s">
        <v>181</v>
      </c>
      <c r="AT55" s="1044"/>
      <c r="AU55" s="1044"/>
      <c r="AV55" s="802"/>
      <c r="AW55" s="1020"/>
      <c r="AX55" s="802"/>
      <c r="AY55" s="965"/>
      <c r="AZ55" s="965"/>
      <c r="BA55" s="780"/>
      <c r="BB55" s="780"/>
      <c r="BC55" s="780"/>
      <c r="BD55" s="780"/>
      <c r="BE55" s="780"/>
      <c r="BF55" s="777"/>
      <c r="BG55" s="30" t="s">
        <v>173</v>
      </c>
      <c r="BH55" s="63" t="s">
        <v>383</v>
      </c>
      <c r="BI55" s="30" t="s">
        <v>175</v>
      </c>
      <c r="BJ55" s="30" t="s">
        <v>169</v>
      </c>
      <c r="BK55" s="63" t="s">
        <v>176</v>
      </c>
      <c r="BL55" s="355" t="s">
        <v>181</v>
      </c>
      <c r="BM55" s="270" t="s">
        <v>181</v>
      </c>
      <c r="BN55" s="255"/>
      <c r="BO55" s="255"/>
    </row>
    <row r="56" spans="1:67" s="236" customFormat="1" ht="51" customHeight="1" thickBot="1" x14ac:dyDescent="0.4">
      <c r="A56" s="950"/>
      <c r="B56" s="1059"/>
      <c r="C56" s="1059"/>
      <c r="D56" s="823"/>
      <c r="E56" s="823"/>
      <c r="F56" s="823"/>
      <c r="G56" s="1119"/>
      <c r="H56" s="1119"/>
      <c r="I56" s="1119"/>
      <c r="J56" s="1076"/>
      <c r="K56" s="910"/>
      <c r="L56" s="910"/>
      <c r="M56" s="910"/>
      <c r="N56" s="910"/>
      <c r="O56" s="910"/>
      <c r="P56" s="910"/>
      <c r="Q56" s="910"/>
      <c r="R56" s="910"/>
      <c r="S56" s="1156"/>
      <c r="T56" s="1159"/>
      <c r="U56" s="835"/>
      <c r="V56" s="835"/>
      <c r="W56" s="923"/>
      <c r="X56" s="923"/>
      <c r="Y56" s="1219"/>
      <c r="Z56" s="1229"/>
      <c r="AA56" s="1221"/>
      <c r="AB56" s="1085"/>
      <c r="AC56" s="1065"/>
      <c r="AD56" s="1210"/>
      <c r="AE56" s="824"/>
      <c r="AF56" s="275" t="s">
        <v>396</v>
      </c>
      <c r="AG56" s="276" t="s">
        <v>273</v>
      </c>
      <c r="AH56" s="276">
        <v>3</v>
      </c>
      <c r="AI56" s="51">
        <v>7.0000000000000007E-2</v>
      </c>
      <c r="AJ56" s="276">
        <v>1</v>
      </c>
      <c r="AK56" s="267">
        <v>3</v>
      </c>
      <c r="AL56" s="110">
        <v>1</v>
      </c>
      <c r="AM56" s="1242"/>
      <c r="AN56" s="358" t="s">
        <v>217</v>
      </c>
      <c r="AO56" s="276" t="s">
        <v>201</v>
      </c>
      <c r="AP56" s="350">
        <v>160</v>
      </c>
      <c r="AQ56" s="34" t="s">
        <v>181</v>
      </c>
      <c r="AR56" s="255"/>
      <c r="AS56" s="282" t="s">
        <v>181</v>
      </c>
      <c r="AT56" s="1045"/>
      <c r="AU56" s="1045"/>
      <c r="AV56" s="803"/>
      <c r="AW56" s="1021"/>
      <c r="AX56" s="803"/>
      <c r="AY56" s="966"/>
      <c r="AZ56" s="966"/>
      <c r="BA56" s="781"/>
      <c r="BB56" s="781"/>
      <c r="BC56" s="781"/>
      <c r="BD56" s="781"/>
      <c r="BE56" s="781"/>
      <c r="BF56" s="783"/>
      <c r="BG56" s="35" t="s">
        <v>173</v>
      </c>
      <c r="BH56" s="279" t="s">
        <v>383</v>
      </c>
      <c r="BI56" s="35" t="s">
        <v>175</v>
      </c>
      <c r="BJ56" s="35" t="s">
        <v>169</v>
      </c>
      <c r="BK56" s="279" t="s">
        <v>176</v>
      </c>
      <c r="BL56" s="359" t="s">
        <v>397</v>
      </c>
      <c r="BM56" s="270" t="s">
        <v>398</v>
      </c>
      <c r="BN56" s="255"/>
      <c r="BO56" s="255"/>
    </row>
    <row r="57" spans="1:67" s="236" customFormat="1" ht="97.5" customHeight="1" x14ac:dyDescent="0.35">
      <c r="A57" s="950"/>
      <c r="B57" s="1059"/>
      <c r="C57" s="1059"/>
      <c r="D57" s="823"/>
      <c r="E57" s="823"/>
      <c r="F57" s="823"/>
      <c r="G57" s="1119"/>
      <c r="H57" s="1119"/>
      <c r="I57" s="1119"/>
      <c r="J57" s="1076"/>
      <c r="K57" s="909" t="s">
        <v>399</v>
      </c>
      <c r="L57" s="909" t="s">
        <v>369</v>
      </c>
      <c r="M57" s="909">
        <v>0</v>
      </c>
      <c r="N57" s="909" t="s">
        <v>400</v>
      </c>
      <c r="O57" s="909"/>
      <c r="P57" s="909" t="s">
        <v>152</v>
      </c>
      <c r="Q57" s="909" t="s">
        <v>401</v>
      </c>
      <c r="R57" s="909">
        <v>45</v>
      </c>
      <c r="S57" s="1160">
        <v>45</v>
      </c>
      <c r="T57" s="1157">
        <v>59</v>
      </c>
      <c r="U57" s="833">
        <v>45</v>
      </c>
      <c r="V57" s="833">
        <v>0</v>
      </c>
      <c r="W57" s="921">
        <f>+U57/S57</f>
        <v>1</v>
      </c>
      <c r="X57" s="921">
        <v>1</v>
      </c>
      <c r="Y57" s="1219"/>
      <c r="Z57" s="1229"/>
      <c r="AA57" s="1221"/>
      <c r="AB57" s="1085"/>
      <c r="AC57" s="1063" t="s">
        <v>402</v>
      </c>
      <c r="AD57" s="1198">
        <v>2020130010117</v>
      </c>
      <c r="AE57" s="822" t="s">
        <v>403</v>
      </c>
      <c r="AF57" s="247" t="s">
        <v>404</v>
      </c>
      <c r="AG57" s="248" t="s">
        <v>180</v>
      </c>
      <c r="AH57" s="248">
        <v>1</v>
      </c>
      <c r="AI57" s="57">
        <v>0.02</v>
      </c>
      <c r="AJ57" s="147" t="s">
        <v>181</v>
      </c>
      <c r="AK57" s="50" t="s">
        <v>181</v>
      </c>
      <c r="AL57" s="110" t="s">
        <v>155</v>
      </c>
      <c r="AM57" s="789">
        <f>AVERAGE(AL57:AL67)</f>
        <v>0.63889228479549254</v>
      </c>
      <c r="AN57" s="361" t="s">
        <v>182</v>
      </c>
      <c r="AO57" s="59" t="s">
        <v>166</v>
      </c>
      <c r="AP57" s="350">
        <v>60</v>
      </c>
      <c r="AQ57" s="42" t="s">
        <v>181</v>
      </c>
      <c r="AR57" s="255"/>
      <c r="AS57" s="42" t="s">
        <v>181</v>
      </c>
      <c r="AT57" s="801" t="s">
        <v>167</v>
      </c>
      <c r="AU57" s="801" t="s">
        <v>405</v>
      </c>
      <c r="AV57" s="964" t="s">
        <v>169</v>
      </c>
      <c r="AW57" s="1019">
        <v>100000000</v>
      </c>
      <c r="AX57" s="801" t="s">
        <v>170</v>
      </c>
      <c r="AY57" s="964" t="s">
        <v>406</v>
      </c>
      <c r="AZ57" s="964" t="s">
        <v>407</v>
      </c>
      <c r="BA57" s="784">
        <v>98583040</v>
      </c>
      <c r="BB57" s="798" t="s">
        <v>169</v>
      </c>
      <c r="BC57" s="798">
        <v>100000000</v>
      </c>
      <c r="BD57" s="798">
        <v>98583040</v>
      </c>
      <c r="BE57" s="798">
        <v>29438170</v>
      </c>
      <c r="BF57" s="866">
        <f>+BE57/BC57</f>
        <v>0.29438170000000002</v>
      </c>
      <c r="BG57" s="363" t="s">
        <v>173</v>
      </c>
      <c r="BH57" s="363" t="s">
        <v>408</v>
      </c>
      <c r="BI57" s="78" t="s">
        <v>175</v>
      </c>
      <c r="BJ57" s="78" t="s">
        <v>409</v>
      </c>
      <c r="BK57" s="256" t="s">
        <v>176</v>
      </c>
      <c r="BL57" s="270" t="s">
        <v>410</v>
      </c>
      <c r="BM57" s="270" t="s">
        <v>411</v>
      </c>
      <c r="BN57" s="255"/>
      <c r="BO57" s="255"/>
    </row>
    <row r="58" spans="1:67" s="236" customFormat="1" ht="54.75" customHeight="1" x14ac:dyDescent="0.35">
      <c r="A58" s="950"/>
      <c r="B58" s="1059"/>
      <c r="C58" s="1059"/>
      <c r="D58" s="823"/>
      <c r="E58" s="823"/>
      <c r="F58" s="823"/>
      <c r="G58" s="1119"/>
      <c r="H58" s="1119"/>
      <c r="I58" s="1119"/>
      <c r="J58" s="1076"/>
      <c r="K58" s="823"/>
      <c r="L58" s="823"/>
      <c r="M58" s="823"/>
      <c r="N58" s="823"/>
      <c r="O58" s="823"/>
      <c r="P58" s="823"/>
      <c r="Q58" s="823"/>
      <c r="R58" s="823"/>
      <c r="S58" s="1161"/>
      <c r="T58" s="1158"/>
      <c r="U58" s="834"/>
      <c r="V58" s="834"/>
      <c r="W58" s="922"/>
      <c r="X58" s="922"/>
      <c r="Y58" s="1219"/>
      <c r="Z58" s="1229"/>
      <c r="AA58" s="1221"/>
      <c r="AB58" s="1085"/>
      <c r="AC58" s="1064"/>
      <c r="AD58" s="1161"/>
      <c r="AE58" s="823"/>
      <c r="AF58" s="266" t="s">
        <v>412</v>
      </c>
      <c r="AG58" s="267" t="s">
        <v>413</v>
      </c>
      <c r="AH58" s="267">
        <v>6</v>
      </c>
      <c r="AI58" s="45">
        <v>0.25</v>
      </c>
      <c r="AJ58" s="135">
        <v>6</v>
      </c>
      <c r="AK58" s="135">
        <v>6</v>
      </c>
      <c r="AL58" s="110">
        <f>+(AK58)/AH58</f>
        <v>1</v>
      </c>
      <c r="AM58" s="777"/>
      <c r="AN58" s="364" t="s">
        <v>176</v>
      </c>
      <c r="AO58" s="65" t="s">
        <v>166</v>
      </c>
      <c r="AP58" s="350">
        <v>240</v>
      </c>
      <c r="AQ58" s="267">
        <v>75254</v>
      </c>
      <c r="AR58" s="255"/>
      <c r="AS58" s="365">
        <v>69093</v>
      </c>
      <c r="AT58" s="802"/>
      <c r="AU58" s="802"/>
      <c r="AV58" s="965"/>
      <c r="AW58" s="1020"/>
      <c r="AX58" s="802"/>
      <c r="AY58" s="965"/>
      <c r="AZ58" s="965"/>
      <c r="BA58" s="780"/>
      <c r="BB58" s="799"/>
      <c r="BC58" s="799"/>
      <c r="BD58" s="799"/>
      <c r="BE58" s="799"/>
      <c r="BF58" s="867"/>
      <c r="BG58" s="62" t="s">
        <v>173</v>
      </c>
      <c r="BH58" s="62" t="s">
        <v>414</v>
      </c>
      <c r="BI58" s="30" t="s">
        <v>175</v>
      </c>
      <c r="BJ58" s="30" t="s">
        <v>409</v>
      </c>
      <c r="BK58" s="63" t="s">
        <v>176</v>
      </c>
      <c r="BL58" s="270" t="s">
        <v>415</v>
      </c>
      <c r="BM58" s="270" t="s">
        <v>416</v>
      </c>
      <c r="BN58" s="255"/>
      <c r="BO58" s="255"/>
    </row>
    <row r="59" spans="1:67" s="236" customFormat="1" ht="91.5" customHeight="1" x14ac:dyDescent="0.35">
      <c r="A59" s="950"/>
      <c r="B59" s="1059"/>
      <c r="C59" s="1059"/>
      <c r="D59" s="823"/>
      <c r="E59" s="823"/>
      <c r="F59" s="823"/>
      <c r="G59" s="1119"/>
      <c r="H59" s="1119"/>
      <c r="I59" s="1119"/>
      <c r="J59" s="1076"/>
      <c r="K59" s="823"/>
      <c r="L59" s="823"/>
      <c r="M59" s="823"/>
      <c r="N59" s="823"/>
      <c r="O59" s="823"/>
      <c r="P59" s="823"/>
      <c r="Q59" s="823"/>
      <c r="R59" s="823"/>
      <c r="S59" s="1161"/>
      <c r="T59" s="1158"/>
      <c r="U59" s="834"/>
      <c r="V59" s="834"/>
      <c r="W59" s="922"/>
      <c r="X59" s="922"/>
      <c r="Y59" s="1219"/>
      <c r="Z59" s="1229"/>
      <c r="AA59" s="1221"/>
      <c r="AB59" s="1085"/>
      <c r="AC59" s="1064"/>
      <c r="AD59" s="1161"/>
      <c r="AE59" s="823"/>
      <c r="AF59" s="266" t="s">
        <v>417</v>
      </c>
      <c r="AG59" s="267" t="s">
        <v>248</v>
      </c>
      <c r="AH59" s="267">
        <v>15</v>
      </c>
      <c r="AI59" s="45">
        <v>0.1</v>
      </c>
      <c r="AJ59" s="136" t="s">
        <v>181</v>
      </c>
      <c r="AK59" s="45">
        <v>0</v>
      </c>
      <c r="AL59" s="110">
        <f>+(AK59)/AH59</f>
        <v>0</v>
      </c>
      <c r="AM59" s="777"/>
      <c r="AN59" s="364" t="s">
        <v>217</v>
      </c>
      <c r="AO59" s="65" t="s">
        <v>201</v>
      </c>
      <c r="AP59" s="350">
        <v>160</v>
      </c>
      <c r="AQ59" s="32" t="s">
        <v>181</v>
      </c>
      <c r="AR59" s="255"/>
      <c r="AS59" s="32" t="s">
        <v>181</v>
      </c>
      <c r="AT59" s="802"/>
      <c r="AU59" s="802"/>
      <c r="AV59" s="965"/>
      <c r="AW59" s="1020"/>
      <c r="AX59" s="802"/>
      <c r="AY59" s="965"/>
      <c r="AZ59" s="965"/>
      <c r="BA59" s="780"/>
      <c r="BB59" s="799"/>
      <c r="BC59" s="799"/>
      <c r="BD59" s="799"/>
      <c r="BE59" s="799"/>
      <c r="BF59" s="867"/>
      <c r="BG59" s="62" t="s">
        <v>173</v>
      </c>
      <c r="BH59" s="367" t="s">
        <v>418</v>
      </c>
      <c r="BI59" s="172" t="s">
        <v>419</v>
      </c>
      <c r="BJ59" s="30" t="s">
        <v>420</v>
      </c>
      <c r="BK59" s="63" t="s">
        <v>217</v>
      </c>
      <c r="BL59" s="270" t="s">
        <v>421</v>
      </c>
      <c r="BM59" s="270" t="s">
        <v>422</v>
      </c>
      <c r="BN59" s="255"/>
      <c r="BO59" s="255"/>
    </row>
    <row r="60" spans="1:67" s="236" customFormat="1" ht="61.5" customHeight="1" x14ac:dyDescent="0.35">
      <c r="A60" s="950"/>
      <c r="B60" s="1059"/>
      <c r="C60" s="1059"/>
      <c r="D60" s="823"/>
      <c r="E60" s="823"/>
      <c r="F60" s="823"/>
      <c r="G60" s="1119"/>
      <c r="H60" s="1119"/>
      <c r="I60" s="1119"/>
      <c r="J60" s="1076"/>
      <c r="K60" s="823"/>
      <c r="L60" s="823"/>
      <c r="M60" s="823"/>
      <c r="N60" s="823"/>
      <c r="O60" s="823"/>
      <c r="P60" s="823"/>
      <c r="Q60" s="823"/>
      <c r="R60" s="823"/>
      <c r="S60" s="1161"/>
      <c r="T60" s="1158"/>
      <c r="U60" s="834"/>
      <c r="V60" s="834"/>
      <c r="W60" s="922"/>
      <c r="X60" s="922"/>
      <c r="Y60" s="1219"/>
      <c r="Z60" s="1229"/>
      <c r="AA60" s="1221"/>
      <c r="AB60" s="1085"/>
      <c r="AC60" s="1064"/>
      <c r="AD60" s="1161"/>
      <c r="AE60" s="823"/>
      <c r="AF60" s="266" t="s">
        <v>423</v>
      </c>
      <c r="AG60" s="267" t="s">
        <v>273</v>
      </c>
      <c r="AH60" s="267">
        <v>3</v>
      </c>
      <c r="AI60" s="45">
        <v>0.25</v>
      </c>
      <c r="AJ60" s="137">
        <v>1</v>
      </c>
      <c r="AK60" s="135">
        <v>2</v>
      </c>
      <c r="AL60" s="110">
        <f t="shared" si="0"/>
        <v>1</v>
      </c>
      <c r="AM60" s="777"/>
      <c r="AN60" s="364" t="s">
        <v>176</v>
      </c>
      <c r="AO60" s="65" t="s">
        <v>201</v>
      </c>
      <c r="AP60" s="350">
        <v>220</v>
      </c>
      <c r="AQ60" s="32" t="s">
        <v>181</v>
      </c>
      <c r="AR60" s="255"/>
      <c r="AS60" s="32" t="s">
        <v>181</v>
      </c>
      <c r="AT60" s="802"/>
      <c r="AU60" s="802"/>
      <c r="AV60" s="965"/>
      <c r="AW60" s="1020"/>
      <c r="AX60" s="802"/>
      <c r="AY60" s="965"/>
      <c r="AZ60" s="965"/>
      <c r="BA60" s="780"/>
      <c r="BB60" s="799"/>
      <c r="BC60" s="799"/>
      <c r="BD60" s="799"/>
      <c r="BE60" s="799"/>
      <c r="BF60" s="867"/>
      <c r="BG60" s="62" t="s">
        <v>173</v>
      </c>
      <c r="BH60" s="62" t="s">
        <v>408</v>
      </c>
      <c r="BI60" s="30" t="s">
        <v>175</v>
      </c>
      <c r="BJ60" s="30" t="s">
        <v>409</v>
      </c>
      <c r="BK60" s="63" t="s">
        <v>176</v>
      </c>
      <c r="BL60" s="270" t="s">
        <v>424</v>
      </c>
      <c r="BM60" s="270" t="s">
        <v>425</v>
      </c>
      <c r="BN60" s="255"/>
      <c r="BO60" s="255"/>
    </row>
    <row r="61" spans="1:67" s="236" customFormat="1" ht="57.75" customHeight="1" x14ac:dyDescent="0.35">
      <c r="A61" s="950"/>
      <c r="B61" s="1059"/>
      <c r="C61" s="1059"/>
      <c r="D61" s="823"/>
      <c r="E61" s="823"/>
      <c r="F61" s="823"/>
      <c r="G61" s="1119"/>
      <c r="H61" s="1119"/>
      <c r="I61" s="1119"/>
      <c r="J61" s="1076"/>
      <c r="K61" s="823"/>
      <c r="L61" s="823"/>
      <c r="M61" s="823"/>
      <c r="N61" s="823"/>
      <c r="O61" s="823"/>
      <c r="P61" s="823"/>
      <c r="Q61" s="823"/>
      <c r="R61" s="823"/>
      <c r="S61" s="1161"/>
      <c r="T61" s="1158"/>
      <c r="U61" s="834"/>
      <c r="V61" s="834"/>
      <c r="W61" s="922"/>
      <c r="X61" s="922"/>
      <c r="Y61" s="1219"/>
      <c r="Z61" s="1229"/>
      <c r="AA61" s="1221"/>
      <c r="AB61" s="1085"/>
      <c r="AC61" s="1064"/>
      <c r="AD61" s="1161"/>
      <c r="AE61" s="823"/>
      <c r="AF61" s="368" t="s">
        <v>426</v>
      </c>
      <c r="AG61" s="267" t="s">
        <v>263</v>
      </c>
      <c r="AH61" s="267">
        <v>1</v>
      </c>
      <c r="AI61" s="45">
        <v>0.02</v>
      </c>
      <c r="AJ61" s="136" t="s">
        <v>181</v>
      </c>
      <c r="AK61" s="45" t="s">
        <v>181</v>
      </c>
      <c r="AL61" s="110" t="s">
        <v>155</v>
      </c>
      <c r="AM61" s="777"/>
      <c r="AN61" s="364" t="s">
        <v>195</v>
      </c>
      <c r="AO61" s="65" t="s">
        <v>166</v>
      </c>
      <c r="AP61" s="350">
        <v>140</v>
      </c>
      <c r="AQ61" s="32" t="s">
        <v>181</v>
      </c>
      <c r="AR61" s="255"/>
      <c r="AS61" s="32" t="s">
        <v>181</v>
      </c>
      <c r="AT61" s="802"/>
      <c r="AU61" s="802"/>
      <c r="AV61" s="965"/>
      <c r="AW61" s="1020"/>
      <c r="AX61" s="802"/>
      <c r="AY61" s="965"/>
      <c r="AZ61" s="965"/>
      <c r="BA61" s="780"/>
      <c r="BB61" s="799"/>
      <c r="BC61" s="799"/>
      <c r="BD61" s="799"/>
      <c r="BE61" s="799"/>
      <c r="BF61" s="867"/>
      <c r="BG61" s="62" t="s">
        <v>173</v>
      </c>
      <c r="BH61" s="62" t="s">
        <v>408</v>
      </c>
      <c r="BI61" s="30" t="s">
        <v>175</v>
      </c>
      <c r="BJ61" s="30" t="s">
        <v>420</v>
      </c>
      <c r="BK61" s="63" t="s">
        <v>176</v>
      </c>
      <c r="BL61" s="270" t="s">
        <v>427</v>
      </c>
      <c r="BM61" s="270" t="s">
        <v>428</v>
      </c>
      <c r="BN61" s="255"/>
      <c r="BO61" s="255"/>
    </row>
    <row r="62" spans="1:67" s="236" customFormat="1" ht="56.25" customHeight="1" x14ac:dyDescent="0.35">
      <c r="A62" s="950"/>
      <c r="B62" s="1059"/>
      <c r="C62" s="1059"/>
      <c r="D62" s="823"/>
      <c r="E62" s="823"/>
      <c r="F62" s="823"/>
      <c r="G62" s="1119"/>
      <c r="H62" s="1119"/>
      <c r="I62" s="1119"/>
      <c r="J62" s="1076"/>
      <c r="K62" s="823"/>
      <c r="L62" s="823"/>
      <c r="M62" s="823"/>
      <c r="N62" s="823"/>
      <c r="O62" s="823"/>
      <c r="P62" s="823"/>
      <c r="Q62" s="823"/>
      <c r="R62" s="823"/>
      <c r="S62" s="1161"/>
      <c r="T62" s="1158"/>
      <c r="U62" s="834"/>
      <c r="V62" s="834"/>
      <c r="W62" s="922"/>
      <c r="X62" s="922"/>
      <c r="Y62" s="1219"/>
      <c r="Z62" s="1229"/>
      <c r="AA62" s="1221"/>
      <c r="AB62" s="1085"/>
      <c r="AC62" s="1064"/>
      <c r="AD62" s="1161"/>
      <c r="AE62" s="823"/>
      <c r="AF62" s="368" t="s">
        <v>429</v>
      </c>
      <c r="AG62" s="267" t="s">
        <v>263</v>
      </c>
      <c r="AH62" s="267">
        <v>1</v>
      </c>
      <c r="AI62" s="45">
        <v>0.02</v>
      </c>
      <c r="AJ62" s="136" t="s">
        <v>181</v>
      </c>
      <c r="AK62" s="45" t="s">
        <v>181</v>
      </c>
      <c r="AL62" s="110" t="s">
        <v>155</v>
      </c>
      <c r="AM62" s="777"/>
      <c r="AN62" s="364" t="s">
        <v>195</v>
      </c>
      <c r="AO62" s="65" t="s">
        <v>166</v>
      </c>
      <c r="AP62" s="350">
        <v>140</v>
      </c>
      <c r="AQ62" s="32" t="s">
        <v>181</v>
      </c>
      <c r="AR62" s="255"/>
      <c r="AS62" s="32" t="s">
        <v>181</v>
      </c>
      <c r="AT62" s="802"/>
      <c r="AU62" s="802"/>
      <c r="AV62" s="965"/>
      <c r="AW62" s="1020"/>
      <c r="AX62" s="802"/>
      <c r="AY62" s="965"/>
      <c r="AZ62" s="965"/>
      <c r="BA62" s="785"/>
      <c r="BB62" s="799"/>
      <c r="BC62" s="799"/>
      <c r="BD62" s="799"/>
      <c r="BE62" s="799"/>
      <c r="BF62" s="867"/>
      <c r="BG62" s="62" t="s">
        <v>173</v>
      </c>
      <c r="BH62" s="62" t="s">
        <v>408</v>
      </c>
      <c r="BI62" s="30" t="s">
        <v>175</v>
      </c>
      <c r="BJ62" s="30" t="s">
        <v>420</v>
      </c>
      <c r="BK62" s="63" t="s">
        <v>176</v>
      </c>
      <c r="BL62" s="270" t="s">
        <v>430</v>
      </c>
      <c r="BM62" s="270" t="s">
        <v>431</v>
      </c>
      <c r="BN62" s="255"/>
      <c r="BO62" s="255"/>
    </row>
    <row r="63" spans="1:67" s="236" customFormat="1" ht="60" customHeight="1" x14ac:dyDescent="0.35">
      <c r="A63" s="950"/>
      <c r="B63" s="1059"/>
      <c r="C63" s="1059"/>
      <c r="D63" s="823"/>
      <c r="E63" s="823"/>
      <c r="F63" s="823"/>
      <c r="G63" s="1119"/>
      <c r="H63" s="1119"/>
      <c r="I63" s="1119"/>
      <c r="J63" s="1076"/>
      <c r="K63" s="823"/>
      <c r="L63" s="823"/>
      <c r="M63" s="823"/>
      <c r="N63" s="823"/>
      <c r="O63" s="823"/>
      <c r="P63" s="823"/>
      <c r="Q63" s="823"/>
      <c r="R63" s="823"/>
      <c r="S63" s="1161"/>
      <c r="T63" s="1158"/>
      <c r="U63" s="834"/>
      <c r="V63" s="834"/>
      <c r="W63" s="922"/>
      <c r="X63" s="922"/>
      <c r="Y63" s="1219"/>
      <c r="Z63" s="1229"/>
      <c r="AA63" s="1221"/>
      <c r="AB63" s="1085"/>
      <c r="AC63" s="1064"/>
      <c r="AD63" s="1161"/>
      <c r="AE63" s="823"/>
      <c r="AF63" s="368" t="s">
        <v>432</v>
      </c>
      <c r="AG63" s="267" t="s">
        <v>263</v>
      </c>
      <c r="AH63" s="267">
        <v>1</v>
      </c>
      <c r="AI63" s="45">
        <v>0.02</v>
      </c>
      <c r="AJ63" s="136" t="s">
        <v>181</v>
      </c>
      <c r="AK63" s="45" t="s">
        <v>181</v>
      </c>
      <c r="AL63" s="110" t="s">
        <v>155</v>
      </c>
      <c r="AM63" s="777"/>
      <c r="AN63" s="364" t="s">
        <v>195</v>
      </c>
      <c r="AO63" s="65" t="s">
        <v>166</v>
      </c>
      <c r="AP63" s="350">
        <v>140</v>
      </c>
      <c r="AQ63" s="32" t="s">
        <v>181</v>
      </c>
      <c r="AR63" s="255"/>
      <c r="AS63" s="32" t="s">
        <v>181</v>
      </c>
      <c r="AT63" s="802"/>
      <c r="AU63" s="802"/>
      <c r="AV63" s="993" t="s">
        <v>420</v>
      </c>
      <c r="AW63" s="1020">
        <v>2979563994</v>
      </c>
      <c r="AX63" s="965" t="s">
        <v>433</v>
      </c>
      <c r="AY63" s="965"/>
      <c r="AZ63" s="965"/>
      <c r="BA63" s="779">
        <v>909694399</v>
      </c>
      <c r="BB63" s="779" t="s">
        <v>420</v>
      </c>
      <c r="BC63" s="779">
        <v>2979536994</v>
      </c>
      <c r="BD63" s="779">
        <v>909694399</v>
      </c>
      <c r="BE63" s="779">
        <v>421592073</v>
      </c>
      <c r="BF63" s="782">
        <f>+BE63/BC63</f>
        <v>0.14149583436922414</v>
      </c>
      <c r="BG63" s="62" t="s">
        <v>173</v>
      </c>
      <c r="BH63" s="62" t="s">
        <v>408</v>
      </c>
      <c r="BI63" s="30" t="s">
        <v>175</v>
      </c>
      <c r="BJ63" s="30" t="s">
        <v>420</v>
      </c>
      <c r="BK63" s="63" t="s">
        <v>176</v>
      </c>
      <c r="BL63" s="270" t="s">
        <v>434</v>
      </c>
      <c r="BM63" s="270" t="s">
        <v>435</v>
      </c>
      <c r="BN63" s="255"/>
      <c r="BO63" s="255"/>
    </row>
    <row r="64" spans="1:67" s="236" customFormat="1" ht="98.25" customHeight="1" x14ac:dyDescent="0.35">
      <c r="A64" s="950"/>
      <c r="B64" s="1059"/>
      <c r="C64" s="1059"/>
      <c r="D64" s="823"/>
      <c r="E64" s="823"/>
      <c r="F64" s="823"/>
      <c r="G64" s="1119"/>
      <c r="H64" s="1119"/>
      <c r="I64" s="1119"/>
      <c r="J64" s="1076"/>
      <c r="K64" s="823"/>
      <c r="L64" s="823"/>
      <c r="M64" s="823"/>
      <c r="N64" s="823"/>
      <c r="O64" s="823"/>
      <c r="P64" s="823"/>
      <c r="Q64" s="823"/>
      <c r="R64" s="823"/>
      <c r="S64" s="1161"/>
      <c r="T64" s="1158"/>
      <c r="U64" s="834"/>
      <c r="V64" s="834"/>
      <c r="W64" s="922"/>
      <c r="X64" s="922"/>
      <c r="Y64" s="1219"/>
      <c r="Z64" s="1229"/>
      <c r="AA64" s="1221"/>
      <c r="AB64" s="1085"/>
      <c r="AC64" s="1064"/>
      <c r="AD64" s="1161"/>
      <c r="AE64" s="823"/>
      <c r="AF64" s="266" t="s">
        <v>436</v>
      </c>
      <c r="AG64" s="267" t="s">
        <v>437</v>
      </c>
      <c r="AH64" s="267">
        <v>3</v>
      </c>
      <c r="AI64" s="45">
        <v>0.1</v>
      </c>
      <c r="AJ64" s="136" t="s">
        <v>181</v>
      </c>
      <c r="AK64" s="45" t="s">
        <v>181</v>
      </c>
      <c r="AL64" s="110" t="s">
        <v>155</v>
      </c>
      <c r="AM64" s="777"/>
      <c r="AN64" s="364" t="s">
        <v>195</v>
      </c>
      <c r="AO64" s="65" t="s">
        <v>166</v>
      </c>
      <c r="AP64" s="350">
        <v>140</v>
      </c>
      <c r="AQ64" s="32" t="s">
        <v>181</v>
      </c>
      <c r="AR64" s="255"/>
      <c r="AS64" s="32" t="s">
        <v>181</v>
      </c>
      <c r="AT64" s="802"/>
      <c r="AU64" s="802"/>
      <c r="AV64" s="802"/>
      <c r="AW64" s="1020"/>
      <c r="AX64" s="965"/>
      <c r="AY64" s="965"/>
      <c r="AZ64" s="965"/>
      <c r="BA64" s="780"/>
      <c r="BB64" s="780"/>
      <c r="BC64" s="780"/>
      <c r="BD64" s="780"/>
      <c r="BE64" s="780"/>
      <c r="BF64" s="777"/>
      <c r="BG64" s="62" t="s">
        <v>173</v>
      </c>
      <c r="BH64" s="62" t="s">
        <v>408</v>
      </c>
      <c r="BI64" s="30" t="s">
        <v>175</v>
      </c>
      <c r="BJ64" s="30" t="s">
        <v>420</v>
      </c>
      <c r="BK64" s="63" t="s">
        <v>176</v>
      </c>
      <c r="BL64" s="270" t="s">
        <v>438</v>
      </c>
      <c r="BM64" s="270" t="s">
        <v>439</v>
      </c>
      <c r="BN64" s="255"/>
      <c r="BO64" s="255"/>
    </row>
    <row r="65" spans="1:67" s="236" customFormat="1" ht="78" customHeight="1" x14ac:dyDescent="0.35">
      <c r="A65" s="950"/>
      <c r="B65" s="1059"/>
      <c r="C65" s="1059"/>
      <c r="D65" s="823"/>
      <c r="E65" s="823"/>
      <c r="F65" s="823"/>
      <c r="G65" s="1119"/>
      <c r="H65" s="1119"/>
      <c r="I65" s="1119"/>
      <c r="J65" s="1076"/>
      <c r="K65" s="823"/>
      <c r="L65" s="823"/>
      <c r="M65" s="823"/>
      <c r="N65" s="823"/>
      <c r="O65" s="823"/>
      <c r="P65" s="823"/>
      <c r="Q65" s="823"/>
      <c r="R65" s="823"/>
      <c r="S65" s="1161"/>
      <c r="T65" s="1158"/>
      <c r="U65" s="834"/>
      <c r="V65" s="834"/>
      <c r="W65" s="922"/>
      <c r="X65" s="922"/>
      <c r="Y65" s="1219"/>
      <c r="Z65" s="1229"/>
      <c r="AA65" s="1221"/>
      <c r="AB65" s="1085"/>
      <c r="AC65" s="1064"/>
      <c r="AD65" s="1161"/>
      <c r="AE65" s="823"/>
      <c r="AF65" s="266" t="s">
        <v>440</v>
      </c>
      <c r="AG65" s="267" t="s">
        <v>441</v>
      </c>
      <c r="AH65" s="267">
        <v>75254</v>
      </c>
      <c r="AI65" s="45">
        <v>0.1</v>
      </c>
      <c r="AJ65" s="148">
        <v>50781</v>
      </c>
      <c r="AK65" s="369">
        <v>52261</v>
      </c>
      <c r="AL65" s="110">
        <f>+(AK65)/AH65</f>
        <v>0.69446142397746302</v>
      </c>
      <c r="AM65" s="777"/>
      <c r="AN65" s="370" t="s">
        <v>176</v>
      </c>
      <c r="AO65" s="269" t="s">
        <v>201</v>
      </c>
      <c r="AP65" s="350">
        <v>220</v>
      </c>
      <c r="AQ65" s="267">
        <v>75254</v>
      </c>
      <c r="AR65" s="255"/>
      <c r="AS65" s="148">
        <v>52261</v>
      </c>
      <c r="AT65" s="802"/>
      <c r="AU65" s="802"/>
      <c r="AV65" s="802"/>
      <c r="AW65" s="1020"/>
      <c r="AX65" s="965"/>
      <c r="AY65" s="965"/>
      <c r="AZ65" s="965"/>
      <c r="BA65" s="780"/>
      <c r="BB65" s="780"/>
      <c r="BC65" s="780"/>
      <c r="BD65" s="780"/>
      <c r="BE65" s="780"/>
      <c r="BF65" s="777"/>
      <c r="BG65" s="62" t="s">
        <v>173</v>
      </c>
      <c r="BH65" s="62" t="s">
        <v>408</v>
      </c>
      <c r="BI65" s="30" t="s">
        <v>175</v>
      </c>
      <c r="BJ65" s="30" t="s">
        <v>420</v>
      </c>
      <c r="BK65" s="63" t="s">
        <v>176</v>
      </c>
      <c r="BL65" s="270" t="s">
        <v>442</v>
      </c>
      <c r="BM65" s="270" t="s">
        <v>443</v>
      </c>
      <c r="BN65" s="255"/>
      <c r="BO65" s="255"/>
    </row>
    <row r="66" spans="1:67" s="236" customFormat="1" ht="114" customHeight="1" x14ac:dyDescent="0.35">
      <c r="A66" s="950"/>
      <c r="B66" s="1059"/>
      <c r="C66" s="1059"/>
      <c r="D66" s="823"/>
      <c r="E66" s="823"/>
      <c r="F66" s="823"/>
      <c r="G66" s="1119"/>
      <c r="H66" s="1119"/>
      <c r="I66" s="1119"/>
      <c r="J66" s="1076"/>
      <c r="K66" s="823"/>
      <c r="L66" s="823"/>
      <c r="M66" s="823"/>
      <c r="N66" s="823"/>
      <c r="O66" s="823"/>
      <c r="P66" s="823"/>
      <c r="Q66" s="823"/>
      <c r="R66" s="823"/>
      <c r="S66" s="1161"/>
      <c r="T66" s="1158"/>
      <c r="U66" s="834"/>
      <c r="V66" s="834"/>
      <c r="W66" s="922"/>
      <c r="X66" s="922"/>
      <c r="Y66" s="1219"/>
      <c r="Z66" s="1229"/>
      <c r="AA66" s="1221"/>
      <c r="AB66" s="1085"/>
      <c r="AC66" s="1064"/>
      <c r="AD66" s="1161"/>
      <c r="AE66" s="823"/>
      <c r="AF66" s="266" t="s">
        <v>444</v>
      </c>
      <c r="AG66" s="267" t="s">
        <v>445</v>
      </c>
      <c r="AH66" s="267">
        <v>1</v>
      </c>
      <c r="AI66" s="45">
        <v>0.02</v>
      </c>
      <c r="AJ66" s="136" t="s">
        <v>181</v>
      </c>
      <c r="AK66" s="45" t="s">
        <v>181</v>
      </c>
      <c r="AL66" s="110" t="s">
        <v>155</v>
      </c>
      <c r="AM66" s="777"/>
      <c r="AN66" s="364" t="s">
        <v>182</v>
      </c>
      <c r="AO66" s="65" t="s">
        <v>166</v>
      </c>
      <c r="AP66" s="350">
        <v>60</v>
      </c>
      <c r="AQ66" s="32" t="s">
        <v>181</v>
      </c>
      <c r="AR66" s="255"/>
      <c r="AS66" s="32" t="s">
        <v>181</v>
      </c>
      <c r="AT66" s="802"/>
      <c r="AU66" s="802"/>
      <c r="AV66" s="802"/>
      <c r="AW66" s="1020"/>
      <c r="AX66" s="965"/>
      <c r="AY66" s="965"/>
      <c r="AZ66" s="965"/>
      <c r="BA66" s="780"/>
      <c r="BB66" s="780"/>
      <c r="BC66" s="780"/>
      <c r="BD66" s="780"/>
      <c r="BE66" s="780"/>
      <c r="BF66" s="777"/>
      <c r="BG66" s="62" t="s">
        <v>173</v>
      </c>
      <c r="BH66" s="62" t="s">
        <v>408</v>
      </c>
      <c r="BI66" s="30" t="s">
        <v>175</v>
      </c>
      <c r="BJ66" s="30" t="s">
        <v>420</v>
      </c>
      <c r="BK66" s="63" t="s">
        <v>176</v>
      </c>
      <c r="BL66" s="270" t="s">
        <v>446</v>
      </c>
      <c r="BM66" s="270" t="s">
        <v>447</v>
      </c>
      <c r="BN66" s="255"/>
      <c r="BO66" s="255"/>
    </row>
    <row r="67" spans="1:67" s="236" customFormat="1" ht="114" customHeight="1" thickBot="1" x14ac:dyDescent="0.4">
      <c r="A67" s="950"/>
      <c r="B67" s="1059"/>
      <c r="C67" s="1059"/>
      <c r="D67" s="823"/>
      <c r="E67" s="823"/>
      <c r="F67" s="823"/>
      <c r="G67" s="1119"/>
      <c r="H67" s="1119"/>
      <c r="I67" s="1119"/>
      <c r="J67" s="1076"/>
      <c r="K67" s="910"/>
      <c r="L67" s="910"/>
      <c r="M67" s="910"/>
      <c r="N67" s="910"/>
      <c r="O67" s="910"/>
      <c r="P67" s="910"/>
      <c r="Q67" s="910"/>
      <c r="R67" s="910"/>
      <c r="S67" s="1162"/>
      <c r="T67" s="1159"/>
      <c r="U67" s="835"/>
      <c r="V67" s="835"/>
      <c r="W67" s="923"/>
      <c r="X67" s="923"/>
      <c r="Y67" s="1219"/>
      <c r="Z67" s="1229"/>
      <c r="AA67" s="1221"/>
      <c r="AB67" s="1085"/>
      <c r="AC67" s="1065"/>
      <c r="AD67" s="1199"/>
      <c r="AE67" s="824"/>
      <c r="AF67" s="275" t="s">
        <v>448</v>
      </c>
      <c r="AG67" s="276" t="s">
        <v>449</v>
      </c>
      <c r="AH67" s="276">
        <v>2</v>
      </c>
      <c r="AI67" s="51">
        <v>0.1</v>
      </c>
      <c r="AJ67" s="186">
        <v>0</v>
      </c>
      <c r="AK67" s="180">
        <v>1</v>
      </c>
      <c r="AL67" s="110">
        <f t="shared" si="0"/>
        <v>0.5</v>
      </c>
      <c r="AM67" s="783"/>
      <c r="AN67" s="372" t="s">
        <v>217</v>
      </c>
      <c r="AO67" s="373" t="s">
        <v>201</v>
      </c>
      <c r="AP67" s="350">
        <v>160</v>
      </c>
      <c r="AQ67" s="34" t="s">
        <v>181</v>
      </c>
      <c r="AR67" s="255"/>
      <c r="AS67" s="34" t="s">
        <v>181</v>
      </c>
      <c r="AT67" s="803"/>
      <c r="AU67" s="803"/>
      <c r="AV67" s="803"/>
      <c r="AW67" s="1021"/>
      <c r="AX67" s="966"/>
      <c r="AY67" s="966"/>
      <c r="AZ67" s="966"/>
      <c r="BA67" s="781"/>
      <c r="BB67" s="781"/>
      <c r="BC67" s="781"/>
      <c r="BD67" s="781"/>
      <c r="BE67" s="781"/>
      <c r="BF67" s="783"/>
      <c r="BG67" s="374" t="s">
        <v>173</v>
      </c>
      <c r="BH67" s="374" t="s">
        <v>408</v>
      </c>
      <c r="BI67" s="35" t="s">
        <v>175</v>
      </c>
      <c r="BJ67" s="35" t="s">
        <v>420</v>
      </c>
      <c r="BK67" s="279" t="s">
        <v>176</v>
      </c>
      <c r="BL67" s="270" t="s">
        <v>450</v>
      </c>
      <c r="BM67" s="270" t="s">
        <v>451</v>
      </c>
      <c r="BN67" s="255"/>
      <c r="BO67" s="255"/>
    </row>
    <row r="68" spans="1:67" s="236" customFormat="1" ht="54.75" customHeight="1" x14ac:dyDescent="0.35">
      <c r="A68" s="950"/>
      <c r="B68" s="1059"/>
      <c r="C68" s="1059"/>
      <c r="D68" s="823"/>
      <c r="E68" s="823"/>
      <c r="F68" s="823"/>
      <c r="G68" s="1119"/>
      <c r="H68" s="1119"/>
      <c r="I68" s="1119"/>
      <c r="J68" s="1076"/>
      <c r="K68" s="909" t="s">
        <v>452</v>
      </c>
      <c r="L68" s="909" t="s">
        <v>453</v>
      </c>
      <c r="M68" s="909" t="s">
        <v>454</v>
      </c>
      <c r="N68" s="909" t="s">
        <v>455</v>
      </c>
      <c r="O68" s="909"/>
      <c r="P68" s="909" t="s">
        <v>152</v>
      </c>
      <c r="Q68" s="1082" t="s">
        <v>280</v>
      </c>
      <c r="R68" s="1072">
        <v>100000</v>
      </c>
      <c r="S68" s="1072">
        <v>100000</v>
      </c>
      <c r="T68" s="1143">
        <v>359756</v>
      </c>
      <c r="U68" s="1234">
        <v>117449</v>
      </c>
      <c r="V68" s="836">
        <v>0</v>
      </c>
      <c r="W68" s="921">
        <v>1</v>
      </c>
      <c r="X68" s="921">
        <v>1</v>
      </c>
      <c r="Y68" s="1219"/>
      <c r="Z68" s="1229"/>
      <c r="AA68" s="1221"/>
      <c r="AB68" s="1085"/>
      <c r="AC68" s="1063" t="s">
        <v>456</v>
      </c>
      <c r="AD68" s="1198">
        <v>2020130010082</v>
      </c>
      <c r="AE68" s="822" t="s">
        <v>457</v>
      </c>
      <c r="AF68" s="247" t="s">
        <v>458</v>
      </c>
      <c r="AG68" s="248" t="s">
        <v>459</v>
      </c>
      <c r="AH68" s="248">
        <v>1</v>
      </c>
      <c r="AI68" s="57">
        <v>0.03</v>
      </c>
      <c r="AJ68" s="147" t="s">
        <v>181</v>
      </c>
      <c r="AK68" s="179" t="s">
        <v>181</v>
      </c>
      <c r="AL68" s="110" t="s">
        <v>155</v>
      </c>
      <c r="AM68" s="789">
        <f>AVERAGE(AL68:AL79)</f>
        <v>0.74362851984713141</v>
      </c>
      <c r="AN68" s="58" t="s">
        <v>195</v>
      </c>
      <c r="AO68" s="59" t="s">
        <v>166</v>
      </c>
      <c r="AP68" s="253">
        <f>20*6</f>
        <v>120</v>
      </c>
      <c r="AQ68" s="170" t="s">
        <v>181</v>
      </c>
      <c r="AR68" s="255"/>
      <c r="AS68" s="282" t="s">
        <v>181</v>
      </c>
      <c r="AT68" s="964" t="s">
        <v>167</v>
      </c>
      <c r="AU68" s="801" t="s">
        <v>460</v>
      </c>
      <c r="AV68" s="801" t="s">
        <v>169</v>
      </c>
      <c r="AW68" s="1019">
        <v>4000000000</v>
      </c>
      <c r="AX68" s="801" t="s">
        <v>170</v>
      </c>
      <c r="AY68" s="964" t="s">
        <v>461</v>
      </c>
      <c r="AZ68" s="964" t="s">
        <v>462</v>
      </c>
      <c r="BA68" s="784">
        <v>3939435793.7600002</v>
      </c>
      <c r="BB68" s="784" t="s">
        <v>169</v>
      </c>
      <c r="BC68" s="784">
        <v>4000000000</v>
      </c>
      <c r="BD68" s="784">
        <v>3939435793.7600002</v>
      </c>
      <c r="BE68" s="784">
        <v>1124895467</v>
      </c>
      <c r="BF68" s="789">
        <f>+BE68/BC68</f>
        <v>0.28122386675</v>
      </c>
      <c r="BG68" s="363" t="s">
        <v>173</v>
      </c>
      <c r="BH68" s="363" t="s">
        <v>463</v>
      </c>
      <c r="BI68" s="42" t="s">
        <v>175</v>
      </c>
      <c r="BJ68" s="42" t="s">
        <v>169</v>
      </c>
      <c r="BK68" s="256" t="s">
        <v>176</v>
      </c>
      <c r="BL68" s="270" t="s">
        <v>181</v>
      </c>
      <c r="BM68" s="270" t="s">
        <v>181</v>
      </c>
      <c r="BN68" s="255"/>
      <c r="BO68" s="255"/>
    </row>
    <row r="69" spans="1:67" s="236" customFormat="1" ht="57.75" customHeight="1" x14ac:dyDescent="0.35">
      <c r="A69" s="950"/>
      <c r="B69" s="1059"/>
      <c r="C69" s="1059"/>
      <c r="D69" s="823"/>
      <c r="E69" s="823"/>
      <c r="F69" s="823"/>
      <c r="G69" s="1119"/>
      <c r="H69" s="1119"/>
      <c r="I69" s="1119"/>
      <c r="J69" s="1076"/>
      <c r="K69" s="823"/>
      <c r="L69" s="823"/>
      <c r="M69" s="823"/>
      <c r="N69" s="823"/>
      <c r="O69" s="823"/>
      <c r="P69" s="823"/>
      <c r="Q69" s="814"/>
      <c r="R69" s="1073"/>
      <c r="S69" s="1073"/>
      <c r="T69" s="1144"/>
      <c r="U69" s="962"/>
      <c r="V69" s="837"/>
      <c r="W69" s="922"/>
      <c r="X69" s="922"/>
      <c r="Y69" s="1219"/>
      <c r="Z69" s="1229"/>
      <c r="AA69" s="1221"/>
      <c r="AB69" s="1085"/>
      <c r="AC69" s="1064"/>
      <c r="AD69" s="1161"/>
      <c r="AE69" s="823"/>
      <c r="AF69" s="266" t="s">
        <v>464</v>
      </c>
      <c r="AG69" s="267" t="s">
        <v>441</v>
      </c>
      <c r="AH69" s="267">
        <v>4739</v>
      </c>
      <c r="AI69" s="45">
        <v>0.15</v>
      </c>
      <c r="AJ69" s="148">
        <v>3311</v>
      </c>
      <c r="AK69" s="148">
        <v>3768</v>
      </c>
      <c r="AL69" s="110">
        <f>+AK69/AH69</f>
        <v>0.7951044524161216</v>
      </c>
      <c r="AM69" s="777"/>
      <c r="AN69" s="60" t="s">
        <v>165</v>
      </c>
      <c r="AO69" s="61" t="s">
        <v>201</v>
      </c>
      <c r="AP69" s="269">
        <f>9*20</f>
        <v>180</v>
      </c>
      <c r="AQ69" s="61">
        <f>+H69</f>
        <v>0</v>
      </c>
      <c r="AR69" s="255"/>
      <c r="AS69" s="148">
        <v>3768</v>
      </c>
      <c r="AT69" s="965"/>
      <c r="AU69" s="802"/>
      <c r="AV69" s="802"/>
      <c r="AW69" s="1020"/>
      <c r="AX69" s="802"/>
      <c r="AY69" s="965"/>
      <c r="AZ69" s="965"/>
      <c r="BA69" s="780"/>
      <c r="BB69" s="780"/>
      <c r="BC69" s="780"/>
      <c r="BD69" s="780"/>
      <c r="BE69" s="780"/>
      <c r="BF69" s="777"/>
      <c r="BG69" s="62" t="s">
        <v>173</v>
      </c>
      <c r="BH69" s="62" t="s">
        <v>465</v>
      </c>
      <c r="BI69" s="32" t="s">
        <v>419</v>
      </c>
      <c r="BJ69" s="32" t="s">
        <v>169</v>
      </c>
      <c r="BK69" s="63" t="s">
        <v>176</v>
      </c>
      <c r="BL69" s="270" t="s">
        <v>466</v>
      </c>
      <c r="BM69" s="375" t="s">
        <v>467</v>
      </c>
      <c r="BN69" s="255"/>
      <c r="BO69" s="255"/>
    </row>
    <row r="70" spans="1:67" s="236" customFormat="1" ht="57.75" customHeight="1" x14ac:dyDescent="0.35">
      <c r="A70" s="950"/>
      <c r="B70" s="1059"/>
      <c r="C70" s="1059"/>
      <c r="D70" s="823"/>
      <c r="E70" s="823"/>
      <c r="F70" s="823"/>
      <c r="G70" s="1119"/>
      <c r="H70" s="1119"/>
      <c r="I70" s="1119"/>
      <c r="J70" s="1076"/>
      <c r="K70" s="823"/>
      <c r="L70" s="823"/>
      <c r="M70" s="823"/>
      <c r="N70" s="823"/>
      <c r="O70" s="823"/>
      <c r="P70" s="823"/>
      <c r="Q70" s="814"/>
      <c r="R70" s="1073"/>
      <c r="S70" s="1073"/>
      <c r="T70" s="1144"/>
      <c r="U70" s="962"/>
      <c r="V70" s="837"/>
      <c r="W70" s="922"/>
      <c r="X70" s="922"/>
      <c r="Y70" s="1219"/>
      <c r="Z70" s="1229"/>
      <c r="AA70" s="1221"/>
      <c r="AB70" s="1085"/>
      <c r="AC70" s="1064"/>
      <c r="AD70" s="1161"/>
      <c r="AE70" s="823"/>
      <c r="AF70" s="266" t="s">
        <v>468</v>
      </c>
      <c r="AG70" s="267" t="s">
        <v>441</v>
      </c>
      <c r="AH70" s="267">
        <f>15044-AH69</f>
        <v>10305</v>
      </c>
      <c r="AI70" s="45">
        <v>0.15</v>
      </c>
      <c r="AJ70" s="148">
        <v>10409</v>
      </c>
      <c r="AK70" s="148">
        <v>11981</v>
      </c>
      <c r="AL70" s="110">
        <v>1</v>
      </c>
      <c r="AM70" s="777"/>
      <c r="AN70" s="60" t="s">
        <v>165</v>
      </c>
      <c r="AO70" s="61" t="s">
        <v>201</v>
      </c>
      <c r="AP70" s="269">
        <f>9*20</f>
        <v>180</v>
      </c>
      <c r="AQ70" s="61">
        <f>+H70</f>
        <v>0</v>
      </c>
      <c r="AR70" s="255"/>
      <c r="AS70" s="148">
        <v>11981</v>
      </c>
      <c r="AT70" s="965"/>
      <c r="AU70" s="802"/>
      <c r="AV70" s="802"/>
      <c r="AW70" s="1020"/>
      <c r="AX70" s="802"/>
      <c r="AY70" s="965"/>
      <c r="AZ70" s="965"/>
      <c r="BA70" s="780"/>
      <c r="BB70" s="780"/>
      <c r="BC70" s="780"/>
      <c r="BD70" s="780"/>
      <c r="BE70" s="780"/>
      <c r="BF70" s="777"/>
      <c r="BG70" s="62" t="s">
        <v>181</v>
      </c>
      <c r="BH70" s="62" t="s">
        <v>469</v>
      </c>
      <c r="BI70" s="32" t="s">
        <v>181</v>
      </c>
      <c r="BJ70" s="32" t="s">
        <v>181</v>
      </c>
      <c r="BK70" s="63" t="s">
        <v>181</v>
      </c>
      <c r="BL70" s="270" t="s">
        <v>470</v>
      </c>
      <c r="BM70" s="375" t="s">
        <v>471</v>
      </c>
      <c r="BN70" s="255"/>
      <c r="BO70" s="255"/>
    </row>
    <row r="71" spans="1:67" s="236" customFormat="1" ht="60" customHeight="1" x14ac:dyDescent="0.35">
      <c r="A71" s="950"/>
      <c r="B71" s="1059"/>
      <c r="C71" s="1059"/>
      <c r="D71" s="823"/>
      <c r="E71" s="823"/>
      <c r="F71" s="823"/>
      <c r="G71" s="1119"/>
      <c r="H71" s="1119"/>
      <c r="I71" s="1119"/>
      <c r="J71" s="1076"/>
      <c r="K71" s="823"/>
      <c r="L71" s="823"/>
      <c r="M71" s="823"/>
      <c r="N71" s="823"/>
      <c r="O71" s="823"/>
      <c r="P71" s="823"/>
      <c r="Q71" s="814"/>
      <c r="R71" s="1073"/>
      <c r="S71" s="1073"/>
      <c r="T71" s="1144"/>
      <c r="U71" s="962"/>
      <c r="V71" s="837"/>
      <c r="W71" s="922"/>
      <c r="X71" s="922"/>
      <c r="Y71" s="1219"/>
      <c r="Z71" s="1229"/>
      <c r="AA71" s="1221"/>
      <c r="AB71" s="1085"/>
      <c r="AC71" s="1064"/>
      <c r="AD71" s="1161"/>
      <c r="AE71" s="823"/>
      <c r="AF71" s="266" t="s">
        <v>472</v>
      </c>
      <c r="AG71" s="267" t="s">
        <v>473</v>
      </c>
      <c r="AH71" s="267">
        <v>1</v>
      </c>
      <c r="AI71" s="45">
        <v>0.15</v>
      </c>
      <c r="AJ71" s="148">
        <v>1</v>
      </c>
      <c r="AK71" s="148">
        <v>1</v>
      </c>
      <c r="AL71" s="110">
        <v>1</v>
      </c>
      <c r="AM71" s="777"/>
      <c r="AN71" s="60" t="s">
        <v>176</v>
      </c>
      <c r="AO71" s="61" t="s">
        <v>201</v>
      </c>
      <c r="AP71" s="269">
        <f>11*20</f>
        <v>220</v>
      </c>
      <c r="AQ71" s="32" t="s">
        <v>181</v>
      </c>
      <c r="AR71" s="255"/>
      <c r="AS71" s="32" t="s">
        <v>181</v>
      </c>
      <c r="AT71" s="965"/>
      <c r="AU71" s="802"/>
      <c r="AV71" s="802"/>
      <c r="AW71" s="1020"/>
      <c r="AX71" s="802"/>
      <c r="AY71" s="965"/>
      <c r="AZ71" s="965"/>
      <c r="BA71" s="780"/>
      <c r="BB71" s="780"/>
      <c r="BC71" s="780"/>
      <c r="BD71" s="780"/>
      <c r="BE71" s="780"/>
      <c r="BF71" s="777"/>
      <c r="BG71" s="62" t="s">
        <v>173</v>
      </c>
      <c r="BH71" s="62" t="s">
        <v>463</v>
      </c>
      <c r="BI71" s="32" t="s">
        <v>175</v>
      </c>
      <c r="BJ71" s="32" t="s">
        <v>169</v>
      </c>
      <c r="BK71" s="63" t="s">
        <v>176</v>
      </c>
      <c r="BL71" s="270" t="s">
        <v>474</v>
      </c>
      <c r="BM71" s="270" t="s">
        <v>475</v>
      </c>
      <c r="BN71" s="255"/>
      <c r="BO71" s="255"/>
    </row>
    <row r="72" spans="1:67" s="236" customFormat="1" ht="61.5" customHeight="1" x14ac:dyDescent="0.35">
      <c r="A72" s="950"/>
      <c r="B72" s="1059"/>
      <c r="C72" s="1059"/>
      <c r="D72" s="823"/>
      <c r="E72" s="823"/>
      <c r="F72" s="823"/>
      <c r="G72" s="1119"/>
      <c r="H72" s="1119"/>
      <c r="I72" s="1119"/>
      <c r="J72" s="1076"/>
      <c r="K72" s="823"/>
      <c r="L72" s="823"/>
      <c r="M72" s="823"/>
      <c r="N72" s="823"/>
      <c r="O72" s="823"/>
      <c r="P72" s="823"/>
      <c r="Q72" s="814"/>
      <c r="R72" s="1073"/>
      <c r="S72" s="1073"/>
      <c r="T72" s="1144"/>
      <c r="U72" s="962"/>
      <c r="V72" s="837"/>
      <c r="W72" s="922"/>
      <c r="X72" s="922"/>
      <c r="Y72" s="1219"/>
      <c r="Z72" s="1229"/>
      <c r="AA72" s="1221"/>
      <c r="AB72" s="1085"/>
      <c r="AC72" s="1064"/>
      <c r="AD72" s="1161"/>
      <c r="AE72" s="823"/>
      <c r="AF72" s="266" t="s">
        <v>476</v>
      </c>
      <c r="AG72" s="267" t="s">
        <v>263</v>
      </c>
      <c r="AH72" s="267">
        <v>1</v>
      </c>
      <c r="AI72" s="45">
        <v>0.03</v>
      </c>
      <c r="AJ72" s="93" t="s">
        <v>181</v>
      </c>
      <c r="AK72" s="93" t="s">
        <v>181</v>
      </c>
      <c r="AL72" s="110" t="s">
        <v>155</v>
      </c>
      <c r="AM72" s="777"/>
      <c r="AN72" s="64" t="s">
        <v>182</v>
      </c>
      <c r="AO72" s="65" t="s">
        <v>166</v>
      </c>
      <c r="AP72" s="269">
        <f>20*3</f>
        <v>60</v>
      </c>
      <c r="AQ72" s="32" t="s">
        <v>181</v>
      </c>
      <c r="AR72" s="255"/>
      <c r="AS72" s="32" t="s">
        <v>181</v>
      </c>
      <c r="AT72" s="965"/>
      <c r="AU72" s="802"/>
      <c r="AV72" s="802"/>
      <c r="AW72" s="1020"/>
      <c r="AX72" s="802"/>
      <c r="AY72" s="965"/>
      <c r="AZ72" s="965"/>
      <c r="BA72" s="780"/>
      <c r="BB72" s="780"/>
      <c r="BC72" s="780"/>
      <c r="BD72" s="780"/>
      <c r="BE72" s="780"/>
      <c r="BF72" s="777"/>
      <c r="BG72" s="62" t="s">
        <v>173</v>
      </c>
      <c r="BH72" s="62" t="s">
        <v>463</v>
      </c>
      <c r="BI72" s="32" t="s">
        <v>175</v>
      </c>
      <c r="BJ72" s="32" t="s">
        <v>169</v>
      </c>
      <c r="BK72" s="63" t="s">
        <v>176</v>
      </c>
      <c r="BL72" s="270" t="s">
        <v>181</v>
      </c>
      <c r="BM72" s="270" t="s">
        <v>181</v>
      </c>
      <c r="BN72" s="255"/>
      <c r="BO72" s="255"/>
    </row>
    <row r="73" spans="1:67" s="236" customFormat="1" ht="58.5" customHeight="1" x14ac:dyDescent="0.35">
      <c r="A73" s="950"/>
      <c r="B73" s="1059"/>
      <c r="C73" s="1059"/>
      <c r="D73" s="823"/>
      <c r="E73" s="823"/>
      <c r="F73" s="823"/>
      <c r="G73" s="1119"/>
      <c r="H73" s="1119"/>
      <c r="I73" s="1119"/>
      <c r="J73" s="1076"/>
      <c r="K73" s="823"/>
      <c r="L73" s="823"/>
      <c r="M73" s="823"/>
      <c r="N73" s="823"/>
      <c r="O73" s="823"/>
      <c r="P73" s="823"/>
      <c r="Q73" s="814"/>
      <c r="R73" s="1073"/>
      <c r="S73" s="1073"/>
      <c r="T73" s="1144"/>
      <c r="U73" s="962"/>
      <c r="V73" s="837"/>
      <c r="W73" s="922"/>
      <c r="X73" s="922"/>
      <c r="Y73" s="1219"/>
      <c r="Z73" s="1229"/>
      <c r="AA73" s="1221"/>
      <c r="AB73" s="1085"/>
      <c r="AC73" s="1064"/>
      <c r="AD73" s="1161"/>
      <c r="AE73" s="823"/>
      <c r="AF73" s="368" t="s">
        <v>477</v>
      </c>
      <c r="AG73" s="267" t="s">
        <v>263</v>
      </c>
      <c r="AH73" s="267">
        <v>1</v>
      </c>
      <c r="AI73" s="45">
        <v>0.03</v>
      </c>
      <c r="AJ73" s="93" t="s">
        <v>181</v>
      </c>
      <c r="AK73" s="93" t="s">
        <v>181</v>
      </c>
      <c r="AL73" s="110" t="s">
        <v>155</v>
      </c>
      <c r="AM73" s="777"/>
      <c r="AN73" s="64" t="s">
        <v>182</v>
      </c>
      <c r="AO73" s="65" t="s">
        <v>166</v>
      </c>
      <c r="AP73" s="269">
        <f>20*3</f>
        <v>60</v>
      </c>
      <c r="AQ73" s="32" t="s">
        <v>181</v>
      </c>
      <c r="AR73" s="255"/>
      <c r="AS73" s="32" t="s">
        <v>181</v>
      </c>
      <c r="AT73" s="965"/>
      <c r="AU73" s="802"/>
      <c r="AV73" s="802"/>
      <c r="AW73" s="1020"/>
      <c r="AX73" s="802"/>
      <c r="AY73" s="965"/>
      <c r="AZ73" s="965"/>
      <c r="BA73" s="785"/>
      <c r="BB73" s="785"/>
      <c r="BC73" s="785"/>
      <c r="BD73" s="785"/>
      <c r="BE73" s="785"/>
      <c r="BF73" s="778"/>
      <c r="BG73" s="62" t="s">
        <v>173</v>
      </c>
      <c r="BH73" s="62" t="s">
        <v>463</v>
      </c>
      <c r="BI73" s="32" t="s">
        <v>175</v>
      </c>
      <c r="BJ73" s="32" t="s">
        <v>169</v>
      </c>
      <c r="BK73" s="63" t="s">
        <v>176</v>
      </c>
      <c r="BL73" s="270" t="s">
        <v>181</v>
      </c>
      <c r="BM73" s="270" t="s">
        <v>181</v>
      </c>
      <c r="BN73" s="255"/>
      <c r="BO73" s="255"/>
    </row>
    <row r="74" spans="1:67" s="236" customFormat="1" ht="54" customHeight="1" x14ac:dyDescent="0.35">
      <c r="A74" s="950"/>
      <c r="B74" s="1059"/>
      <c r="C74" s="1059"/>
      <c r="D74" s="823"/>
      <c r="E74" s="823"/>
      <c r="F74" s="823"/>
      <c r="G74" s="1119"/>
      <c r="H74" s="1119"/>
      <c r="I74" s="1119"/>
      <c r="J74" s="1076"/>
      <c r="K74" s="823"/>
      <c r="L74" s="823"/>
      <c r="M74" s="823"/>
      <c r="N74" s="823"/>
      <c r="O74" s="823"/>
      <c r="P74" s="823"/>
      <c r="Q74" s="814"/>
      <c r="R74" s="1073"/>
      <c r="S74" s="1073"/>
      <c r="T74" s="1144"/>
      <c r="U74" s="962"/>
      <c r="V74" s="837"/>
      <c r="W74" s="922"/>
      <c r="X74" s="922"/>
      <c r="Y74" s="1219"/>
      <c r="Z74" s="1229"/>
      <c r="AA74" s="1221"/>
      <c r="AB74" s="1085"/>
      <c r="AC74" s="1064"/>
      <c r="AD74" s="1161"/>
      <c r="AE74" s="823"/>
      <c r="AF74" s="368" t="s">
        <v>478</v>
      </c>
      <c r="AG74" s="267" t="s">
        <v>263</v>
      </c>
      <c r="AH74" s="267">
        <v>1</v>
      </c>
      <c r="AI74" s="45">
        <v>0.03</v>
      </c>
      <c r="AJ74" s="93" t="s">
        <v>181</v>
      </c>
      <c r="AK74" s="93" t="s">
        <v>181</v>
      </c>
      <c r="AL74" s="110" t="s">
        <v>155</v>
      </c>
      <c r="AM74" s="777"/>
      <c r="AN74" s="64" t="s">
        <v>182</v>
      </c>
      <c r="AO74" s="65" t="s">
        <v>166</v>
      </c>
      <c r="AP74" s="269">
        <f>20*3</f>
        <v>60</v>
      </c>
      <c r="AQ74" s="32" t="s">
        <v>181</v>
      </c>
      <c r="AR74" s="255"/>
      <c r="AS74" s="32" t="s">
        <v>181</v>
      </c>
      <c r="AT74" s="965"/>
      <c r="AU74" s="802"/>
      <c r="AV74" s="802"/>
      <c r="AW74" s="1020"/>
      <c r="AX74" s="802"/>
      <c r="AY74" s="965"/>
      <c r="AZ74" s="965"/>
      <c r="BA74" s="779">
        <v>1000000000</v>
      </c>
      <c r="BB74" s="779" t="s">
        <v>297</v>
      </c>
      <c r="BC74" s="779">
        <v>1845751565</v>
      </c>
      <c r="BD74" s="779">
        <v>1000000000</v>
      </c>
      <c r="BE74" s="779">
        <v>696834778</v>
      </c>
      <c r="BF74" s="782">
        <f>+BE74/BC74</f>
        <v>0.37753443703567985</v>
      </c>
      <c r="BG74" s="62" t="s">
        <v>173</v>
      </c>
      <c r="BH74" s="62" t="s">
        <v>463</v>
      </c>
      <c r="BI74" s="32" t="s">
        <v>175</v>
      </c>
      <c r="BJ74" s="32" t="s">
        <v>169</v>
      </c>
      <c r="BK74" s="63" t="s">
        <v>176</v>
      </c>
      <c r="BL74" s="270" t="s">
        <v>181</v>
      </c>
      <c r="BM74" s="270" t="s">
        <v>181</v>
      </c>
      <c r="BN74" s="255"/>
      <c r="BO74" s="255"/>
    </row>
    <row r="75" spans="1:67" s="236" customFormat="1" ht="99" customHeight="1" x14ac:dyDescent="0.35">
      <c r="A75" s="950"/>
      <c r="B75" s="1059"/>
      <c r="C75" s="1059"/>
      <c r="D75" s="823"/>
      <c r="E75" s="823"/>
      <c r="F75" s="823"/>
      <c r="G75" s="1119"/>
      <c r="H75" s="1119"/>
      <c r="I75" s="1119"/>
      <c r="J75" s="1076"/>
      <c r="K75" s="823"/>
      <c r="L75" s="823"/>
      <c r="M75" s="823"/>
      <c r="N75" s="823"/>
      <c r="O75" s="823"/>
      <c r="P75" s="823"/>
      <c r="Q75" s="814"/>
      <c r="R75" s="1073"/>
      <c r="S75" s="1073"/>
      <c r="T75" s="1144"/>
      <c r="U75" s="962"/>
      <c r="V75" s="837"/>
      <c r="W75" s="922"/>
      <c r="X75" s="922"/>
      <c r="Y75" s="1219"/>
      <c r="Z75" s="1229"/>
      <c r="AA75" s="1221"/>
      <c r="AB75" s="1085"/>
      <c r="AC75" s="1064"/>
      <c r="AD75" s="1161"/>
      <c r="AE75" s="823"/>
      <c r="AF75" s="266" t="s">
        <v>479</v>
      </c>
      <c r="AG75" s="267" t="s">
        <v>437</v>
      </c>
      <c r="AH75" s="267">
        <v>3</v>
      </c>
      <c r="AI75" s="45">
        <v>0.1</v>
      </c>
      <c r="AJ75" s="136" t="s">
        <v>181</v>
      </c>
      <c r="AK75" s="136">
        <v>0</v>
      </c>
      <c r="AL75" s="110">
        <f>+(AK75)/AH75</f>
        <v>0</v>
      </c>
      <c r="AM75" s="777"/>
      <c r="AN75" s="60" t="s">
        <v>217</v>
      </c>
      <c r="AO75" s="61" t="s">
        <v>201</v>
      </c>
      <c r="AP75" s="269">
        <f>8*20</f>
        <v>160</v>
      </c>
      <c r="AQ75" s="32" t="s">
        <v>181</v>
      </c>
      <c r="AR75" s="255"/>
      <c r="AS75" s="32" t="s">
        <v>181</v>
      </c>
      <c r="AT75" s="965"/>
      <c r="AU75" s="802"/>
      <c r="AV75" s="802"/>
      <c r="AW75" s="1020"/>
      <c r="AX75" s="802"/>
      <c r="AY75" s="965"/>
      <c r="AZ75" s="965"/>
      <c r="BA75" s="780"/>
      <c r="BB75" s="780"/>
      <c r="BC75" s="780"/>
      <c r="BD75" s="780"/>
      <c r="BE75" s="780"/>
      <c r="BF75" s="777"/>
      <c r="BG75" s="62" t="s">
        <v>173</v>
      </c>
      <c r="BH75" s="62" t="s">
        <v>463</v>
      </c>
      <c r="BI75" s="32" t="s">
        <v>175</v>
      </c>
      <c r="BJ75" s="32" t="s">
        <v>169</v>
      </c>
      <c r="BK75" s="63" t="s">
        <v>176</v>
      </c>
      <c r="BL75" s="270" t="s">
        <v>181</v>
      </c>
      <c r="BM75" s="270" t="s">
        <v>480</v>
      </c>
      <c r="BN75" s="255"/>
      <c r="BO75" s="255"/>
    </row>
    <row r="76" spans="1:67" s="236" customFormat="1" ht="42" customHeight="1" x14ac:dyDescent="0.35">
      <c r="A76" s="950"/>
      <c r="B76" s="1059"/>
      <c r="C76" s="1059"/>
      <c r="D76" s="823"/>
      <c r="E76" s="823"/>
      <c r="F76" s="823"/>
      <c r="G76" s="1119"/>
      <c r="H76" s="1119"/>
      <c r="I76" s="1119"/>
      <c r="J76" s="1076"/>
      <c r="K76" s="823"/>
      <c r="L76" s="823"/>
      <c r="M76" s="823"/>
      <c r="N76" s="823"/>
      <c r="O76" s="823"/>
      <c r="P76" s="823"/>
      <c r="Q76" s="814"/>
      <c r="R76" s="1073"/>
      <c r="S76" s="1073"/>
      <c r="T76" s="1144"/>
      <c r="U76" s="962"/>
      <c r="V76" s="837"/>
      <c r="W76" s="922"/>
      <c r="X76" s="922"/>
      <c r="Y76" s="1219"/>
      <c r="Z76" s="1229"/>
      <c r="AA76" s="1221"/>
      <c r="AB76" s="1085"/>
      <c r="AC76" s="1064"/>
      <c r="AD76" s="1161"/>
      <c r="AE76" s="823"/>
      <c r="AF76" s="266" t="s">
        <v>481</v>
      </c>
      <c r="AG76" s="267" t="s">
        <v>441</v>
      </c>
      <c r="AH76" s="267">
        <f>+AH70+AH69</f>
        <v>15044</v>
      </c>
      <c r="AI76" s="45">
        <v>0.1</v>
      </c>
      <c r="AJ76" s="148">
        <v>13720</v>
      </c>
      <c r="AK76" s="148">
        <f>SUM(AK69:AK70)</f>
        <v>15749</v>
      </c>
      <c r="AL76" s="110">
        <v>1</v>
      </c>
      <c r="AM76" s="777"/>
      <c r="AN76" s="60" t="s">
        <v>165</v>
      </c>
      <c r="AO76" s="61" t="s">
        <v>201</v>
      </c>
      <c r="AP76" s="269">
        <f>8*20</f>
        <v>160</v>
      </c>
      <c r="AQ76" s="267">
        <f>+H76</f>
        <v>0</v>
      </c>
      <c r="AR76" s="255"/>
      <c r="AS76" s="282">
        <v>13720</v>
      </c>
      <c r="AT76" s="965"/>
      <c r="AU76" s="802"/>
      <c r="AV76" s="802"/>
      <c r="AW76" s="1020"/>
      <c r="AX76" s="802"/>
      <c r="AY76" s="965"/>
      <c r="AZ76" s="965"/>
      <c r="BA76" s="780"/>
      <c r="BB76" s="780"/>
      <c r="BC76" s="780"/>
      <c r="BD76" s="780"/>
      <c r="BE76" s="780"/>
      <c r="BF76" s="777"/>
      <c r="BG76" s="62" t="s">
        <v>173</v>
      </c>
      <c r="BH76" s="62" t="s">
        <v>463</v>
      </c>
      <c r="BI76" s="32" t="s">
        <v>175</v>
      </c>
      <c r="BJ76" s="32" t="s">
        <v>169</v>
      </c>
      <c r="BK76" s="63" t="s">
        <v>176</v>
      </c>
      <c r="BL76" s="270" t="s">
        <v>482</v>
      </c>
      <c r="BM76" s="270" t="s">
        <v>483</v>
      </c>
      <c r="BN76" s="255"/>
      <c r="BO76" s="255"/>
    </row>
    <row r="77" spans="1:67" s="236" customFormat="1" ht="43.5" customHeight="1" x14ac:dyDescent="0.35">
      <c r="A77" s="950"/>
      <c r="B77" s="1059"/>
      <c r="C77" s="1059"/>
      <c r="D77" s="823"/>
      <c r="E77" s="823"/>
      <c r="F77" s="823"/>
      <c r="G77" s="1119"/>
      <c r="H77" s="1119"/>
      <c r="I77" s="1119"/>
      <c r="J77" s="1076"/>
      <c r="K77" s="823"/>
      <c r="L77" s="823"/>
      <c r="M77" s="823"/>
      <c r="N77" s="823"/>
      <c r="O77" s="823"/>
      <c r="P77" s="823"/>
      <c r="Q77" s="814"/>
      <c r="R77" s="1073"/>
      <c r="S77" s="1073"/>
      <c r="T77" s="1144"/>
      <c r="U77" s="962"/>
      <c r="V77" s="837"/>
      <c r="W77" s="922"/>
      <c r="X77" s="922"/>
      <c r="Y77" s="1219"/>
      <c r="Z77" s="1229"/>
      <c r="AA77" s="1221"/>
      <c r="AB77" s="1085"/>
      <c r="AC77" s="1064"/>
      <c r="AD77" s="1161"/>
      <c r="AE77" s="823"/>
      <c r="AF77" s="266" t="s">
        <v>484</v>
      </c>
      <c r="AG77" s="267" t="s">
        <v>485</v>
      </c>
      <c r="AH77" s="267">
        <v>1</v>
      </c>
      <c r="AI77" s="45">
        <v>0.03</v>
      </c>
      <c r="AJ77" s="93" t="s">
        <v>181</v>
      </c>
      <c r="AK77" s="93" t="s">
        <v>181</v>
      </c>
      <c r="AL77" s="110" t="s">
        <v>155</v>
      </c>
      <c r="AM77" s="777"/>
      <c r="AN77" s="66" t="s">
        <v>182</v>
      </c>
      <c r="AO77" s="32" t="s">
        <v>166</v>
      </c>
      <c r="AP77" s="269">
        <f>20*3</f>
        <v>60</v>
      </c>
      <c r="AQ77" s="32" t="s">
        <v>181</v>
      </c>
      <c r="AR77" s="255"/>
      <c r="AS77" s="282" t="s">
        <v>181</v>
      </c>
      <c r="AT77" s="965"/>
      <c r="AU77" s="802"/>
      <c r="AV77" s="802"/>
      <c r="AW77" s="1020"/>
      <c r="AX77" s="802"/>
      <c r="AY77" s="965"/>
      <c r="AZ77" s="965"/>
      <c r="BA77" s="780"/>
      <c r="BB77" s="780"/>
      <c r="BC77" s="780"/>
      <c r="BD77" s="780"/>
      <c r="BE77" s="780"/>
      <c r="BF77" s="777"/>
      <c r="BG77" s="62" t="s">
        <v>173</v>
      </c>
      <c r="BH77" s="62" t="s">
        <v>463</v>
      </c>
      <c r="BI77" s="32" t="s">
        <v>175</v>
      </c>
      <c r="BJ77" s="32" t="s">
        <v>169</v>
      </c>
      <c r="BK77" s="63" t="s">
        <v>176</v>
      </c>
      <c r="BL77" s="270" t="s">
        <v>181</v>
      </c>
      <c r="BM77" s="270" t="s">
        <v>181</v>
      </c>
      <c r="BN77" s="255"/>
      <c r="BO77" s="255"/>
    </row>
    <row r="78" spans="1:67" s="236" customFormat="1" ht="73.5" customHeight="1" x14ac:dyDescent="0.35">
      <c r="A78" s="950"/>
      <c r="B78" s="1059"/>
      <c r="C78" s="1059"/>
      <c r="D78" s="823"/>
      <c r="E78" s="823"/>
      <c r="F78" s="823"/>
      <c r="G78" s="1119"/>
      <c r="H78" s="1119"/>
      <c r="I78" s="1119"/>
      <c r="J78" s="1076"/>
      <c r="K78" s="823"/>
      <c r="L78" s="823"/>
      <c r="M78" s="823"/>
      <c r="N78" s="823"/>
      <c r="O78" s="823"/>
      <c r="P78" s="823"/>
      <c r="Q78" s="814"/>
      <c r="R78" s="1073"/>
      <c r="S78" s="1073"/>
      <c r="T78" s="1144"/>
      <c r="U78" s="962"/>
      <c r="V78" s="837"/>
      <c r="W78" s="922"/>
      <c r="X78" s="922"/>
      <c r="Y78" s="1219"/>
      <c r="Z78" s="1229"/>
      <c r="AA78" s="1221"/>
      <c r="AB78" s="1085"/>
      <c r="AC78" s="1064"/>
      <c r="AD78" s="1161"/>
      <c r="AE78" s="823"/>
      <c r="AF78" s="266" t="s">
        <v>486</v>
      </c>
      <c r="AG78" s="267" t="s">
        <v>487</v>
      </c>
      <c r="AH78" s="267">
        <v>3</v>
      </c>
      <c r="AI78" s="45">
        <v>0.1</v>
      </c>
      <c r="AJ78" s="148" t="s">
        <v>181</v>
      </c>
      <c r="AK78" s="148" t="s">
        <v>181</v>
      </c>
      <c r="AL78" s="110" t="s">
        <v>155</v>
      </c>
      <c r="AM78" s="777"/>
      <c r="AN78" s="60" t="s">
        <v>182</v>
      </c>
      <c r="AO78" s="61" t="s">
        <v>166</v>
      </c>
      <c r="AP78" s="269">
        <f>20*3</f>
        <v>60</v>
      </c>
      <c r="AQ78" s="32" t="s">
        <v>181</v>
      </c>
      <c r="AR78" s="255"/>
      <c r="AS78" s="282" t="s">
        <v>181</v>
      </c>
      <c r="AT78" s="965"/>
      <c r="AU78" s="802"/>
      <c r="AV78" s="802"/>
      <c r="AW78" s="1020"/>
      <c r="AX78" s="802"/>
      <c r="AY78" s="965"/>
      <c r="AZ78" s="965"/>
      <c r="BA78" s="780"/>
      <c r="BB78" s="780"/>
      <c r="BC78" s="780"/>
      <c r="BD78" s="780"/>
      <c r="BE78" s="780"/>
      <c r="BF78" s="777"/>
      <c r="BG78" s="62" t="s">
        <v>173</v>
      </c>
      <c r="BH78" s="62" t="s">
        <v>463</v>
      </c>
      <c r="BI78" s="32" t="s">
        <v>175</v>
      </c>
      <c r="BJ78" s="32" t="s">
        <v>169</v>
      </c>
      <c r="BK78" s="63" t="s">
        <v>176</v>
      </c>
      <c r="BL78" s="270" t="s">
        <v>181</v>
      </c>
      <c r="BM78" s="270" t="s">
        <v>181</v>
      </c>
      <c r="BN78" s="255"/>
      <c r="BO78" s="255"/>
    </row>
    <row r="79" spans="1:67" s="236" customFormat="1" ht="60" customHeight="1" thickBot="1" x14ac:dyDescent="0.4">
      <c r="A79" s="950"/>
      <c r="B79" s="1059"/>
      <c r="C79" s="1059"/>
      <c r="D79" s="823"/>
      <c r="E79" s="823"/>
      <c r="F79" s="823"/>
      <c r="G79" s="1119"/>
      <c r="H79" s="1119"/>
      <c r="I79" s="1119"/>
      <c r="J79" s="1076"/>
      <c r="K79" s="823"/>
      <c r="L79" s="823"/>
      <c r="M79" s="823"/>
      <c r="N79" s="823"/>
      <c r="O79" s="910"/>
      <c r="P79" s="910"/>
      <c r="Q79" s="814"/>
      <c r="R79" s="1073"/>
      <c r="S79" s="1073"/>
      <c r="T79" s="1144"/>
      <c r="U79" s="962"/>
      <c r="V79" s="837"/>
      <c r="W79" s="922"/>
      <c r="X79" s="922"/>
      <c r="Y79" s="1219"/>
      <c r="Z79" s="1229"/>
      <c r="AA79" s="1221"/>
      <c r="AB79" s="1085"/>
      <c r="AC79" s="1065"/>
      <c r="AD79" s="1199"/>
      <c r="AE79" s="824"/>
      <c r="AF79" s="376" t="s">
        <v>488</v>
      </c>
      <c r="AG79" s="276" t="s">
        <v>489</v>
      </c>
      <c r="AH79" s="276">
        <v>3</v>
      </c>
      <c r="AI79" s="51">
        <v>0.1</v>
      </c>
      <c r="AJ79" s="148" t="s">
        <v>181</v>
      </c>
      <c r="AK79" s="148">
        <v>2</v>
      </c>
      <c r="AL79" s="110">
        <f>+(AK79)/AH79</f>
        <v>0.66666666666666663</v>
      </c>
      <c r="AM79" s="783"/>
      <c r="AN79" s="67" t="s">
        <v>217</v>
      </c>
      <c r="AO79" s="68" t="s">
        <v>166</v>
      </c>
      <c r="AP79" s="278">
        <f>8*20</f>
        <v>160</v>
      </c>
      <c r="AQ79" s="34" t="s">
        <v>181</v>
      </c>
      <c r="AR79" s="255"/>
      <c r="AS79" s="282" t="s">
        <v>181</v>
      </c>
      <c r="AT79" s="966"/>
      <c r="AU79" s="803"/>
      <c r="AV79" s="803"/>
      <c r="AW79" s="1021"/>
      <c r="AX79" s="803"/>
      <c r="AY79" s="966"/>
      <c r="AZ79" s="966"/>
      <c r="BA79" s="781"/>
      <c r="BB79" s="781"/>
      <c r="BC79" s="781"/>
      <c r="BD79" s="781"/>
      <c r="BE79" s="781"/>
      <c r="BF79" s="783"/>
      <c r="BG79" s="374" t="s">
        <v>173</v>
      </c>
      <c r="BH79" s="374" t="s">
        <v>463</v>
      </c>
      <c r="BI79" s="34" t="s">
        <v>175</v>
      </c>
      <c r="BJ79" s="34" t="s">
        <v>169</v>
      </c>
      <c r="BK79" s="279" t="s">
        <v>176</v>
      </c>
      <c r="BL79" s="270" t="s">
        <v>490</v>
      </c>
      <c r="BM79" s="375" t="s">
        <v>491</v>
      </c>
      <c r="BN79" s="255"/>
      <c r="BO79" s="255"/>
    </row>
    <row r="80" spans="1:67" s="236" customFormat="1" ht="63" customHeight="1" x14ac:dyDescent="0.35">
      <c r="A80" s="950"/>
      <c r="B80" s="1059"/>
      <c r="C80" s="1059"/>
      <c r="D80" s="823"/>
      <c r="E80" s="823"/>
      <c r="F80" s="823"/>
      <c r="G80" s="1119"/>
      <c r="H80" s="1119"/>
      <c r="I80" s="1119"/>
      <c r="J80" s="1076"/>
      <c r="K80" s="823"/>
      <c r="L80" s="823"/>
      <c r="M80" s="823"/>
      <c r="N80" s="823"/>
      <c r="O80" s="909"/>
      <c r="P80" s="909" t="s">
        <v>152</v>
      </c>
      <c r="Q80" s="814"/>
      <c r="R80" s="1073"/>
      <c r="S80" s="1073"/>
      <c r="T80" s="1144"/>
      <c r="U80" s="962"/>
      <c r="V80" s="837"/>
      <c r="W80" s="922"/>
      <c r="X80" s="922"/>
      <c r="Y80" s="1219"/>
      <c r="Z80" s="1229"/>
      <c r="AA80" s="1221"/>
      <c r="AB80" s="1085"/>
      <c r="AC80" s="1063" t="s">
        <v>492</v>
      </c>
      <c r="AD80" s="1198">
        <v>2020130010195</v>
      </c>
      <c r="AE80" s="822" t="s">
        <v>493</v>
      </c>
      <c r="AF80" s="377" t="s">
        <v>494</v>
      </c>
      <c r="AG80" s="248" t="s">
        <v>495</v>
      </c>
      <c r="AH80" s="248">
        <v>1</v>
      </c>
      <c r="AI80" s="57">
        <v>0.05</v>
      </c>
      <c r="AJ80" s="149">
        <v>1</v>
      </c>
      <c r="AK80" s="135">
        <v>1</v>
      </c>
      <c r="AL80" s="110">
        <v>1</v>
      </c>
      <c r="AM80" s="789">
        <f>AVERAGE(AL80:AL88)</f>
        <v>0.91666666666666663</v>
      </c>
      <c r="AN80" s="361" t="s">
        <v>195</v>
      </c>
      <c r="AO80" s="59" t="s">
        <v>166</v>
      </c>
      <c r="AP80" s="253">
        <f>6*20</f>
        <v>120</v>
      </c>
      <c r="AQ80" s="42" t="s">
        <v>181</v>
      </c>
      <c r="AR80" s="255"/>
      <c r="AS80" s="42" t="s">
        <v>181</v>
      </c>
      <c r="AT80" s="801" t="s">
        <v>167</v>
      </c>
      <c r="AU80" s="801" t="s">
        <v>496</v>
      </c>
      <c r="AV80" s="42" t="s">
        <v>169</v>
      </c>
      <c r="AW80" s="378">
        <v>36557279364</v>
      </c>
      <c r="AX80" s="379" t="s">
        <v>288</v>
      </c>
      <c r="AY80" s="964" t="s">
        <v>497</v>
      </c>
      <c r="AZ80" s="964" t="s">
        <v>498</v>
      </c>
      <c r="BA80" s="784">
        <v>54711668601.040001</v>
      </c>
      <c r="BB80" s="362" t="s">
        <v>169</v>
      </c>
      <c r="BC80" s="784">
        <v>62012490511.639999</v>
      </c>
      <c r="BD80" s="784">
        <v>54711668601.040001</v>
      </c>
      <c r="BE80" s="784">
        <v>11405683082.08</v>
      </c>
      <c r="BF80" s="789">
        <f>+BE80/BC80</f>
        <v>0.18392557673424045</v>
      </c>
      <c r="BG80" s="363" t="s">
        <v>173</v>
      </c>
      <c r="BH80" s="363" t="s">
        <v>499</v>
      </c>
      <c r="BI80" s="42" t="s">
        <v>175</v>
      </c>
      <c r="BJ80" s="42" t="s">
        <v>169</v>
      </c>
      <c r="BK80" s="256" t="s">
        <v>176</v>
      </c>
      <c r="BL80" s="270" t="s">
        <v>500</v>
      </c>
      <c r="BM80" s="270" t="s">
        <v>501</v>
      </c>
      <c r="BN80" s="255"/>
      <c r="BO80" s="255"/>
    </row>
    <row r="81" spans="1:67" s="236" customFormat="1" ht="40.5" customHeight="1" x14ac:dyDescent="0.35">
      <c r="A81" s="950"/>
      <c r="B81" s="1059"/>
      <c r="C81" s="1059"/>
      <c r="D81" s="823"/>
      <c r="E81" s="823"/>
      <c r="F81" s="823"/>
      <c r="G81" s="1119"/>
      <c r="H81" s="1119"/>
      <c r="I81" s="1119"/>
      <c r="J81" s="1076"/>
      <c r="K81" s="823"/>
      <c r="L81" s="823"/>
      <c r="M81" s="823"/>
      <c r="N81" s="823"/>
      <c r="O81" s="823"/>
      <c r="P81" s="823"/>
      <c r="Q81" s="814"/>
      <c r="R81" s="1073"/>
      <c r="S81" s="1073"/>
      <c r="T81" s="1144"/>
      <c r="U81" s="962"/>
      <c r="V81" s="837"/>
      <c r="W81" s="922"/>
      <c r="X81" s="922"/>
      <c r="Y81" s="1219"/>
      <c r="Z81" s="1229"/>
      <c r="AA81" s="1221"/>
      <c r="AB81" s="1085"/>
      <c r="AC81" s="1064"/>
      <c r="AD81" s="1161"/>
      <c r="AE81" s="823"/>
      <c r="AF81" s="377" t="s">
        <v>502</v>
      </c>
      <c r="AG81" s="267" t="s">
        <v>441</v>
      </c>
      <c r="AH81" s="267">
        <v>100000</v>
      </c>
      <c r="AI81" s="45">
        <v>0.4</v>
      </c>
      <c r="AJ81" s="148">
        <v>103729</v>
      </c>
      <c r="AK81" s="369">
        <v>102412</v>
      </c>
      <c r="AL81" s="110">
        <v>1</v>
      </c>
      <c r="AM81" s="777"/>
      <c r="AN81" s="364" t="s">
        <v>255</v>
      </c>
      <c r="AO81" s="65" t="s">
        <v>166</v>
      </c>
      <c r="AP81" s="269">
        <v>200</v>
      </c>
      <c r="AQ81" s="269">
        <f>+H81</f>
        <v>0</v>
      </c>
      <c r="AR81" s="255"/>
      <c r="AS81" s="148">
        <v>102412</v>
      </c>
      <c r="AT81" s="802"/>
      <c r="AU81" s="802"/>
      <c r="AV81" s="32" t="s">
        <v>503</v>
      </c>
      <c r="AW81" s="380">
        <v>3776440296</v>
      </c>
      <c r="AX81" s="32" t="s">
        <v>504</v>
      </c>
      <c r="AY81" s="965"/>
      <c r="AZ81" s="965"/>
      <c r="BA81" s="780"/>
      <c r="BB81" s="366" t="s">
        <v>503</v>
      </c>
      <c r="BC81" s="780"/>
      <c r="BD81" s="780"/>
      <c r="BE81" s="780"/>
      <c r="BF81" s="777"/>
      <c r="BG81" s="62" t="s">
        <v>173</v>
      </c>
      <c r="BH81" s="62" t="s">
        <v>505</v>
      </c>
      <c r="BI81" s="32" t="s">
        <v>506</v>
      </c>
      <c r="BJ81" s="32" t="s">
        <v>507</v>
      </c>
      <c r="BK81" s="63" t="s">
        <v>176</v>
      </c>
      <c r="BL81" s="270" t="s">
        <v>508</v>
      </c>
      <c r="BM81" s="270" t="s">
        <v>509</v>
      </c>
      <c r="BN81" s="255"/>
      <c r="BO81" s="255"/>
    </row>
    <row r="82" spans="1:67" s="236" customFormat="1" ht="54.75" customHeight="1" x14ac:dyDescent="0.35">
      <c r="A82" s="950"/>
      <c r="B82" s="1059"/>
      <c r="C82" s="1059"/>
      <c r="D82" s="823"/>
      <c r="E82" s="823"/>
      <c r="F82" s="823"/>
      <c r="G82" s="1119"/>
      <c r="H82" s="1119"/>
      <c r="I82" s="1119"/>
      <c r="J82" s="1076"/>
      <c r="K82" s="823"/>
      <c r="L82" s="823"/>
      <c r="M82" s="823"/>
      <c r="N82" s="823"/>
      <c r="O82" s="823"/>
      <c r="P82" s="823"/>
      <c r="Q82" s="814"/>
      <c r="R82" s="1073"/>
      <c r="S82" s="1073"/>
      <c r="T82" s="1144"/>
      <c r="U82" s="962"/>
      <c r="V82" s="837"/>
      <c r="W82" s="922"/>
      <c r="X82" s="922"/>
      <c r="Y82" s="1219"/>
      <c r="Z82" s="1229"/>
      <c r="AA82" s="1221"/>
      <c r="AB82" s="1085"/>
      <c r="AC82" s="1064"/>
      <c r="AD82" s="1161"/>
      <c r="AE82" s="823"/>
      <c r="AF82" s="377" t="s">
        <v>510</v>
      </c>
      <c r="AG82" s="267" t="s">
        <v>236</v>
      </c>
      <c r="AH82" s="267">
        <v>1</v>
      </c>
      <c r="AI82" s="45">
        <v>0.05</v>
      </c>
      <c r="AJ82" s="137">
        <v>1</v>
      </c>
      <c r="AK82" s="135">
        <v>1</v>
      </c>
      <c r="AL82" s="110">
        <v>1</v>
      </c>
      <c r="AM82" s="777"/>
      <c r="AN82" s="364" t="s">
        <v>195</v>
      </c>
      <c r="AO82" s="65" t="s">
        <v>166</v>
      </c>
      <c r="AP82" s="269">
        <f>6*20</f>
        <v>120</v>
      </c>
      <c r="AQ82" s="65" t="s">
        <v>181</v>
      </c>
      <c r="AR82" s="255"/>
      <c r="AS82" s="65" t="s">
        <v>181</v>
      </c>
      <c r="AT82" s="802"/>
      <c r="AU82" s="802"/>
      <c r="AV82" s="32" t="s">
        <v>511</v>
      </c>
      <c r="AW82" s="175">
        <v>1624178456</v>
      </c>
      <c r="AX82" s="381" t="s">
        <v>512</v>
      </c>
      <c r="AY82" s="965"/>
      <c r="AZ82" s="965"/>
      <c r="BA82" s="780"/>
      <c r="BB82" s="366" t="s">
        <v>511</v>
      </c>
      <c r="BC82" s="780"/>
      <c r="BD82" s="780"/>
      <c r="BE82" s="780"/>
      <c r="BF82" s="777"/>
      <c r="BG82" s="62" t="s">
        <v>173</v>
      </c>
      <c r="BH82" s="62" t="s">
        <v>499</v>
      </c>
      <c r="BI82" s="32" t="s">
        <v>175</v>
      </c>
      <c r="BJ82" s="32" t="s">
        <v>169</v>
      </c>
      <c r="BK82" s="63" t="s">
        <v>176</v>
      </c>
      <c r="BL82" s="270" t="s">
        <v>513</v>
      </c>
      <c r="BM82" s="270" t="s">
        <v>513</v>
      </c>
      <c r="BN82" s="255"/>
      <c r="BO82" s="255"/>
    </row>
    <row r="83" spans="1:67" s="236" customFormat="1" ht="40.5" customHeight="1" x14ac:dyDescent="0.35">
      <c r="A83" s="950"/>
      <c r="B83" s="1059"/>
      <c r="C83" s="1059"/>
      <c r="D83" s="823"/>
      <c r="E83" s="823"/>
      <c r="F83" s="823"/>
      <c r="G83" s="1119"/>
      <c r="H83" s="1119"/>
      <c r="I83" s="1119"/>
      <c r="J83" s="1076"/>
      <c r="K83" s="823"/>
      <c r="L83" s="823"/>
      <c r="M83" s="823"/>
      <c r="N83" s="823"/>
      <c r="O83" s="823"/>
      <c r="P83" s="823"/>
      <c r="Q83" s="814"/>
      <c r="R83" s="1073"/>
      <c r="S83" s="1073"/>
      <c r="T83" s="1144"/>
      <c r="U83" s="962"/>
      <c r="V83" s="837"/>
      <c r="W83" s="922"/>
      <c r="X83" s="922"/>
      <c r="Y83" s="1219"/>
      <c r="Z83" s="1229"/>
      <c r="AA83" s="1221"/>
      <c r="AB83" s="1085"/>
      <c r="AC83" s="1064"/>
      <c r="AD83" s="1161"/>
      <c r="AE83" s="823"/>
      <c r="AF83" s="377" t="s">
        <v>514</v>
      </c>
      <c r="AG83" s="267" t="s">
        <v>515</v>
      </c>
      <c r="AH83" s="267">
        <v>1</v>
      </c>
      <c r="AI83" s="45">
        <v>0.05</v>
      </c>
      <c r="AJ83" s="137">
        <v>1</v>
      </c>
      <c r="AK83" s="135">
        <v>1</v>
      </c>
      <c r="AL83" s="110">
        <v>1</v>
      </c>
      <c r="AM83" s="777"/>
      <c r="AN83" s="364" t="s">
        <v>195</v>
      </c>
      <c r="AO83" s="65" t="s">
        <v>166</v>
      </c>
      <c r="AP83" s="269">
        <f>6*20</f>
        <v>120</v>
      </c>
      <c r="AQ83" s="32" t="s">
        <v>181</v>
      </c>
      <c r="AR83" s="255"/>
      <c r="AS83" s="32" t="s">
        <v>181</v>
      </c>
      <c r="AT83" s="802"/>
      <c r="AU83" s="802"/>
      <c r="AV83" s="32" t="s">
        <v>516</v>
      </c>
      <c r="AW83" s="380">
        <v>6593082715</v>
      </c>
      <c r="AX83" s="32" t="s">
        <v>517</v>
      </c>
      <c r="AY83" s="965"/>
      <c r="AZ83" s="965"/>
      <c r="BA83" s="780"/>
      <c r="BB83" s="366" t="s">
        <v>516</v>
      </c>
      <c r="BC83" s="780"/>
      <c r="BD83" s="780"/>
      <c r="BE83" s="780"/>
      <c r="BF83" s="777"/>
      <c r="BG83" s="62" t="s">
        <v>173</v>
      </c>
      <c r="BH83" s="62" t="s">
        <v>499</v>
      </c>
      <c r="BI83" s="32" t="s">
        <v>175</v>
      </c>
      <c r="BJ83" s="32" t="s">
        <v>169</v>
      </c>
      <c r="BK83" s="63" t="s">
        <v>176</v>
      </c>
      <c r="BL83" s="270" t="s">
        <v>518</v>
      </c>
      <c r="BM83" s="270" t="s">
        <v>519</v>
      </c>
      <c r="BN83" s="255"/>
      <c r="BO83" s="255"/>
    </row>
    <row r="84" spans="1:67" s="236" customFormat="1" ht="38.25" customHeight="1" x14ac:dyDescent="0.35">
      <c r="A84" s="950"/>
      <c r="B84" s="1059"/>
      <c r="C84" s="1059"/>
      <c r="D84" s="823"/>
      <c r="E84" s="823"/>
      <c r="F84" s="823"/>
      <c r="G84" s="1119"/>
      <c r="H84" s="1119"/>
      <c r="I84" s="1119"/>
      <c r="J84" s="1076"/>
      <c r="K84" s="823"/>
      <c r="L84" s="823"/>
      <c r="M84" s="823"/>
      <c r="N84" s="823"/>
      <c r="O84" s="823"/>
      <c r="P84" s="823"/>
      <c r="Q84" s="814"/>
      <c r="R84" s="1073"/>
      <c r="S84" s="1073"/>
      <c r="T84" s="1144"/>
      <c r="U84" s="962"/>
      <c r="V84" s="837"/>
      <c r="W84" s="922"/>
      <c r="X84" s="922"/>
      <c r="Y84" s="1219"/>
      <c r="Z84" s="1229"/>
      <c r="AA84" s="1221"/>
      <c r="AB84" s="1085"/>
      <c r="AC84" s="1064"/>
      <c r="AD84" s="1161"/>
      <c r="AE84" s="823"/>
      <c r="AF84" s="377" t="s">
        <v>520</v>
      </c>
      <c r="AG84" s="267" t="s">
        <v>521</v>
      </c>
      <c r="AH84" s="267" t="s">
        <v>522</v>
      </c>
      <c r="AI84" s="45">
        <v>0</v>
      </c>
      <c r="AJ84" s="136" t="s">
        <v>522</v>
      </c>
      <c r="AK84" s="45" t="s">
        <v>522</v>
      </c>
      <c r="AL84" s="110" t="s">
        <v>155</v>
      </c>
      <c r="AM84" s="777"/>
      <c r="AN84" s="364" t="s">
        <v>522</v>
      </c>
      <c r="AO84" s="65" t="s">
        <v>522</v>
      </c>
      <c r="AP84" s="269" t="s">
        <v>522</v>
      </c>
      <c r="AQ84" s="32" t="s">
        <v>522</v>
      </c>
      <c r="AR84" s="255"/>
      <c r="AS84" s="32" t="s">
        <v>522</v>
      </c>
      <c r="AT84" s="802"/>
      <c r="AU84" s="802"/>
      <c r="AV84" s="32" t="s">
        <v>523</v>
      </c>
      <c r="AW84" s="175">
        <v>4037821100</v>
      </c>
      <c r="AX84" s="32" t="s">
        <v>524</v>
      </c>
      <c r="AY84" s="965"/>
      <c r="AZ84" s="965"/>
      <c r="BA84" s="780"/>
      <c r="BB84" s="366" t="s">
        <v>523</v>
      </c>
      <c r="BC84" s="780"/>
      <c r="BD84" s="780"/>
      <c r="BE84" s="780"/>
      <c r="BF84" s="777"/>
      <c r="BG84" s="62" t="s">
        <v>181</v>
      </c>
      <c r="BH84" s="62" t="s">
        <v>469</v>
      </c>
      <c r="BI84" s="32" t="s">
        <v>181</v>
      </c>
      <c r="BJ84" s="32" t="s">
        <v>181</v>
      </c>
      <c r="BK84" s="63" t="s">
        <v>181</v>
      </c>
      <c r="BL84" s="270" t="s">
        <v>221</v>
      </c>
      <c r="BM84" s="270" t="s">
        <v>221</v>
      </c>
      <c r="BN84" s="255"/>
      <c r="BO84" s="255"/>
    </row>
    <row r="85" spans="1:67" s="236" customFormat="1" ht="42" customHeight="1" x14ac:dyDescent="0.35">
      <c r="A85" s="950"/>
      <c r="B85" s="1059"/>
      <c r="C85" s="1059"/>
      <c r="D85" s="823"/>
      <c r="E85" s="823"/>
      <c r="F85" s="823"/>
      <c r="G85" s="1119"/>
      <c r="H85" s="1119"/>
      <c r="I85" s="1119"/>
      <c r="J85" s="1076"/>
      <c r="K85" s="823"/>
      <c r="L85" s="823"/>
      <c r="M85" s="823"/>
      <c r="N85" s="823"/>
      <c r="O85" s="823"/>
      <c r="P85" s="823"/>
      <c r="Q85" s="814"/>
      <c r="R85" s="1073"/>
      <c r="S85" s="1073"/>
      <c r="T85" s="1144"/>
      <c r="U85" s="962"/>
      <c r="V85" s="837"/>
      <c r="W85" s="922"/>
      <c r="X85" s="922"/>
      <c r="Y85" s="1219"/>
      <c r="Z85" s="1229"/>
      <c r="AA85" s="1221"/>
      <c r="AB85" s="1085"/>
      <c r="AC85" s="1064"/>
      <c r="AD85" s="1161"/>
      <c r="AE85" s="823"/>
      <c r="AF85" s="377" t="s">
        <v>525</v>
      </c>
      <c r="AG85" s="267" t="s">
        <v>273</v>
      </c>
      <c r="AH85" s="267">
        <v>4</v>
      </c>
      <c r="AI85" s="45">
        <v>0.15</v>
      </c>
      <c r="AJ85" s="137">
        <v>0</v>
      </c>
      <c r="AK85" s="135">
        <v>4</v>
      </c>
      <c r="AL85" s="110">
        <f t="shared" ref="AL85:AL101" si="3">+(AJ85+AK85)/AH85</f>
        <v>1</v>
      </c>
      <c r="AM85" s="777"/>
      <c r="AN85" s="364" t="s">
        <v>176</v>
      </c>
      <c r="AO85" s="65" t="s">
        <v>166</v>
      </c>
      <c r="AP85" s="269">
        <f>12*20</f>
        <v>240</v>
      </c>
      <c r="AQ85" s="32" t="s">
        <v>181</v>
      </c>
      <c r="AR85" s="255"/>
      <c r="AS85" s="32" t="s">
        <v>181</v>
      </c>
      <c r="AT85" s="802"/>
      <c r="AU85" s="802"/>
      <c r="AV85" s="32" t="s">
        <v>526</v>
      </c>
      <c r="AW85" s="175">
        <v>500000000</v>
      </c>
      <c r="AX85" s="32" t="s">
        <v>527</v>
      </c>
      <c r="AY85" s="965"/>
      <c r="AZ85" s="965"/>
      <c r="BA85" s="780"/>
      <c r="BB85" s="366" t="s">
        <v>526</v>
      </c>
      <c r="BC85" s="780"/>
      <c r="BD85" s="780"/>
      <c r="BE85" s="780"/>
      <c r="BF85" s="777"/>
      <c r="BG85" s="62" t="s">
        <v>173</v>
      </c>
      <c r="BH85" s="62" t="s">
        <v>528</v>
      </c>
      <c r="BI85" s="63" t="s">
        <v>203</v>
      </c>
      <c r="BJ85" s="32" t="s">
        <v>169</v>
      </c>
      <c r="BK85" s="63" t="s">
        <v>176</v>
      </c>
      <c r="BL85" s="270" t="s">
        <v>529</v>
      </c>
      <c r="BM85" s="270" t="s">
        <v>530</v>
      </c>
      <c r="BN85" s="255"/>
      <c r="BO85" s="255"/>
    </row>
    <row r="86" spans="1:67" s="236" customFormat="1" ht="54.75" customHeight="1" x14ac:dyDescent="0.35">
      <c r="A86" s="950"/>
      <c r="B86" s="1059"/>
      <c r="C86" s="1059"/>
      <c r="D86" s="823"/>
      <c r="E86" s="823"/>
      <c r="F86" s="823"/>
      <c r="G86" s="1119"/>
      <c r="H86" s="1119"/>
      <c r="I86" s="1119"/>
      <c r="J86" s="1076"/>
      <c r="K86" s="823"/>
      <c r="L86" s="823"/>
      <c r="M86" s="823"/>
      <c r="N86" s="823"/>
      <c r="O86" s="823"/>
      <c r="P86" s="823"/>
      <c r="Q86" s="814"/>
      <c r="R86" s="1073"/>
      <c r="S86" s="1073"/>
      <c r="T86" s="1144"/>
      <c r="U86" s="962"/>
      <c r="V86" s="837"/>
      <c r="W86" s="922"/>
      <c r="X86" s="922"/>
      <c r="Y86" s="1219"/>
      <c r="Z86" s="1229"/>
      <c r="AA86" s="1221"/>
      <c r="AB86" s="1085"/>
      <c r="AC86" s="1064"/>
      <c r="AD86" s="1161"/>
      <c r="AE86" s="823"/>
      <c r="AF86" s="377" t="s">
        <v>531</v>
      </c>
      <c r="AG86" s="243" t="s">
        <v>277</v>
      </c>
      <c r="AH86" s="267">
        <v>2</v>
      </c>
      <c r="AI86" s="45">
        <v>0.1</v>
      </c>
      <c r="AJ86" s="137">
        <v>1</v>
      </c>
      <c r="AK86" s="135">
        <v>1</v>
      </c>
      <c r="AL86" s="110">
        <f t="shared" si="3"/>
        <v>1</v>
      </c>
      <c r="AM86" s="777"/>
      <c r="AN86" s="364" t="s">
        <v>165</v>
      </c>
      <c r="AO86" s="65" t="s">
        <v>201</v>
      </c>
      <c r="AP86" s="269">
        <f>9*20</f>
        <v>180</v>
      </c>
      <c r="AQ86" s="32" t="s">
        <v>181</v>
      </c>
      <c r="AR86" s="255"/>
      <c r="AS86" s="32" t="s">
        <v>181</v>
      </c>
      <c r="AT86" s="802"/>
      <c r="AU86" s="802"/>
      <c r="AV86" s="32" t="s">
        <v>532</v>
      </c>
      <c r="AW86" s="175">
        <v>283685347</v>
      </c>
      <c r="AX86" s="32" t="s">
        <v>533</v>
      </c>
      <c r="AY86" s="965"/>
      <c r="AZ86" s="965"/>
      <c r="BA86" s="780"/>
      <c r="BB86" s="366" t="s">
        <v>532</v>
      </c>
      <c r="BC86" s="780"/>
      <c r="BD86" s="780"/>
      <c r="BE86" s="780"/>
      <c r="BF86" s="777"/>
      <c r="BG86" s="62" t="s">
        <v>173</v>
      </c>
      <c r="BH86" s="62" t="s">
        <v>499</v>
      </c>
      <c r="BI86" s="32" t="s">
        <v>175</v>
      </c>
      <c r="BJ86" s="32" t="s">
        <v>169</v>
      </c>
      <c r="BK86" s="63" t="s">
        <v>176</v>
      </c>
      <c r="BL86" s="270" t="s">
        <v>534</v>
      </c>
      <c r="BM86" s="270" t="s">
        <v>535</v>
      </c>
      <c r="BN86" s="255"/>
      <c r="BO86" s="255"/>
    </row>
    <row r="87" spans="1:67" s="236" customFormat="1" ht="36.75" customHeight="1" x14ac:dyDescent="0.35">
      <c r="A87" s="950"/>
      <c r="B87" s="1059"/>
      <c r="C87" s="1059"/>
      <c r="D87" s="823"/>
      <c r="E87" s="823"/>
      <c r="F87" s="823"/>
      <c r="G87" s="1119"/>
      <c r="H87" s="1119"/>
      <c r="I87" s="1119"/>
      <c r="J87" s="1076"/>
      <c r="K87" s="823"/>
      <c r="L87" s="823"/>
      <c r="M87" s="823"/>
      <c r="N87" s="823"/>
      <c r="O87" s="823"/>
      <c r="P87" s="823"/>
      <c r="Q87" s="814"/>
      <c r="R87" s="1073"/>
      <c r="S87" s="1073"/>
      <c r="T87" s="1144"/>
      <c r="U87" s="962"/>
      <c r="V87" s="837"/>
      <c r="W87" s="922"/>
      <c r="X87" s="922"/>
      <c r="Y87" s="1219"/>
      <c r="Z87" s="1229"/>
      <c r="AA87" s="1221"/>
      <c r="AB87" s="1085"/>
      <c r="AC87" s="1064"/>
      <c r="AD87" s="1161"/>
      <c r="AE87" s="823"/>
      <c r="AF87" s="377" t="s">
        <v>536</v>
      </c>
      <c r="AG87" s="267" t="s">
        <v>485</v>
      </c>
      <c r="AH87" s="267">
        <v>1</v>
      </c>
      <c r="AI87" s="45">
        <v>0.05</v>
      </c>
      <c r="AJ87" s="93" t="s">
        <v>181</v>
      </c>
      <c r="AK87" s="135">
        <v>1</v>
      </c>
      <c r="AL87" s="110">
        <v>1</v>
      </c>
      <c r="AM87" s="777"/>
      <c r="AN87" s="64" t="s">
        <v>182</v>
      </c>
      <c r="AO87" s="65" t="s">
        <v>166</v>
      </c>
      <c r="AP87" s="269">
        <f>3*20</f>
        <v>60</v>
      </c>
      <c r="AQ87" s="32" t="s">
        <v>181</v>
      </c>
      <c r="AR87" s="255"/>
      <c r="AS87" s="32" t="s">
        <v>181</v>
      </c>
      <c r="AT87" s="802"/>
      <c r="AU87" s="802"/>
      <c r="AV87" s="32" t="s">
        <v>537</v>
      </c>
      <c r="AW87" s="175">
        <v>5177908510</v>
      </c>
      <c r="AX87" s="32" t="s">
        <v>538</v>
      </c>
      <c r="AY87" s="965"/>
      <c r="AZ87" s="965"/>
      <c r="BA87" s="780"/>
      <c r="BB87" s="779" t="s">
        <v>537</v>
      </c>
      <c r="BC87" s="780"/>
      <c r="BD87" s="780"/>
      <c r="BE87" s="780"/>
      <c r="BF87" s="777"/>
      <c r="BG87" s="62" t="s">
        <v>173</v>
      </c>
      <c r="BH87" s="62" t="s">
        <v>499</v>
      </c>
      <c r="BI87" s="32" t="s">
        <v>175</v>
      </c>
      <c r="BJ87" s="32" t="s">
        <v>169</v>
      </c>
      <c r="BK87" s="63" t="s">
        <v>176</v>
      </c>
      <c r="BL87" s="270" t="s">
        <v>539</v>
      </c>
      <c r="BM87" s="270" t="s">
        <v>540</v>
      </c>
      <c r="BN87" s="255"/>
      <c r="BO87" s="255"/>
    </row>
    <row r="88" spans="1:67" s="236" customFormat="1" ht="42" customHeight="1" thickBot="1" x14ac:dyDescent="0.4">
      <c r="A88" s="950"/>
      <c r="B88" s="1059"/>
      <c r="C88" s="1059"/>
      <c r="D88" s="823"/>
      <c r="E88" s="823"/>
      <c r="F88" s="823"/>
      <c r="G88" s="1119"/>
      <c r="H88" s="1119"/>
      <c r="I88" s="1119"/>
      <c r="J88" s="1076"/>
      <c r="K88" s="910"/>
      <c r="L88" s="910"/>
      <c r="M88" s="910"/>
      <c r="N88" s="910"/>
      <c r="O88" s="910"/>
      <c r="P88" s="910"/>
      <c r="Q88" s="1083"/>
      <c r="R88" s="1074"/>
      <c r="S88" s="1074"/>
      <c r="T88" s="1145"/>
      <c r="U88" s="1235"/>
      <c r="V88" s="838"/>
      <c r="W88" s="923"/>
      <c r="X88" s="923"/>
      <c r="Y88" s="1219"/>
      <c r="Z88" s="1229"/>
      <c r="AA88" s="1221"/>
      <c r="AB88" s="1085"/>
      <c r="AC88" s="1065"/>
      <c r="AD88" s="1199"/>
      <c r="AE88" s="824"/>
      <c r="AF88" s="377" t="s">
        <v>541</v>
      </c>
      <c r="AG88" s="344" t="s">
        <v>489</v>
      </c>
      <c r="AH88" s="276">
        <v>3</v>
      </c>
      <c r="AI88" s="51">
        <v>0.15</v>
      </c>
      <c r="AJ88" s="93" t="s">
        <v>181</v>
      </c>
      <c r="AK88" s="135">
        <v>1</v>
      </c>
      <c r="AL88" s="110">
        <f>+(AK88)/AH88</f>
        <v>0.33333333333333331</v>
      </c>
      <c r="AM88" s="783"/>
      <c r="AN88" s="382" t="s">
        <v>217</v>
      </c>
      <c r="AO88" s="373" t="s">
        <v>201</v>
      </c>
      <c r="AP88" s="278">
        <f>8*20</f>
        <v>160</v>
      </c>
      <c r="AQ88" s="34" t="s">
        <v>181</v>
      </c>
      <c r="AR88" s="255"/>
      <c r="AS88" s="34" t="s">
        <v>181</v>
      </c>
      <c r="AT88" s="803"/>
      <c r="AU88" s="803"/>
      <c r="AV88" s="34"/>
      <c r="AW88" s="383"/>
      <c r="AX88" s="34"/>
      <c r="AY88" s="966"/>
      <c r="AZ88" s="966"/>
      <c r="BA88" s="781"/>
      <c r="BB88" s="781"/>
      <c r="BC88" s="781"/>
      <c r="BD88" s="781"/>
      <c r="BE88" s="781"/>
      <c r="BF88" s="783"/>
      <c r="BG88" s="374" t="s">
        <v>173</v>
      </c>
      <c r="BH88" s="374" t="s">
        <v>499</v>
      </c>
      <c r="BI88" s="34" t="s">
        <v>175</v>
      </c>
      <c r="BJ88" s="34" t="s">
        <v>169</v>
      </c>
      <c r="BK88" s="279" t="s">
        <v>176</v>
      </c>
      <c r="BL88" s="270" t="s">
        <v>542</v>
      </c>
      <c r="BM88" s="270" t="s">
        <v>543</v>
      </c>
      <c r="BN88" s="255"/>
      <c r="BO88" s="255"/>
    </row>
    <row r="89" spans="1:67" s="236" customFormat="1" ht="54.75" customHeight="1" x14ac:dyDescent="0.35">
      <c r="A89" s="950"/>
      <c r="B89" s="1059"/>
      <c r="C89" s="1059"/>
      <c r="D89" s="823"/>
      <c r="E89" s="823"/>
      <c r="F89" s="823"/>
      <c r="G89" s="1119"/>
      <c r="H89" s="1119"/>
      <c r="I89" s="1119"/>
      <c r="J89" s="1076"/>
      <c r="K89" s="909" t="s">
        <v>544</v>
      </c>
      <c r="L89" s="909" t="s">
        <v>453</v>
      </c>
      <c r="M89" s="909" t="s">
        <v>545</v>
      </c>
      <c r="N89" s="909" t="s">
        <v>546</v>
      </c>
      <c r="O89" s="909"/>
      <c r="P89" s="909" t="s">
        <v>152</v>
      </c>
      <c r="Q89" s="909" t="s">
        <v>547</v>
      </c>
      <c r="R89" s="937">
        <v>40</v>
      </c>
      <c r="S89" s="937">
        <v>13</v>
      </c>
      <c r="T89" s="1146">
        <v>79</v>
      </c>
      <c r="U89" s="839">
        <v>8</v>
      </c>
      <c r="V89" s="839">
        <v>0</v>
      </c>
      <c r="W89" s="1175">
        <f>+U89/S89</f>
        <v>0.61538461538461542</v>
      </c>
      <c r="X89" s="1175">
        <v>1</v>
      </c>
      <c r="Y89" s="1219"/>
      <c r="Z89" s="1229"/>
      <c r="AA89" s="1221"/>
      <c r="AB89" s="1085"/>
      <c r="AC89" s="1063" t="s">
        <v>548</v>
      </c>
      <c r="AD89" s="1198">
        <v>2020130010094</v>
      </c>
      <c r="AE89" s="822" t="s">
        <v>549</v>
      </c>
      <c r="AF89" s="307" t="s">
        <v>550</v>
      </c>
      <c r="AG89" s="377" t="s">
        <v>551</v>
      </c>
      <c r="AH89" s="248">
        <v>5</v>
      </c>
      <c r="AI89" s="385">
        <v>0.08</v>
      </c>
      <c r="AJ89" s="150">
        <v>5</v>
      </c>
      <c r="AK89" s="180">
        <v>0</v>
      </c>
      <c r="AL89" s="110">
        <f t="shared" si="3"/>
        <v>1</v>
      </c>
      <c r="AM89" s="789">
        <f>AVERAGE(AL89:AL101)</f>
        <v>0.42567521367521366</v>
      </c>
      <c r="AN89" s="386">
        <v>44986</v>
      </c>
      <c r="AO89" s="386">
        <v>45291</v>
      </c>
      <c r="AP89" s="69">
        <v>305</v>
      </c>
      <c r="AQ89" s="176">
        <v>10864</v>
      </c>
      <c r="AR89" s="255"/>
      <c r="AS89" s="282">
        <v>0</v>
      </c>
      <c r="AT89" s="1050" t="s">
        <v>286</v>
      </c>
      <c r="AU89" s="1050" t="s">
        <v>552</v>
      </c>
      <c r="AV89" s="1007" t="s">
        <v>169</v>
      </c>
      <c r="AW89" s="1007">
        <v>8109712187</v>
      </c>
      <c r="AX89" s="1007" t="s">
        <v>288</v>
      </c>
      <c r="AY89" s="1007" t="s">
        <v>553</v>
      </c>
      <c r="AZ89" s="1007" t="s">
        <v>554</v>
      </c>
      <c r="BA89" s="809"/>
      <c r="BB89" s="976" t="s">
        <v>169</v>
      </c>
      <c r="BC89" s="973">
        <v>8578807187</v>
      </c>
      <c r="BD89" s="973">
        <v>334916029</v>
      </c>
      <c r="BE89" s="973">
        <v>91155000</v>
      </c>
      <c r="BF89" s="873">
        <f>+BE89/BC89</f>
        <v>1.0625603071967025E-2</v>
      </c>
      <c r="BG89" s="387" t="s">
        <v>173</v>
      </c>
      <c r="BH89" s="388" t="s">
        <v>555</v>
      </c>
      <c r="BI89" s="322" t="s">
        <v>556</v>
      </c>
      <c r="BJ89" s="322" t="s">
        <v>169</v>
      </c>
      <c r="BK89" s="389">
        <v>44986</v>
      </c>
      <c r="BL89" s="390" t="s">
        <v>557</v>
      </c>
      <c r="BM89" s="391" t="s">
        <v>558</v>
      </c>
      <c r="BN89" s="255"/>
      <c r="BO89" s="255"/>
    </row>
    <row r="90" spans="1:67" s="236" customFormat="1" ht="54.75" customHeight="1" x14ac:dyDescent="0.35">
      <c r="A90" s="950"/>
      <c r="B90" s="1059"/>
      <c r="C90" s="1059"/>
      <c r="D90" s="823"/>
      <c r="E90" s="823"/>
      <c r="F90" s="823"/>
      <c r="G90" s="1119"/>
      <c r="H90" s="1119"/>
      <c r="I90" s="1119"/>
      <c r="J90" s="1076"/>
      <c r="K90" s="823"/>
      <c r="L90" s="823"/>
      <c r="M90" s="823"/>
      <c r="N90" s="823"/>
      <c r="O90" s="823"/>
      <c r="P90" s="823"/>
      <c r="Q90" s="823"/>
      <c r="R90" s="1078"/>
      <c r="S90" s="1078"/>
      <c r="T90" s="1147"/>
      <c r="U90" s="840"/>
      <c r="V90" s="840"/>
      <c r="W90" s="1176"/>
      <c r="X90" s="1176"/>
      <c r="Y90" s="1219"/>
      <c r="Z90" s="1229"/>
      <c r="AA90" s="1221"/>
      <c r="AB90" s="1085"/>
      <c r="AC90" s="1064"/>
      <c r="AD90" s="1161"/>
      <c r="AE90" s="823"/>
      <c r="AF90" s="307" t="s">
        <v>559</v>
      </c>
      <c r="AG90" s="393" t="s">
        <v>560</v>
      </c>
      <c r="AH90" s="267">
        <v>10</v>
      </c>
      <c r="AI90" s="394">
        <v>0.08</v>
      </c>
      <c r="AJ90" s="151">
        <v>8</v>
      </c>
      <c r="AK90" s="151">
        <v>0</v>
      </c>
      <c r="AL90" s="110">
        <f t="shared" si="3"/>
        <v>0.8</v>
      </c>
      <c r="AM90" s="777"/>
      <c r="AN90" s="395">
        <v>44986</v>
      </c>
      <c r="AO90" s="395">
        <v>45291</v>
      </c>
      <c r="AP90" s="70">
        <v>305</v>
      </c>
      <c r="AQ90" s="177">
        <v>9504</v>
      </c>
      <c r="AR90" s="255"/>
      <c r="AS90" s="282">
        <v>0</v>
      </c>
      <c r="AT90" s="1051"/>
      <c r="AU90" s="1051"/>
      <c r="AV90" s="996"/>
      <c r="AW90" s="996"/>
      <c r="AX90" s="996"/>
      <c r="AY90" s="996"/>
      <c r="AZ90" s="996"/>
      <c r="BA90" s="806"/>
      <c r="BB90" s="811"/>
      <c r="BC90" s="974"/>
      <c r="BD90" s="974"/>
      <c r="BE90" s="974"/>
      <c r="BF90" s="874"/>
      <c r="BG90" s="396" t="s">
        <v>173</v>
      </c>
      <c r="BH90" s="397" t="s">
        <v>561</v>
      </c>
      <c r="BI90" s="330" t="s">
        <v>556</v>
      </c>
      <c r="BJ90" s="330" t="s">
        <v>169</v>
      </c>
      <c r="BK90" s="75">
        <v>44986</v>
      </c>
      <c r="BL90" s="398" t="s">
        <v>562</v>
      </c>
      <c r="BM90" s="398" t="s">
        <v>563</v>
      </c>
      <c r="BN90" s="255"/>
      <c r="BO90" s="255"/>
    </row>
    <row r="91" spans="1:67" s="236" customFormat="1" ht="61.5" customHeight="1" x14ac:dyDescent="0.35">
      <c r="A91" s="950"/>
      <c r="B91" s="1059"/>
      <c r="C91" s="1059"/>
      <c r="D91" s="823"/>
      <c r="E91" s="823"/>
      <c r="F91" s="823"/>
      <c r="G91" s="1119"/>
      <c r="H91" s="1119"/>
      <c r="I91" s="1119"/>
      <c r="J91" s="1076"/>
      <c r="K91" s="910"/>
      <c r="L91" s="910"/>
      <c r="M91" s="910"/>
      <c r="N91" s="910"/>
      <c r="O91" s="823"/>
      <c r="P91" s="823"/>
      <c r="Q91" s="823"/>
      <c r="R91" s="925"/>
      <c r="S91" s="925"/>
      <c r="T91" s="1148"/>
      <c r="U91" s="841"/>
      <c r="V91" s="841"/>
      <c r="W91" s="1177"/>
      <c r="X91" s="1177"/>
      <c r="Y91" s="1219"/>
      <c r="Z91" s="1229"/>
      <c r="AA91" s="1221"/>
      <c r="AB91" s="1085"/>
      <c r="AC91" s="1064"/>
      <c r="AD91" s="1161"/>
      <c r="AE91" s="823"/>
      <c r="AF91" s="377" t="s">
        <v>564</v>
      </c>
      <c r="AG91" s="393" t="s">
        <v>560</v>
      </c>
      <c r="AH91" s="267">
        <v>10</v>
      </c>
      <c r="AI91" s="394">
        <v>0.08</v>
      </c>
      <c r="AJ91" s="151">
        <v>0</v>
      </c>
      <c r="AK91" s="151">
        <v>0</v>
      </c>
      <c r="AL91" s="110">
        <f t="shared" si="3"/>
        <v>0</v>
      </c>
      <c r="AM91" s="777"/>
      <c r="AN91" s="395">
        <v>44986</v>
      </c>
      <c r="AO91" s="395">
        <v>45291</v>
      </c>
      <c r="AP91" s="70">
        <v>305</v>
      </c>
      <c r="AQ91" s="177">
        <v>3014</v>
      </c>
      <c r="AR91" s="255"/>
      <c r="AS91" s="282">
        <v>0</v>
      </c>
      <c r="AT91" s="1051"/>
      <c r="AU91" s="1051"/>
      <c r="AV91" s="1008"/>
      <c r="AW91" s="1008"/>
      <c r="AX91" s="1008"/>
      <c r="AY91" s="1008"/>
      <c r="AZ91" s="1008"/>
      <c r="BA91" s="807"/>
      <c r="BB91" s="977"/>
      <c r="BC91" s="975"/>
      <c r="BD91" s="975"/>
      <c r="BE91" s="975"/>
      <c r="BF91" s="875"/>
      <c r="BG91" s="173" t="s">
        <v>173</v>
      </c>
      <c r="BH91" s="400" t="s">
        <v>565</v>
      </c>
      <c r="BI91" s="246" t="s">
        <v>556</v>
      </c>
      <c r="BJ91" s="246" t="s">
        <v>169</v>
      </c>
      <c r="BK91" s="401">
        <v>44986</v>
      </c>
      <c r="BL91" s="402" t="s">
        <v>566</v>
      </c>
      <c r="BM91" s="398" t="s">
        <v>567</v>
      </c>
      <c r="BN91" s="255"/>
      <c r="BO91" s="255"/>
    </row>
    <row r="92" spans="1:67" s="236" customFormat="1" ht="51" customHeight="1" x14ac:dyDescent="0.35">
      <c r="A92" s="950"/>
      <c r="B92" s="1059"/>
      <c r="C92" s="1059"/>
      <c r="D92" s="823"/>
      <c r="E92" s="823"/>
      <c r="F92" s="823"/>
      <c r="G92" s="1119"/>
      <c r="H92" s="1119"/>
      <c r="I92" s="1119"/>
      <c r="J92" s="1076"/>
      <c r="K92" s="1079" t="s">
        <v>568</v>
      </c>
      <c r="L92" s="909" t="s">
        <v>453</v>
      </c>
      <c r="M92" s="1079">
        <v>0</v>
      </c>
      <c r="N92" s="1079" t="s">
        <v>569</v>
      </c>
      <c r="O92" s="823"/>
      <c r="P92" s="823"/>
      <c r="Q92" s="823"/>
      <c r="R92" s="937">
        <v>3</v>
      </c>
      <c r="S92" s="937">
        <v>1</v>
      </c>
      <c r="T92" s="1146">
        <v>1.66</v>
      </c>
      <c r="U92" s="842">
        <v>0.88</v>
      </c>
      <c r="V92" s="842">
        <v>0.88</v>
      </c>
      <c r="W92" s="1175">
        <f>+U92/S92</f>
        <v>0.88</v>
      </c>
      <c r="X92" s="1175">
        <f>+(T92+U92)/R92</f>
        <v>0.84666666666666668</v>
      </c>
      <c r="Y92" s="1219"/>
      <c r="Z92" s="1229"/>
      <c r="AA92" s="1221"/>
      <c r="AB92" s="1085"/>
      <c r="AC92" s="1064"/>
      <c r="AD92" s="1161"/>
      <c r="AE92" s="823"/>
      <c r="AF92" s="403" t="s">
        <v>570</v>
      </c>
      <c r="AG92" s="393" t="s">
        <v>571</v>
      </c>
      <c r="AH92" s="267">
        <v>5</v>
      </c>
      <c r="AI92" s="394">
        <v>0.08</v>
      </c>
      <c r="AJ92" s="151">
        <v>8</v>
      </c>
      <c r="AK92" s="151">
        <v>4</v>
      </c>
      <c r="AL92" s="110">
        <v>1</v>
      </c>
      <c r="AM92" s="777"/>
      <c r="AN92" s="395">
        <v>45017</v>
      </c>
      <c r="AO92" s="395">
        <v>45291</v>
      </c>
      <c r="AP92" s="70">
        <v>274</v>
      </c>
      <c r="AQ92" s="177">
        <v>1200</v>
      </c>
      <c r="AR92" s="255"/>
      <c r="AS92" s="282">
        <v>4896</v>
      </c>
      <c r="AT92" s="1051"/>
      <c r="AU92" s="1051"/>
      <c r="AV92" s="995" t="s">
        <v>297</v>
      </c>
      <c r="AW92" s="995">
        <v>2603792879</v>
      </c>
      <c r="AX92" s="995" t="s">
        <v>298</v>
      </c>
      <c r="AY92" s="995" t="s">
        <v>553</v>
      </c>
      <c r="AZ92" s="995" t="s">
        <v>554</v>
      </c>
      <c r="BA92" s="810">
        <f>17243100+176812849.44+777362488.85+124120412+13037565+94178000</f>
        <v>1202754415.29</v>
      </c>
      <c r="BB92" s="810" t="s">
        <v>297</v>
      </c>
      <c r="BC92" s="810">
        <v>7660876877</v>
      </c>
      <c r="BD92" s="810">
        <v>1293089781.76</v>
      </c>
      <c r="BE92" s="810">
        <v>321671343.47000003</v>
      </c>
      <c r="BF92" s="782">
        <f>+BE92/BC92</f>
        <v>4.1988841308198459E-2</v>
      </c>
      <c r="BG92" s="330" t="s">
        <v>173</v>
      </c>
      <c r="BH92" s="393" t="s">
        <v>572</v>
      </c>
      <c r="BI92" s="330" t="s">
        <v>573</v>
      </c>
      <c r="BJ92" s="330" t="s">
        <v>322</v>
      </c>
      <c r="BK92" s="75">
        <v>45017</v>
      </c>
      <c r="BL92" s="398" t="s">
        <v>574</v>
      </c>
      <c r="BM92" s="398" t="s">
        <v>575</v>
      </c>
      <c r="BN92" s="255"/>
      <c r="BO92" s="255"/>
    </row>
    <row r="93" spans="1:67" s="236" customFormat="1" ht="84" customHeight="1" x14ac:dyDescent="0.35">
      <c r="A93" s="950"/>
      <c r="B93" s="1059"/>
      <c r="C93" s="1059"/>
      <c r="D93" s="823"/>
      <c r="E93" s="823"/>
      <c r="F93" s="823"/>
      <c r="G93" s="1119"/>
      <c r="H93" s="1119"/>
      <c r="I93" s="1119"/>
      <c r="J93" s="1076"/>
      <c r="K93" s="1080"/>
      <c r="L93" s="823"/>
      <c r="M93" s="1080"/>
      <c r="N93" s="1080"/>
      <c r="O93" s="823"/>
      <c r="P93" s="823"/>
      <c r="Q93" s="823"/>
      <c r="R93" s="1078"/>
      <c r="S93" s="1078"/>
      <c r="T93" s="1147"/>
      <c r="U93" s="840"/>
      <c r="V93" s="843"/>
      <c r="W93" s="1176"/>
      <c r="X93" s="1176"/>
      <c r="Y93" s="1219"/>
      <c r="Z93" s="1229"/>
      <c r="AA93" s="1221"/>
      <c r="AB93" s="1085"/>
      <c r="AC93" s="1064"/>
      <c r="AD93" s="1161"/>
      <c r="AE93" s="823"/>
      <c r="AF93" s="403" t="s">
        <v>576</v>
      </c>
      <c r="AG93" s="393" t="s">
        <v>577</v>
      </c>
      <c r="AH93" s="267">
        <v>1</v>
      </c>
      <c r="AI93" s="394">
        <v>0.11</v>
      </c>
      <c r="AJ93" s="45">
        <v>0.88</v>
      </c>
      <c r="AK93" s="45">
        <v>0.88</v>
      </c>
      <c r="AL93" s="110">
        <f>+(AK93)/AH93</f>
        <v>0.88</v>
      </c>
      <c r="AM93" s="777"/>
      <c r="AN93" s="395">
        <v>44927</v>
      </c>
      <c r="AO93" s="395">
        <v>45291</v>
      </c>
      <c r="AP93" s="70">
        <v>364</v>
      </c>
      <c r="AQ93" s="177">
        <v>33250</v>
      </c>
      <c r="AR93" s="255"/>
      <c r="AS93" s="282">
        <v>0</v>
      </c>
      <c r="AT93" s="1051"/>
      <c r="AU93" s="1051"/>
      <c r="AV93" s="996"/>
      <c r="AW93" s="996"/>
      <c r="AX93" s="996"/>
      <c r="AY93" s="996"/>
      <c r="AZ93" s="996"/>
      <c r="BA93" s="811"/>
      <c r="BB93" s="811"/>
      <c r="BC93" s="811"/>
      <c r="BD93" s="811"/>
      <c r="BE93" s="811"/>
      <c r="BF93" s="777"/>
      <c r="BG93" s="405" t="s">
        <v>173</v>
      </c>
      <c r="BH93" s="393" t="s">
        <v>578</v>
      </c>
      <c r="BI93" s="330" t="s">
        <v>556</v>
      </c>
      <c r="BJ93" s="405" t="s">
        <v>579</v>
      </c>
      <c r="BK93" s="406">
        <v>45078</v>
      </c>
      <c r="BL93" s="398" t="s">
        <v>580</v>
      </c>
      <c r="BM93" s="398" t="s">
        <v>581</v>
      </c>
      <c r="BN93" s="255"/>
      <c r="BO93" s="255"/>
    </row>
    <row r="94" spans="1:67" s="236" customFormat="1" ht="87.75" customHeight="1" x14ac:dyDescent="0.35">
      <c r="A94" s="950"/>
      <c r="B94" s="1059"/>
      <c r="C94" s="1059"/>
      <c r="D94" s="823"/>
      <c r="E94" s="823"/>
      <c r="F94" s="823"/>
      <c r="G94" s="1119"/>
      <c r="H94" s="1119"/>
      <c r="I94" s="1119"/>
      <c r="J94" s="1076"/>
      <c r="K94" s="1081"/>
      <c r="L94" s="910"/>
      <c r="M94" s="1081"/>
      <c r="N94" s="1081"/>
      <c r="O94" s="823"/>
      <c r="P94" s="823"/>
      <c r="Q94" s="823"/>
      <c r="R94" s="925"/>
      <c r="S94" s="925"/>
      <c r="T94" s="1148"/>
      <c r="U94" s="841"/>
      <c r="V94" s="844"/>
      <c r="W94" s="1177"/>
      <c r="X94" s="1177"/>
      <c r="Y94" s="1219"/>
      <c r="Z94" s="1229"/>
      <c r="AA94" s="1221"/>
      <c r="AB94" s="1085"/>
      <c r="AC94" s="1064"/>
      <c r="AD94" s="1161"/>
      <c r="AE94" s="823"/>
      <c r="AF94" s="403" t="s">
        <v>582</v>
      </c>
      <c r="AG94" s="393" t="s">
        <v>583</v>
      </c>
      <c r="AH94" s="267">
        <v>1</v>
      </c>
      <c r="AI94" s="394">
        <v>0.11</v>
      </c>
      <c r="AJ94" s="151">
        <v>1</v>
      </c>
      <c r="AK94" s="151">
        <v>0</v>
      </c>
      <c r="AL94" s="110">
        <f t="shared" si="3"/>
        <v>1</v>
      </c>
      <c r="AM94" s="777"/>
      <c r="AN94" s="395">
        <v>44927</v>
      </c>
      <c r="AO94" s="395">
        <v>45291</v>
      </c>
      <c r="AP94" s="70">
        <v>364</v>
      </c>
      <c r="AQ94" s="177">
        <v>850</v>
      </c>
      <c r="AR94" s="255"/>
      <c r="AS94" s="282">
        <v>0</v>
      </c>
      <c r="AT94" s="1051"/>
      <c r="AU94" s="1051"/>
      <c r="AV94" s="996"/>
      <c r="AW94" s="996"/>
      <c r="AX94" s="996"/>
      <c r="AY94" s="996"/>
      <c r="AZ94" s="996"/>
      <c r="BA94" s="811"/>
      <c r="BB94" s="811"/>
      <c r="BC94" s="811"/>
      <c r="BD94" s="811"/>
      <c r="BE94" s="811"/>
      <c r="BF94" s="777"/>
      <c r="BG94" s="330" t="s">
        <v>173</v>
      </c>
      <c r="BH94" s="393" t="s">
        <v>584</v>
      </c>
      <c r="BI94" s="330" t="s">
        <v>556</v>
      </c>
      <c r="BJ94" s="330" t="s">
        <v>579</v>
      </c>
      <c r="BK94" s="75">
        <v>45078</v>
      </c>
      <c r="BL94" s="398" t="s">
        <v>585</v>
      </c>
      <c r="BM94" s="398" t="s">
        <v>586</v>
      </c>
      <c r="BN94" s="255"/>
      <c r="BO94" s="255"/>
    </row>
    <row r="95" spans="1:67" s="236" customFormat="1" ht="67.5" customHeight="1" x14ac:dyDescent="0.35">
      <c r="A95" s="950"/>
      <c r="B95" s="1059"/>
      <c r="C95" s="1059"/>
      <c r="D95" s="823"/>
      <c r="E95" s="823"/>
      <c r="F95" s="823"/>
      <c r="G95" s="1119"/>
      <c r="H95" s="1119"/>
      <c r="I95" s="1119"/>
      <c r="J95" s="1076"/>
      <c r="K95" s="909" t="s">
        <v>587</v>
      </c>
      <c r="L95" s="909" t="s">
        <v>453</v>
      </c>
      <c r="M95" s="909" t="s">
        <v>588</v>
      </c>
      <c r="N95" s="909" t="s">
        <v>589</v>
      </c>
      <c r="O95" s="823"/>
      <c r="P95" s="823"/>
      <c r="Q95" s="823"/>
      <c r="R95" s="937">
        <v>46</v>
      </c>
      <c r="S95" s="937">
        <v>13</v>
      </c>
      <c r="T95" s="1139">
        <v>40</v>
      </c>
      <c r="U95" s="839">
        <v>0</v>
      </c>
      <c r="V95" s="839">
        <v>0</v>
      </c>
      <c r="W95" s="1175">
        <f>+U95/S95</f>
        <v>0</v>
      </c>
      <c r="X95" s="1175">
        <f>+(T95+U95)/R95</f>
        <v>0.86956521739130432</v>
      </c>
      <c r="Y95" s="1219"/>
      <c r="Z95" s="1229"/>
      <c r="AA95" s="1221"/>
      <c r="AB95" s="1085"/>
      <c r="AC95" s="1064"/>
      <c r="AD95" s="1161"/>
      <c r="AE95" s="823"/>
      <c r="AF95" s="377" t="s">
        <v>590</v>
      </c>
      <c r="AG95" s="393" t="s">
        <v>577</v>
      </c>
      <c r="AH95" s="267">
        <v>4500</v>
      </c>
      <c r="AI95" s="394">
        <v>0.11</v>
      </c>
      <c r="AJ95" s="151">
        <v>3785</v>
      </c>
      <c r="AK95" s="151">
        <v>0</v>
      </c>
      <c r="AL95" s="110">
        <f t="shared" si="3"/>
        <v>0.84111111111111114</v>
      </c>
      <c r="AM95" s="777"/>
      <c r="AN95" s="75">
        <v>44927</v>
      </c>
      <c r="AO95" s="395">
        <v>45291</v>
      </c>
      <c r="AP95" s="70">
        <v>364</v>
      </c>
      <c r="AQ95" s="177">
        <v>7930</v>
      </c>
      <c r="AR95" s="255"/>
      <c r="AS95" s="282">
        <v>0</v>
      </c>
      <c r="AT95" s="1051"/>
      <c r="AU95" s="1051"/>
      <c r="AV95" s="996"/>
      <c r="AW95" s="996"/>
      <c r="AX95" s="996"/>
      <c r="AY95" s="996"/>
      <c r="AZ95" s="996"/>
      <c r="BA95" s="811"/>
      <c r="BB95" s="811"/>
      <c r="BC95" s="811"/>
      <c r="BD95" s="811"/>
      <c r="BE95" s="811"/>
      <c r="BF95" s="777"/>
      <c r="BG95" s="330" t="s">
        <v>173</v>
      </c>
      <c r="BH95" s="393" t="s">
        <v>591</v>
      </c>
      <c r="BI95" s="330" t="s">
        <v>592</v>
      </c>
      <c r="BJ95" s="330" t="s">
        <v>322</v>
      </c>
      <c r="BK95" s="75">
        <v>44986</v>
      </c>
      <c r="BL95" s="398" t="s">
        <v>593</v>
      </c>
      <c r="BM95" s="398" t="s">
        <v>594</v>
      </c>
      <c r="BN95" s="255"/>
      <c r="BO95" s="255"/>
    </row>
    <row r="96" spans="1:67" s="236" customFormat="1" ht="63.75" customHeight="1" x14ac:dyDescent="0.35">
      <c r="A96" s="950"/>
      <c r="B96" s="1059"/>
      <c r="C96" s="1059"/>
      <c r="D96" s="823"/>
      <c r="E96" s="823"/>
      <c r="F96" s="823"/>
      <c r="G96" s="1119"/>
      <c r="H96" s="1119"/>
      <c r="I96" s="1119"/>
      <c r="J96" s="1076"/>
      <c r="K96" s="823"/>
      <c r="L96" s="823"/>
      <c r="M96" s="823"/>
      <c r="N96" s="823"/>
      <c r="O96" s="823"/>
      <c r="P96" s="823"/>
      <c r="Q96" s="823"/>
      <c r="R96" s="1078"/>
      <c r="S96" s="1078"/>
      <c r="T96" s="1140"/>
      <c r="U96" s="840"/>
      <c r="V96" s="840"/>
      <c r="W96" s="1176"/>
      <c r="X96" s="1176"/>
      <c r="Y96" s="1219"/>
      <c r="Z96" s="1229"/>
      <c r="AA96" s="1221"/>
      <c r="AB96" s="1085"/>
      <c r="AC96" s="1064"/>
      <c r="AD96" s="1161"/>
      <c r="AE96" s="823"/>
      <c r="AF96" s="377" t="s">
        <v>595</v>
      </c>
      <c r="AG96" s="393" t="s">
        <v>596</v>
      </c>
      <c r="AH96" s="267">
        <v>1</v>
      </c>
      <c r="AI96" s="394">
        <v>0.06</v>
      </c>
      <c r="AJ96" s="151">
        <v>0</v>
      </c>
      <c r="AK96" s="151">
        <v>0</v>
      </c>
      <c r="AL96" s="110">
        <f t="shared" si="3"/>
        <v>0</v>
      </c>
      <c r="AM96" s="777"/>
      <c r="AN96" s="75">
        <v>44986</v>
      </c>
      <c r="AO96" s="395">
        <v>45291</v>
      </c>
      <c r="AP96" s="70">
        <v>305</v>
      </c>
      <c r="AQ96" s="177">
        <v>21257</v>
      </c>
      <c r="AR96" s="255"/>
      <c r="AS96" s="282">
        <v>0</v>
      </c>
      <c r="AT96" s="1051"/>
      <c r="AU96" s="1051"/>
      <c r="AV96" s="996"/>
      <c r="AW96" s="996"/>
      <c r="AX96" s="996"/>
      <c r="AY96" s="996"/>
      <c r="AZ96" s="996"/>
      <c r="BA96" s="811"/>
      <c r="BB96" s="811"/>
      <c r="BC96" s="811"/>
      <c r="BD96" s="811"/>
      <c r="BE96" s="811"/>
      <c r="BF96" s="777"/>
      <c r="BG96" s="330" t="s">
        <v>173</v>
      </c>
      <c r="BH96" s="393" t="s">
        <v>597</v>
      </c>
      <c r="BI96" s="330" t="s">
        <v>598</v>
      </c>
      <c r="BJ96" s="330" t="s">
        <v>322</v>
      </c>
      <c r="BK96" s="75">
        <v>45047</v>
      </c>
      <c r="BL96" s="398" t="s">
        <v>599</v>
      </c>
      <c r="BM96" s="398" t="s">
        <v>600</v>
      </c>
      <c r="BN96" s="255"/>
      <c r="BO96" s="255"/>
    </row>
    <row r="97" spans="1:67" s="236" customFormat="1" ht="40.5" customHeight="1" x14ac:dyDescent="0.35">
      <c r="A97" s="950"/>
      <c r="B97" s="1059"/>
      <c r="C97" s="1059"/>
      <c r="D97" s="823"/>
      <c r="E97" s="823"/>
      <c r="F97" s="823"/>
      <c r="G97" s="1119"/>
      <c r="H97" s="1119"/>
      <c r="I97" s="1119"/>
      <c r="J97" s="1076"/>
      <c r="K97" s="823"/>
      <c r="L97" s="823"/>
      <c r="M97" s="823"/>
      <c r="N97" s="823"/>
      <c r="O97" s="823"/>
      <c r="P97" s="823"/>
      <c r="Q97" s="823"/>
      <c r="R97" s="1078"/>
      <c r="S97" s="1078"/>
      <c r="T97" s="1140"/>
      <c r="U97" s="840"/>
      <c r="V97" s="840"/>
      <c r="W97" s="1176"/>
      <c r="X97" s="1176"/>
      <c r="Y97" s="1219"/>
      <c r="Z97" s="1229"/>
      <c r="AA97" s="1221"/>
      <c r="AB97" s="1085"/>
      <c r="AC97" s="1064"/>
      <c r="AD97" s="1161"/>
      <c r="AE97" s="823"/>
      <c r="AF97" s="377" t="s">
        <v>601</v>
      </c>
      <c r="AG97" s="393" t="s">
        <v>596</v>
      </c>
      <c r="AH97" s="267">
        <v>3</v>
      </c>
      <c r="AI97" s="394">
        <v>0.06</v>
      </c>
      <c r="AJ97" s="45">
        <v>0.02</v>
      </c>
      <c r="AK97" s="45">
        <v>0</v>
      </c>
      <c r="AL97" s="110">
        <f t="shared" si="3"/>
        <v>6.6666666666666671E-3</v>
      </c>
      <c r="AM97" s="777"/>
      <c r="AN97" s="75">
        <v>44986</v>
      </c>
      <c r="AO97" s="395">
        <v>45291</v>
      </c>
      <c r="AP97" s="70">
        <v>305</v>
      </c>
      <c r="AQ97" s="177">
        <v>21257</v>
      </c>
      <c r="AR97" s="255"/>
      <c r="AS97" s="282">
        <v>0</v>
      </c>
      <c r="AT97" s="1051"/>
      <c r="AU97" s="1051"/>
      <c r="AV97" s="996"/>
      <c r="AW97" s="996"/>
      <c r="AX97" s="996"/>
      <c r="AY97" s="996"/>
      <c r="AZ97" s="996"/>
      <c r="BA97" s="811"/>
      <c r="BB97" s="811"/>
      <c r="BC97" s="811"/>
      <c r="BD97" s="811"/>
      <c r="BE97" s="811"/>
      <c r="BF97" s="777"/>
      <c r="BG97" s="330" t="s">
        <v>338</v>
      </c>
      <c r="BH97" s="330" t="s">
        <v>155</v>
      </c>
      <c r="BI97" s="330" t="s">
        <v>155</v>
      </c>
      <c r="BJ97" s="330" t="s">
        <v>155</v>
      </c>
      <c r="BK97" s="75" t="s">
        <v>155</v>
      </c>
      <c r="BL97" s="398" t="s">
        <v>602</v>
      </c>
      <c r="BM97" s="398" t="s">
        <v>603</v>
      </c>
      <c r="BN97" s="255"/>
      <c r="BO97" s="255"/>
    </row>
    <row r="98" spans="1:67" s="236" customFormat="1" ht="40.5" customHeight="1" x14ac:dyDescent="0.35">
      <c r="A98" s="950"/>
      <c r="B98" s="1059"/>
      <c r="C98" s="1059"/>
      <c r="D98" s="823"/>
      <c r="E98" s="823"/>
      <c r="F98" s="823"/>
      <c r="G98" s="1119"/>
      <c r="H98" s="1119"/>
      <c r="I98" s="1119"/>
      <c r="J98" s="1076"/>
      <c r="K98" s="823"/>
      <c r="L98" s="823"/>
      <c r="M98" s="823"/>
      <c r="N98" s="823"/>
      <c r="O98" s="823"/>
      <c r="P98" s="823"/>
      <c r="Q98" s="823"/>
      <c r="R98" s="1078"/>
      <c r="S98" s="1078"/>
      <c r="T98" s="1140"/>
      <c r="U98" s="840"/>
      <c r="V98" s="840"/>
      <c r="W98" s="1176"/>
      <c r="X98" s="1176"/>
      <c r="Y98" s="1219"/>
      <c r="Z98" s="1229"/>
      <c r="AA98" s="1221"/>
      <c r="AB98" s="1085"/>
      <c r="AC98" s="1064"/>
      <c r="AD98" s="1161"/>
      <c r="AE98" s="823"/>
      <c r="AF98" s="377" t="s">
        <v>604</v>
      </c>
      <c r="AG98" s="393" t="s">
        <v>596</v>
      </c>
      <c r="AH98" s="267">
        <v>5</v>
      </c>
      <c r="AI98" s="394">
        <v>0.06</v>
      </c>
      <c r="AJ98" s="45">
        <v>0.03</v>
      </c>
      <c r="AK98" s="45">
        <v>0</v>
      </c>
      <c r="AL98" s="110">
        <f t="shared" si="3"/>
        <v>6.0000000000000001E-3</v>
      </c>
      <c r="AM98" s="777"/>
      <c r="AN98" s="75">
        <v>44986</v>
      </c>
      <c r="AO98" s="395">
        <v>45291</v>
      </c>
      <c r="AP98" s="70">
        <v>305</v>
      </c>
      <c r="AQ98" s="177">
        <v>21257</v>
      </c>
      <c r="AR98" s="255"/>
      <c r="AS98" s="282">
        <v>0</v>
      </c>
      <c r="AT98" s="1051"/>
      <c r="AU98" s="1051"/>
      <c r="AV98" s="996"/>
      <c r="AW98" s="996"/>
      <c r="AX98" s="996"/>
      <c r="AY98" s="996"/>
      <c r="AZ98" s="996"/>
      <c r="BA98" s="811"/>
      <c r="BB98" s="811"/>
      <c r="BC98" s="811"/>
      <c r="BD98" s="811"/>
      <c r="BE98" s="811"/>
      <c r="BF98" s="777"/>
      <c r="BG98" s="330" t="s">
        <v>338</v>
      </c>
      <c r="BH98" s="330" t="s">
        <v>155</v>
      </c>
      <c r="BI98" s="330" t="s">
        <v>155</v>
      </c>
      <c r="BJ98" s="330" t="s">
        <v>155</v>
      </c>
      <c r="BK98" s="75" t="s">
        <v>155</v>
      </c>
      <c r="BL98" s="398" t="s">
        <v>605</v>
      </c>
      <c r="BM98" s="398" t="s">
        <v>606</v>
      </c>
      <c r="BN98" s="255"/>
      <c r="BO98" s="255"/>
    </row>
    <row r="99" spans="1:67" s="236" customFormat="1" ht="99" customHeight="1" x14ac:dyDescent="0.35">
      <c r="A99" s="950"/>
      <c r="B99" s="1059"/>
      <c r="C99" s="1059"/>
      <c r="D99" s="823"/>
      <c r="E99" s="823"/>
      <c r="F99" s="823"/>
      <c r="G99" s="1119"/>
      <c r="H99" s="1119"/>
      <c r="I99" s="1119"/>
      <c r="J99" s="1076"/>
      <c r="K99" s="823"/>
      <c r="L99" s="823"/>
      <c r="M99" s="823"/>
      <c r="N99" s="823"/>
      <c r="O99" s="823"/>
      <c r="P99" s="823"/>
      <c r="Q99" s="823"/>
      <c r="R99" s="1078"/>
      <c r="S99" s="1078"/>
      <c r="T99" s="1140"/>
      <c r="U99" s="840"/>
      <c r="V99" s="840"/>
      <c r="W99" s="1176"/>
      <c r="X99" s="1176"/>
      <c r="Y99" s="1219"/>
      <c r="Z99" s="1229"/>
      <c r="AA99" s="1221"/>
      <c r="AB99" s="1085"/>
      <c r="AC99" s="1064"/>
      <c r="AD99" s="1161"/>
      <c r="AE99" s="823"/>
      <c r="AF99" s="403" t="s">
        <v>607</v>
      </c>
      <c r="AG99" s="393" t="s">
        <v>596</v>
      </c>
      <c r="AH99" s="267">
        <v>5</v>
      </c>
      <c r="AI99" s="394">
        <v>0.06</v>
      </c>
      <c r="AJ99" s="45">
        <v>0</v>
      </c>
      <c r="AK99" s="45">
        <v>0</v>
      </c>
      <c r="AL99" s="110">
        <f t="shared" si="3"/>
        <v>0</v>
      </c>
      <c r="AM99" s="777"/>
      <c r="AN99" s="75">
        <v>44986</v>
      </c>
      <c r="AO99" s="395">
        <v>45291</v>
      </c>
      <c r="AP99" s="70">
        <v>305</v>
      </c>
      <c r="AQ99" s="177">
        <v>21257</v>
      </c>
      <c r="AR99" s="255"/>
      <c r="AS99" s="282">
        <v>0</v>
      </c>
      <c r="AT99" s="1051"/>
      <c r="AU99" s="1051"/>
      <c r="AV99" s="996"/>
      <c r="AW99" s="996"/>
      <c r="AX99" s="996"/>
      <c r="AY99" s="996"/>
      <c r="AZ99" s="996"/>
      <c r="BA99" s="811"/>
      <c r="BB99" s="811"/>
      <c r="BC99" s="811"/>
      <c r="BD99" s="811"/>
      <c r="BE99" s="811"/>
      <c r="BF99" s="777"/>
      <c r="BG99" s="330" t="s">
        <v>338</v>
      </c>
      <c r="BH99" s="330" t="s">
        <v>155</v>
      </c>
      <c r="BI99" s="330" t="s">
        <v>155</v>
      </c>
      <c r="BJ99" s="330" t="s">
        <v>155</v>
      </c>
      <c r="BK99" s="75" t="s">
        <v>155</v>
      </c>
      <c r="BL99" s="398" t="s">
        <v>608</v>
      </c>
      <c r="BM99" s="398" t="s">
        <v>609</v>
      </c>
      <c r="BN99" s="255"/>
      <c r="BO99" s="255"/>
    </row>
    <row r="100" spans="1:67" s="236" customFormat="1" ht="56.25" customHeight="1" x14ac:dyDescent="0.35">
      <c r="A100" s="950"/>
      <c r="B100" s="1059"/>
      <c r="C100" s="1059"/>
      <c r="D100" s="823"/>
      <c r="E100" s="823"/>
      <c r="F100" s="823"/>
      <c r="G100" s="1119"/>
      <c r="H100" s="1119"/>
      <c r="I100" s="1119"/>
      <c r="J100" s="1076"/>
      <c r="K100" s="823"/>
      <c r="L100" s="823"/>
      <c r="M100" s="823"/>
      <c r="N100" s="823"/>
      <c r="O100" s="823"/>
      <c r="P100" s="823"/>
      <c r="Q100" s="823"/>
      <c r="R100" s="1078"/>
      <c r="S100" s="1078"/>
      <c r="T100" s="1140"/>
      <c r="U100" s="840"/>
      <c r="V100" s="840"/>
      <c r="W100" s="1176"/>
      <c r="X100" s="1176"/>
      <c r="Y100" s="1219"/>
      <c r="Z100" s="1229"/>
      <c r="AA100" s="1221"/>
      <c r="AB100" s="1085"/>
      <c r="AC100" s="1064"/>
      <c r="AD100" s="1161"/>
      <c r="AE100" s="823"/>
      <c r="AF100" s="403" t="s">
        <v>610</v>
      </c>
      <c r="AG100" s="393" t="s">
        <v>611</v>
      </c>
      <c r="AH100" s="267">
        <v>5</v>
      </c>
      <c r="AI100" s="394">
        <v>0.06</v>
      </c>
      <c r="AJ100" s="45">
        <v>0</v>
      </c>
      <c r="AK100" s="45">
        <v>0</v>
      </c>
      <c r="AL100" s="110">
        <f t="shared" si="3"/>
        <v>0</v>
      </c>
      <c r="AM100" s="777"/>
      <c r="AN100" s="75">
        <v>44986</v>
      </c>
      <c r="AO100" s="395">
        <v>45291</v>
      </c>
      <c r="AP100" s="70">
        <v>305</v>
      </c>
      <c r="AQ100" s="177">
        <v>21257</v>
      </c>
      <c r="AR100" s="255"/>
      <c r="AS100" s="282">
        <v>0</v>
      </c>
      <c r="AT100" s="1051"/>
      <c r="AU100" s="1051"/>
      <c r="AV100" s="996"/>
      <c r="AW100" s="996"/>
      <c r="AX100" s="996"/>
      <c r="AY100" s="996"/>
      <c r="AZ100" s="996"/>
      <c r="BA100" s="811"/>
      <c r="BB100" s="811"/>
      <c r="BC100" s="811"/>
      <c r="BD100" s="811"/>
      <c r="BE100" s="811"/>
      <c r="BF100" s="777"/>
      <c r="BG100" s="330" t="s">
        <v>338</v>
      </c>
      <c r="BH100" s="330" t="s">
        <v>155</v>
      </c>
      <c r="BI100" s="330" t="s">
        <v>155</v>
      </c>
      <c r="BJ100" s="330" t="s">
        <v>155</v>
      </c>
      <c r="BK100" s="75" t="s">
        <v>155</v>
      </c>
      <c r="BL100" s="398" t="s">
        <v>612</v>
      </c>
      <c r="BM100" s="398" t="s">
        <v>613</v>
      </c>
      <c r="BN100" s="255"/>
      <c r="BO100" s="255"/>
    </row>
    <row r="101" spans="1:67" s="236" customFormat="1" ht="63.75" customHeight="1" thickBot="1" x14ac:dyDescent="0.4">
      <c r="A101" s="950"/>
      <c r="B101" s="1059"/>
      <c r="C101" s="1059"/>
      <c r="D101" s="823"/>
      <c r="E101" s="910"/>
      <c r="F101" s="823"/>
      <c r="G101" s="1120"/>
      <c r="H101" s="1120"/>
      <c r="I101" s="1120"/>
      <c r="J101" s="1076"/>
      <c r="K101" s="910"/>
      <c r="L101" s="910"/>
      <c r="M101" s="910"/>
      <c r="N101" s="910"/>
      <c r="O101" s="910"/>
      <c r="P101" s="910"/>
      <c r="Q101" s="910"/>
      <c r="R101" s="925"/>
      <c r="S101" s="925"/>
      <c r="T101" s="1141"/>
      <c r="U101" s="841"/>
      <c r="V101" s="841"/>
      <c r="W101" s="1177"/>
      <c r="X101" s="1177"/>
      <c r="Y101" s="1219"/>
      <c r="Z101" s="1229"/>
      <c r="AA101" s="1221"/>
      <c r="AB101" s="1085"/>
      <c r="AC101" s="1064"/>
      <c r="AD101" s="1161"/>
      <c r="AE101" s="823"/>
      <c r="AF101" s="409" t="s">
        <v>614</v>
      </c>
      <c r="AG101" s="410" t="s">
        <v>615</v>
      </c>
      <c r="AH101" s="344">
        <v>2</v>
      </c>
      <c r="AI101" s="183">
        <v>0.05</v>
      </c>
      <c r="AJ101" s="50">
        <v>0</v>
      </c>
      <c r="AK101" s="50">
        <v>0</v>
      </c>
      <c r="AL101" s="110">
        <f t="shared" si="3"/>
        <v>0</v>
      </c>
      <c r="AM101" s="783"/>
      <c r="AN101" s="411">
        <v>44986</v>
      </c>
      <c r="AO101" s="412">
        <v>45291</v>
      </c>
      <c r="AP101" s="71">
        <v>305</v>
      </c>
      <c r="AQ101" s="178">
        <v>3221</v>
      </c>
      <c r="AR101" s="255"/>
      <c r="AS101" s="282">
        <v>0</v>
      </c>
      <c r="AT101" s="1052"/>
      <c r="AU101" s="1052"/>
      <c r="AV101" s="997"/>
      <c r="AW101" s="997"/>
      <c r="AX101" s="997"/>
      <c r="AY101" s="997"/>
      <c r="AZ101" s="997"/>
      <c r="BA101" s="812"/>
      <c r="BB101" s="812"/>
      <c r="BC101" s="812"/>
      <c r="BD101" s="812"/>
      <c r="BE101" s="812"/>
      <c r="BF101" s="783"/>
      <c r="BG101" s="34" t="s">
        <v>338</v>
      </c>
      <c r="BH101" s="342" t="s">
        <v>155</v>
      </c>
      <c r="BI101" s="342" t="s">
        <v>155</v>
      </c>
      <c r="BJ101" s="342" t="s">
        <v>155</v>
      </c>
      <c r="BK101" s="411" t="s">
        <v>155</v>
      </c>
      <c r="BL101" s="413" t="s">
        <v>616</v>
      </c>
      <c r="BM101" s="402" t="s">
        <v>617</v>
      </c>
      <c r="BN101" s="255"/>
      <c r="BO101" s="255"/>
    </row>
    <row r="102" spans="1:67" s="236" customFormat="1" ht="93.75" customHeight="1" thickBot="1" x14ac:dyDescent="0.4">
      <c r="A102" s="950"/>
      <c r="B102" s="1059"/>
      <c r="C102" s="1059"/>
      <c r="D102" s="823"/>
      <c r="E102" s="261"/>
      <c r="F102" s="823"/>
      <c r="G102" s="262"/>
      <c r="H102" s="262"/>
      <c r="I102" s="262"/>
      <c r="J102" s="1077"/>
      <c r="K102" s="774" t="s">
        <v>618</v>
      </c>
      <c r="L102" s="775"/>
      <c r="M102" s="775"/>
      <c r="N102" s="775"/>
      <c r="O102" s="775"/>
      <c r="P102" s="775"/>
      <c r="Q102" s="775"/>
      <c r="R102" s="775"/>
      <c r="S102" s="775"/>
      <c r="T102" s="775"/>
      <c r="U102" s="775"/>
      <c r="V102" s="776"/>
      <c r="W102" s="123">
        <f>AVERAGE(W9:W101)</f>
        <v>0.74923076923076926</v>
      </c>
      <c r="X102" s="740">
        <f>AVERAGE(X9:X101)</f>
        <v>0.83517598343685295</v>
      </c>
      <c r="Y102" s="1219"/>
      <c r="Z102" s="1229"/>
      <c r="AA102" s="1221"/>
      <c r="AB102" s="1223"/>
      <c r="AC102" s="894" t="s">
        <v>619</v>
      </c>
      <c r="AD102" s="895"/>
      <c r="AE102" s="895"/>
      <c r="AF102" s="895"/>
      <c r="AG102" s="895"/>
      <c r="AH102" s="895"/>
      <c r="AI102" s="895"/>
      <c r="AJ102" s="895"/>
      <c r="AK102" s="896"/>
      <c r="AL102" s="897"/>
      <c r="AM102" s="125">
        <f>AVERAGE(AM9:AM101)</f>
        <v>0.64992885313302173</v>
      </c>
      <c r="AN102" s="415"/>
      <c r="AO102" s="416"/>
      <c r="AP102" s="115"/>
      <c r="AQ102" s="116"/>
      <c r="AR102" s="255"/>
      <c r="AS102" s="255"/>
      <c r="AT102" s="116"/>
      <c r="AU102" s="129"/>
      <c r="AV102" s="884" t="s">
        <v>620</v>
      </c>
      <c r="AW102" s="885"/>
      <c r="AX102" s="885"/>
      <c r="AY102" s="885"/>
      <c r="AZ102" s="885"/>
      <c r="BA102" s="885"/>
      <c r="BB102" s="886"/>
      <c r="BC102" s="417">
        <f>SUM(BC9:BC101)</f>
        <v>699426574386.64001</v>
      </c>
      <c r="BD102" s="418">
        <f t="shared" ref="BD102:BE102" si="4">SUM(BD9:BD101)</f>
        <v>413685320085.94</v>
      </c>
      <c r="BE102" s="417">
        <f t="shared" si="4"/>
        <v>245751760423.87</v>
      </c>
      <c r="BF102" s="125">
        <f>+BE102/BC102</f>
        <v>0.35136177180482631</v>
      </c>
      <c r="BG102" s="419"/>
      <c r="BH102" s="263"/>
      <c r="BI102" s="263"/>
      <c r="BJ102" s="263"/>
      <c r="BK102" s="174"/>
      <c r="BL102" s="402"/>
      <c r="BM102" s="402"/>
      <c r="BN102" s="255"/>
      <c r="BO102" s="255"/>
    </row>
    <row r="103" spans="1:67" s="236" customFormat="1" ht="88.5" customHeight="1" x14ac:dyDescent="0.35">
      <c r="A103" s="950"/>
      <c r="B103" s="1059"/>
      <c r="C103" s="1059"/>
      <c r="D103" s="823"/>
      <c r="E103" s="261"/>
      <c r="F103" s="823"/>
      <c r="G103" s="1118"/>
      <c r="H103" s="1118"/>
      <c r="I103" s="1118"/>
      <c r="J103" s="1075" t="s">
        <v>621</v>
      </c>
      <c r="K103" s="909" t="s">
        <v>622</v>
      </c>
      <c r="L103" s="909" t="s">
        <v>623</v>
      </c>
      <c r="M103" s="911" t="s">
        <v>624</v>
      </c>
      <c r="N103" s="909" t="s">
        <v>625</v>
      </c>
      <c r="O103" s="909"/>
      <c r="P103" s="909" t="s">
        <v>152</v>
      </c>
      <c r="Q103" s="909" t="s">
        <v>153</v>
      </c>
      <c r="R103" s="911">
        <v>0.78759999999999997</v>
      </c>
      <c r="S103" s="1166">
        <v>0.78759999999999997</v>
      </c>
      <c r="T103" s="1149">
        <v>0.70809999999999995</v>
      </c>
      <c r="U103" s="845" t="s">
        <v>155</v>
      </c>
      <c r="V103" s="845" t="s">
        <v>155</v>
      </c>
      <c r="W103" s="921" t="s">
        <v>155</v>
      </c>
      <c r="X103" s="921">
        <f>+T103/R103</f>
        <v>0.89906043676993397</v>
      </c>
      <c r="Y103" s="1219"/>
      <c r="Z103" s="1229"/>
      <c r="AA103" s="1221"/>
      <c r="AB103" s="1085"/>
      <c r="AC103" s="1064" t="s">
        <v>626</v>
      </c>
      <c r="AD103" s="1161">
        <v>2020130010256</v>
      </c>
      <c r="AE103" s="823" t="s">
        <v>627</v>
      </c>
      <c r="AF103" s="420" t="s">
        <v>628</v>
      </c>
      <c r="AG103" s="347" t="s">
        <v>180</v>
      </c>
      <c r="AH103" s="347">
        <v>1</v>
      </c>
      <c r="AI103" s="421">
        <v>0.1</v>
      </c>
      <c r="AJ103" s="152" t="s">
        <v>181</v>
      </c>
      <c r="AK103" s="152" t="s">
        <v>181</v>
      </c>
      <c r="AL103" s="84" t="s">
        <v>181</v>
      </c>
      <c r="AM103" s="789">
        <f>AVERAGE(AL103:AL109)</f>
        <v>0.75</v>
      </c>
      <c r="AN103" s="422" t="s">
        <v>182</v>
      </c>
      <c r="AO103" s="78" t="s">
        <v>166</v>
      </c>
      <c r="AP103" s="423">
        <f>20*3</f>
        <v>60</v>
      </c>
      <c r="AQ103" s="423">
        <v>13785</v>
      </c>
      <c r="AR103" s="255"/>
      <c r="AS103" s="423">
        <v>12221</v>
      </c>
      <c r="AT103" s="801" t="s">
        <v>167</v>
      </c>
      <c r="AU103" s="801" t="s">
        <v>629</v>
      </c>
      <c r="AV103" s="801" t="s">
        <v>169</v>
      </c>
      <c r="AW103" s="1019">
        <v>170000000</v>
      </c>
      <c r="AX103" s="964" t="s">
        <v>288</v>
      </c>
      <c r="AY103" s="964" t="s">
        <v>630</v>
      </c>
      <c r="AZ103" s="964" t="s">
        <v>631</v>
      </c>
      <c r="BA103" s="784">
        <v>159501356</v>
      </c>
      <c r="BB103" s="784" t="s">
        <v>169</v>
      </c>
      <c r="BC103" s="784">
        <v>170000000</v>
      </c>
      <c r="BD103" s="784">
        <v>159501356</v>
      </c>
      <c r="BE103" s="784">
        <v>65834452</v>
      </c>
      <c r="BF103" s="789">
        <f>+BE103/BC103</f>
        <v>0.38726148235294117</v>
      </c>
      <c r="BG103" s="424" t="s">
        <v>173</v>
      </c>
      <c r="BH103" s="363" t="s">
        <v>632</v>
      </c>
      <c r="BI103" s="42" t="s">
        <v>175</v>
      </c>
      <c r="BJ103" s="42" t="s">
        <v>169</v>
      </c>
      <c r="BK103" s="256" t="s">
        <v>176</v>
      </c>
      <c r="BL103" s="270" t="s">
        <v>633</v>
      </c>
      <c r="BM103" s="270" t="s">
        <v>634</v>
      </c>
      <c r="BN103" s="255"/>
      <c r="BO103" s="255"/>
    </row>
    <row r="104" spans="1:67" s="236" customFormat="1" ht="86.25" customHeight="1" x14ac:dyDescent="0.35">
      <c r="A104" s="950"/>
      <c r="B104" s="1059"/>
      <c r="C104" s="1059"/>
      <c r="D104" s="823"/>
      <c r="E104" s="425"/>
      <c r="F104" s="823"/>
      <c r="G104" s="1119"/>
      <c r="H104" s="1119"/>
      <c r="I104" s="1119"/>
      <c r="J104" s="1076"/>
      <c r="K104" s="823"/>
      <c r="L104" s="823"/>
      <c r="M104" s="912"/>
      <c r="N104" s="823"/>
      <c r="O104" s="823"/>
      <c r="P104" s="823"/>
      <c r="Q104" s="823"/>
      <c r="R104" s="912"/>
      <c r="S104" s="1167"/>
      <c r="T104" s="1150"/>
      <c r="U104" s="846"/>
      <c r="V104" s="846"/>
      <c r="W104" s="922"/>
      <c r="X104" s="922"/>
      <c r="Y104" s="1219"/>
      <c r="Z104" s="1229"/>
      <c r="AA104" s="1221"/>
      <c r="AB104" s="1085"/>
      <c r="AC104" s="1064"/>
      <c r="AD104" s="1161"/>
      <c r="AE104" s="823"/>
      <c r="AF104" s="266" t="s">
        <v>635</v>
      </c>
      <c r="AG104" s="267" t="s">
        <v>459</v>
      </c>
      <c r="AH104" s="267">
        <v>1</v>
      </c>
      <c r="AI104" s="133">
        <v>0.1</v>
      </c>
      <c r="AJ104" s="153" t="s">
        <v>181</v>
      </c>
      <c r="AK104" s="153" t="s">
        <v>181</v>
      </c>
      <c r="AL104" s="110" t="s">
        <v>181</v>
      </c>
      <c r="AM104" s="777"/>
      <c r="AN104" s="426" t="s">
        <v>182</v>
      </c>
      <c r="AO104" s="30" t="s">
        <v>166</v>
      </c>
      <c r="AP104" s="427">
        <f>20*3</f>
        <v>60</v>
      </c>
      <c r="AQ104" s="32" t="s">
        <v>181</v>
      </c>
      <c r="AR104" s="255"/>
      <c r="AS104" s="32" t="s">
        <v>181</v>
      </c>
      <c r="AT104" s="802"/>
      <c r="AU104" s="802"/>
      <c r="AV104" s="802"/>
      <c r="AW104" s="1020"/>
      <c r="AX104" s="965"/>
      <c r="AY104" s="965"/>
      <c r="AZ104" s="965"/>
      <c r="BA104" s="780"/>
      <c r="BB104" s="780"/>
      <c r="BC104" s="780"/>
      <c r="BD104" s="780"/>
      <c r="BE104" s="780"/>
      <c r="BF104" s="777"/>
      <c r="BG104" s="428" t="s">
        <v>173</v>
      </c>
      <c r="BH104" s="62" t="s">
        <v>632</v>
      </c>
      <c r="BI104" s="32" t="s">
        <v>175</v>
      </c>
      <c r="BJ104" s="32" t="s">
        <v>169</v>
      </c>
      <c r="BK104" s="63" t="s">
        <v>176</v>
      </c>
      <c r="BL104" s="270" t="s">
        <v>636</v>
      </c>
      <c r="BM104" s="270" t="s">
        <v>637</v>
      </c>
      <c r="BN104" s="255"/>
      <c r="BO104" s="255"/>
    </row>
    <row r="105" spans="1:67" s="236" customFormat="1" ht="63" customHeight="1" x14ac:dyDescent="0.35">
      <c r="A105" s="950"/>
      <c r="B105" s="1059"/>
      <c r="C105" s="1059"/>
      <c r="D105" s="823"/>
      <c r="E105" s="425"/>
      <c r="F105" s="823"/>
      <c r="G105" s="1119"/>
      <c r="H105" s="1119"/>
      <c r="I105" s="1119"/>
      <c r="J105" s="1076"/>
      <c r="K105" s="823"/>
      <c r="L105" s="823"/>
      <c r="M105" s="912"/>
      <c r="N105" s="823"/>
      <c r="O105" s="823"/>
      <c r="P105" s="823"/>
      <c r="Q105" s="823"/>
      <c r="R105" s="912"/>
      <c r="S105" s="1167"/>
      <c r="T105" s="1150"/>
      <c r="U105" s="846"/>
      <c r="V105" s="846"/>
      <c r="W105" s="922"/>
      <c r="X105" s="922"/>
      <c r="Y105" s="1219"/>
      <c r="Z105" s="1229"/>
      <c r="AA105" s="1221"/>
      <c r="AB105" s="1085"/>
      <c r="AC105" s="1064"/>
      <c r="AD105" s="1161"/>
      <c r="AE105" s="823"/>
      <c r="AF105" s="266" t="s">
        <v>638</v>
      </c>
      <c r="AG105" s="267" t="s">
        <v>473</v>
      </c>
      <c r="AH105" s="267">
        <v>1</v>
      </c>
      <c r="AI105" s="133">
        <v>0.35</v>
      </c>
      <c r="AJ105" s="154">
        <v>1</v>
      </c>
      <c r="AK105" s="154">
        <v>1</v>
      </c>
      <c r="AL105" s="110">
        <f t="shared" ref="AL105:AL123" si="5">+AJ105/AH105</f>
        <v>1</v>
      </c>
      <c r="AM105" s="777"/>
      <c r="AN105" s="429" t="s">
        <v>176</v>
      </c>
      <c r="AO105" s="430" t="s">
        <v>166</v>
      </c>
      <c r="AP105" s="427">
        <f>12*20</f>
        <v>240</v>
      </c>
      <c r="AQ105" s="32" t="s">
        <v>181</v>
      </c>
      <c r="AR105" s="255"/>
      <c r="AS105" s="32" t="s">
        <v>181</v>
      </c>
      <c r="AT105" s="802"/>
      <c r="AU105" s="802"/>
      <c r="AV105" s="802"/>
      <c r="AW105" s="1020"/>
      <c r="AX105" s="965"/>
      <c r="AY105" s="965"/>
      <c r="AZ105" s="965"/>
      <c r="BA105" s="780"/>
      <c r="BB105" s="780"/>
      <c r="BC105" s="780"/>
      <c r="BD105" s="780"/>
      <c r="BE105" s="780"/>
      <c r="BF105" s="777"/>
      <c r="BG105" s="428" t="s">
        <v>173</v>
      </c>
      <c r="BH105" s="62" t="s">
        <v>632</v>
      </c>
      <c r="BI105" s="32" t="s">
        <v>175</v>
      </c>
      <c r="BJ105" s="32" t="s">
        <v>169</v>
      </c>
      <c r="BK105" s="63" t="s">
        <v>176</v>
      </c>
      <c r="BL105" s="270" t="s">
        <v>639</v>
      </c>
      <c r="BM105" s="270" t="s">
        <v>640</v>
      </c>
      <c r="BN105" s="255"/>
      <c r="BO105" s="255"/>
    </row>
    <row r="106" spans="1:67" s="236" customFormat="1" ht="57.75" customHeight="1" x14ac:dyDescent="0.35">
      <c r="A106" s="950"/>
      <c r="B106" s="1059"/>
      <c r="C106" s="1059"/>
      <c r="D106" s="823"/>
      <c r="E106" s="425"/>
      <c r="F106" s="823"/>
      <c r="G106" s="1119"/>
      <c r="H106" s="1119"/>
      <c r="I106" s="1119"/>
      <c r="J106" s="1076"/>
      <c r="K106" s="823"/>
      <c r="L106" s="823"/>
      <c r="M106" s="912"/>
      <c r="N106" s="823"/>
      <c r="O106" s="823"/>
      <c r="P106" s="823"/>
      <c r="Q106" s="823"/>
      <c r="R106" s="912"/>
      <c r="S106" s="1167"/>
      <c r="T106" s="1150"/>
      <c r="U106" s="846"/>
      <c r="V106" s="846"/>
      <c r="W106" s="922"/>
      <c r="X106" s="922"/>
      <c r="Y106" s="1219"/>
      <c r="Z106" s="1229"/>
      <c r="AA106" s="1221"/>
      <c r="AB106" s="1085"/>
      <c r="AC106" s="1064"/>
      <c r="AD106" s="1161"/>
      <c r="AE106" s="823"/>
      <c r="AF106" s="266" t="s">
        <v>641</v>
      </c>
      <c r="AG106" s="267" t="s">
        <v>273</v>
      </c>
      <c r="AH106" s="267">
        <v>4</v>
      </c>
      <c r="AI106" s="133">
        <v>0.3</v>
      </c>
      <c r="AJ106" s="154">
        <v>1</v>
      </c>
      <c r="AK106" s="154">
        <v>1</v>
      </c>
      <c r="AL106" s="110">
        <f>+(AJ106+AK106)/AH106</f>
        <v>0.5</v>
      </c>
      <c r="AM106" s="777"/>
      <c r="AN106" s="429" t="s">
        <v>176</v>
      </c>
      <c r="AO106" s="430" t="s">
        <v>201</v>
      </c>
      <c r="AP106" s="427">
        <f>11*20</f>
        <v>220</v>
      </c>
      <c r="AQ106" s="32" t="s">
        <v>181</v>
      </c>
      <c r="AR106" s="255"/>
      <c r="AS106" s="32" t="s">
        <v>181</v>
      </c>
      <c r="AT106" s="802"/>
      <c r="AU106" s="802"/>
      <c r="AV106" s="802"/>
      <c r="AW106" s="1020"/>
      <c r="AX106" s="965"/>
      <c r="AY106" s="965"/>
      <c r="AZ106" s="965"/>
      <c r="BA106" s="780"/>
      <c r="BB106" s="780"/>
      <c r="BC106" s="780"/>
      <c r="BD106" s="780"/>
      <c r="BE106" s="780"/>
      <c r="BF106" s="777"/>
      <c r="BG106" s="428" t="s">
        <v>173</v>
      </c>
      <c r="BH106" s="62" t="s">
        <v>632</v>
      </c>
      <c r="BI106" s="32" t="s">
        <v>175</v>
      </c>
      <c r="BJ106" s="32" t="s">
        <v>169</v>
      </c>
      <c r="BK106" s="63" t="s">
        <v>176</v>
      </c>
      <c r="BL106" s="270" t="s">
        <v>642</v>
      </c>
      <c r="BM106" s="270" t="s">
        <v>643</v>
      </c>
      <c r="BN106" s="255"/>
      <c r="BO106" s="255"/>
    </row>
    <row r="107" spans="1:67" s="236" customFormat="1" ht="81" customHeight="1" x14ac:dyDescent="0.35">
      <c r="A107" s="950"/>
      <c r="B107" s="1059"/>
      <c r="C107" s="1059"/>
      <c r="D107" s="823"/>
      <c r="E107" s="425"/>
      <c r="F107" s="823"/>
      <c r="G107" s="1119"/>
      <c r="H107" s="1119"/>
      <c r="I107" s="1119"/>
      <c r="J107" s="1076"/>
      <c r="K107" s="823"/>
      <c r="L107" s="823"/>
      <c r="M107" s="912"/>
      <c r="N107" s="823"/>
      <c r="O107" s="823"/>
      <c r="P107" s="823"/>
      <c r="Q107" s="823"/>
      <c r="R107" s="912"/>
      <c r="S107" s="1167"/>
      <c r="T107" s="1150"/>
      <c r="U107" s="846"/>
      <c r="V107" s="846"/>
      <c r="W107" s="922"/>
      <c r="X107" s="922"/>
      <c r="Y107" s="1219"/>
      <c r="Z107" s="1229"/>
      <c r="AA107" s="1221"/>
      <c r="AB107" s="1085"/>
      <c r="AC107" s="1064"/>
      <c r="AD107" s="1161"/>
      <c r="AE107" s="823"/>
      <c r="AF107" s="368" t="s">
        <v>644</v>
      </c>
      <c r="AG107" s="267" t="s">
        <v>263</v>
      </c>
      <c r="AH107" s="267">
        <v>1</v>
      </c>
      <c r="AI107" s="133">
        <v>0.05</v>
      </c>
      <c r="AJ107" s="153" t="s">
        <v>181</v>
      </c>
      <c r="AK107" s="153" t="s">
        <v>181</v>
      </c>
      <c r="AL107" s="110" t="s">
        <v>181</v>
      </c>
      <c r="AM107" s="777"/>
      <c r="AN107" s="426" t="s">
        <v>195</v>
      </c>
      <c r="AO107" s="30" t="s">
        <v>201</v>
      </c>
      <c r="AP107" s="427">
        <f>6*20</f>
        <v>120</v>
      </c>
      <c r="AQ107" s="32" t="s">
        <v>181</v>
      </c>
      <c r="AR107" s="255"/>
      <c r="AS107" s="32" t="s">
        <v>181</v>
      </c>
      <c r="AT107" s="802"/>
      <c r="AU107" s="802"/>
      <c r="AV107" s="802"/>
      <c r="AW107" s="1020"/>
      <c r="AX107" s="965"/>
      <c r="AY107" s="965"/>
      <c r="AZ107" s="965"/>
      <c r="BA107" s="780"/>
      <c r="BB107" s="780"/>
      <c r="BC107" s="780"/>
      <c r="BD107" s="780"/>
      <c r="BE107" s="780"/>
      <c r="BF107" s="777"/>
      <c r="BG107" s="428" t="s">
        <v>173</v>
      </c>
      <c r="BH107" s="62" t="s">
        <v>632</v>
      </c>
      <c r="BI107" s="32" t="s">
        <v>175</v>
      </c>
      <c r="BJ107" s="32" t="s">
        <v>169</v>
      </c>
      <c r="BK107" s="63" t="s">
        <v>176</v>
      </c>
      <c r="BL107" s="270" t="s">
        <v>645</v>
      </c>
      <c r="BM107" s="270" t="s">
        <v>646</v>
      </c>
      <c r="BN107" s="255"/>
      <c r="BO107" s="255"/>
    </row>
    <row r="108" spans="1:67" s="236" customFormat="1" ht="84.75" customHeight="1" x14ac:dyDescent="0.35">
      <c r="A108" s="950"/>
      <c r="B108" s="1059"/>
      <c r="C108" s="1059"/>
      <c r="D108" s="823"/>
      <c r="E108" s="425"/>
      <c r="F108" s="823"/>
      <c r="G108" s="1119"/>
      <c r="H108" s="1119"/>
      <c r="I108" s="1119"/>
      <c r="J108" s="1076"/>
      <c r="K108" s="823"/>
      <c r="L108" s="823"/>
      <c r="M108" s="912"/>
      <c r="N108" s="823"/>
      <c r="O108" s="823"/>
      <c r="P108" s="823"/>
      <c r="Q108" s="823"/>
      <c r="R108" s="912"/>
      <c r="S108" s="1167"/>
      <c r="T108" s="1150"/>
      <c r="U108" s="846"/>
      <c r="V108" s="846"/>
      <c r="W108" s="922"/>
      <c r="X108" s="922"/>
      <c r="Y108" s="1219"/>
      <c r="Z108" s="1229"/>
      <c r="AA108" s="1221"/>
      <c r="AB108" s="1085"/>
      <c r="AC108" s="1064"/>
      <c r="AD108" s="1161"/>
      <c r="AE108" s="823"/>
      <c r="AF108" s="368" t="s">
        <v>647</v>
      </c>
      <c r="AG108" s="267" t="s">
        <v>263</v>
      </c>
      <c r="AH108" s="267">
        <v>1</v>
      </c>
      <c r="AI108" s="133">
        <v>0.05</v>
      </c>
      <c r="AJ108" s="153" t="s">
        <v>181</v>
      </c>
      <c r="AK108" s="153" t="s">
        <v>181</v>
      </c>
      <c r="AL108" s="110" t="s">
        <v>181</v>
      </c>
      <c r="AM108" s="777"/>
      <c r="AN108" s="426" t="s">
        <v>195</v>
      </c>
      <c r="AO108" s="30" t="s">
        <v>201</v>
      </c>
      <c r="AP108" s="427">
        <f>20*6</f>
        <v>120</v>
      </c>
      <c r="AQ108" s="32" t="s">
        <v>181</v>
      </c>
      <c r="AR108" s="255"/>
      <c r="AS108" s="32" t="s">
        <v>181</v>
      </c>
      <c r="AT108" s="802"/>
      <c r="AU108" s="802"/>
      <c r="AV108" s="802"/>
      <c r="AW108" s="1020"/>
      <c r="AX108" s="965"/>
      <c r="AY108" s="965"/>
      <c r="AZ108" s="965"/>
      <c r="BA108" s="780"/>
      <c r="BB108" s="780"/>
      <c r="BC108" s="780"/>
      <c r="BD108" s="780"/>
      <c r="BE108" s="780"/>
      <c r="BF108" s="777"/>
      <c r="BG108" s="428" t="s">
        <v>173</v>
      </c>
      <c r="BH108" s="62" t="s">
        <v>632</v>
      </c>
      <c r="BI108" s="32" t="s">
        <v>175</v>
      </c>
      <c r="BJ108" s="32" t="s">
        <v>169</v>
      </c>
      <c r="BK108" s="63" t="s">
        <v>176</v>
      </c>
      <c r="BL108" s="270" t="s">
        <v>645</v>
      </c>
      <c r="BM108" s="270" t="s">
        <v>646</v>
      </c>
      <c r="BN108" s="255"/>
      <c r="BO108" s="255"/>
    </row>
    <row r="109" spans="1:67" s="236" customFormat="1" ht="96" customHeight="1" thickBot="1" x14ac:dyDescent="0.4">
      <c r="A109" s="950"/>
      <c r="B109" s="1059"/>
      <c r="C109" s="1059"/>
      <c r="D109" s="823"/>
      <c r="E109" s="425"/>
      <c r="F109" s="823"/>
      <c r="G109" s="1119"/>
      <c r="H109" s="1119"/>
      <c r="I109" s="1119"/>
      <c r="J109" s="1076"/>
      <c r="K109" s="910"/>
      <c r="L109" s="910"/>
      <c r="M109" s="913"/>
      <c r="N109" s="910"/>
      <c r="O109" s="910"/>
      <c r="P109" s="910"/>
      <c r="Q109" s="910"/>
      <c r="R109" s="913"/>
      <c r="S109" s="1168"/>
      <c r="T109" s="1151"/>
      <c r="U109" s="847"/>
      <c r="V109" s="847"/>
      <c r="W109" s="923"/>
      <c r="X109" s="923"/>
      <c r="Y109" s="1219"/>
      <c r="Z109" s="1229"/>
      <c r="AA109" s="1221"/>
      <c r="AB109" s="1085"/>
      <c r="AC109" s="1065"/>
      <c r="AD109" s="1199"/>
      <c r="AE109" s="824"/>
      <c r="AF109" s="431" t="s">
        <v>648</v>
      </c>
      <c r="AG109" s="276" t="s">
        <v>263</v>
      </c>
      <c r="AH109" s="276">
        <v>1</v>
      </c>
      <c r="AI109" s="339">
        <v>0.05</v>
      </c>
      <c r="AJ109" s="155" t="s">
        <v>181</v>
      </c>
      <c r="AK109" s="155" t="s">
        <v>181</v>
      </c>
      <c r="AL109" s="110" t="s">
        <v>181</v>
      </c>
      <c r="AM109" s="783"/>
      <c r="AN109" s="432" t="s">
        <v>195</v>
      </c>
      <c r="AO109" s="35" t="s">
        <v>201</v>
      </c>
      <c r="AP109" s="433">
        <f>20*6</f>
        <v>120</v>
      </c>
      <c r="AQ109" s="34" t="s">
        <v>181</v>
      </c>
      <c r="AR109" s="255"/>
      <c r="AS109" s="34" t="s">
        <v>181</v>
      </c>
      <c r="AT109" s="803"/>
      <c r="AU109" s="803"/>
      <c r="AV109" s="803"/>
      <c r="AW109" s="1021"/>
      <c r="AX109" s="966"/>
      <c r="AY109" s="966"/>
      <c r="AZ109" s="966"/>
      <c r="BA109" s="781"/>
      <c r="BB109" s="781"/>
      <c r="BC109" s="781"/>
      <c r="BD109" s="781"/>
      <c r="BE109" s="781"/>
      <c r="BF109" s="783"/>
      <c r="BG109" s="434" t="s">
        <v>173</v>
      </c>
      <c r="BH109" s="374" t="s">
        <v>632</v>
      </c>
      <c r="BI109" s="34" t="s">
        <v>175</v>
      </c>
      <c r="BJ109" s="34" t="s">
        <v>169</v>
      </c>
      <c r="BK109" s="279" t="s">
        <v>176</v>
      </c>
      <c r="BL109" s="270" t="s">
        <v>645</v>
      </c>
      <c r="BM109" s="270" t="s">
        <v>646</v>
      </c>
      <c r="BN109" s="255"/>
      <c r="BO109" s="255"/>
    </row>
    <row r="110" spans="1:67" s="236" customFormat="1" ht="70.5" customHeight="1" x14ac:dyDescent="0.35">
      <c r="A110" s="950"/>
      <c r="B110" s="1059"/>
      <c r="C110" s="1059"/>
      <c r="D110" s="823"/>
      <c r="E110" s="425"/>
      <c r="F110" s="823"/>
      <c r="G110" s="1119"/>
      <c r="H110" s="1119"/>
      <c r="I110" s="1119"/>
      <c r="J110" s="1076"/>
      <c r="K110" s="909" t="s">
        <v>649</v>
      </c>
      <c r="L110" s="909" t="s">
        <v>650</v>
      </c>
      <c r="M110" s="909">
        <v>0</v>
      </c>
      <c r="N110" s="909" t="s">
        <v>651</v>
      </c>
      <c r="O110" s="909"/>
      <c r="P110" s="909" t="s">
        <v>152</v>
      </c>
      <c r="Q110" s="909" t="s">
        <v>652</v>
      </c>
      <c r="R110" s="909">
        <v>1</v>
      </c>
      <c r="S110" s="909" t="s">
        <v>522</v>
      </c>
      <c r="T110" s="1127">
        <v>1</v>
      </c>
      <c r="U110" s="833" t="s">
        <v>155</v>
      </c>
      <c r="V110" s="833" t="s">
        <v>155</v>
      </c>
      <c r="W110" s="921" t="s">
        <v>155</v>
      </c>
      <c r="X110" s="921">
        <f>+(T110)/R110</f>
        <v>1</v>
      </c>
      <c r="Y110" s="1219"/>
      <c r="Z110" s="1229"/>
      <c r="AA110" s="1221"/>
      <c r="AB110" s="1085"/>
      <c r="AC110" s="1063" t="s">
        <v>653</v>
      </c>
      <c r="AD110" s="1198">
        <v>2020130010270</v>
      </c>
      <c r="AE110" s="822" t="s">
        <v>654</v>
      </c>
      <c r="AF110" s="247" t="s">
        <v>655</v>
      </c>
      <c r="AG110" s="248" t="s">
        <v>180</v>
      </c>
      <c r="AH110" s="248">
        <v>1</v>
      </c>
      <c r="AI110" s="57">
        <v>0.08</v>
      </c>
      <c r="AJ110" s="57" t="s">
        <v>181</v>
      </c>
      <c r="AK110" s="57" t="s">
        <v>181</v>
      </c>
      <c r="AL110" s="110" t="s">
        <v>181</v>
      </c>
      <c r="AM110" s="789">
        <f>AVERAGE(AL110:AL118)</f>
        <v>0.51666666666666672</v>
      </c>
      <c r="AN110" s="422" t="s">
        <v>182</v>
      </c>
      <c r="AO110" s="78" t="s">
        <v>166</v>
      </c>
      <c r="AP110" s="423">
        <f>20*3</f>
        <v>60</v>
      </c>
      <c r="AQ110" s="42" t="s">
        <v>181</v>
      </c>
      <c r="AR110" s="255"/>
      <c r="AS110" s="42" t="s">
        <v>181</v>
      </c>
      <c r="AT110" s="801" t="s">
        <v>167</v>
      </c>
      <c r="AU110" s="801" t="s">
        <v>629</v>
      </c>
      <c r="AV110" s="816" t="s">
        <v>169</v>
      </c>
      <c r="AW110" s="1019">
        <v>315511202</v>
      </c>
      <c r="AX110" s="1042" t="s">
        <v>288</v>
      </c>
      <c r="AY110" s="801" t="s">
        <v>656</v>
      </c>
      <c r="AZ110" s="801" t="s">
        <v>657</v>
      </c>
      <c r="BA110" s="792">
        <v>296884854.37</v>
      </c>
      <c r="BB110" s="792" t="s">
        <v>169</v>
      </c>
      <c r="BC110" s="792">
        <v>315511202</v>
      </c>
      <c r="BD110" s="792">
        <v>296884854.37</v>
      </c>
      <c r="BE110" s="792">
        <v>62071776</v>
      </c>
      <c r="BF110" s="789">
        <f>+BE110/BC110</f>
        <v>0.19673398474137219</v>
      </c>
      <c r="BG110" s="424" t="s">
        <v>173</v>
      </c>
      <c r="BH110" s="363" t="s">
        <v>658</v>
      </c>
      <c r="BI110" s="42" t="s">
        <v>175</v>
      </c>
      <c r="BJ110" s="42" t="s">
        <v>169</v>
      </c>
      <c r="BK110" s="256" t="s">
        <v>176</v>
      </c>
      <c r="BL110" s="270" t="s">
        <v>659</v>
      </c>
      <c r="BM110" s="270" t="s">
        <v>660</v>
      </c>
      <c r="BN110" s="255"/>
      <c r="BO110" s="255"/>
    </row>
    <row r="111" spans="1:67" s="236" customFormat="1" ht="88.5" customHeight="1" x14ac:dyDescent="0.35">
      <c r="A111" s="950"/>
      <c r="B111" s="1059"/>
      <c r="C111" s="1059"/>
      <c r="D111" s="823"/>
      <c r="E111" s="425"/>
      <c r="F111" s="823"/>
      <c r="G111" s="1119"/>
      <c r="H111" s="1119"/>
      <c r="I111" s="1119"/>
      <c r="J111" s="1076"/>
      <c r="K111" s="823"/>
      <c r="L111" s="823"/>
      <c r="M111" s="823"/>
      <c r="N111" s="823"/>
      <c r="O111" s="823"/>
      <c r="P111" s="823"/>
      <c r="Q111" s="823"/>
      <c r="R111" s="823"/>
      <c r="S111" s="823"/>
      <c r="T111" s="1142"/>
      <c r="U111" s="834"/>
      <c r="V111" s="834"/>
      <c r="W111" s="922"/>
      <c r="X111" s="922"/>
      <c r="Y111" s="1219"/>
      <c r="Z111" s="1229"/>
      <c r="AA111" s="1221"/>
      <c r="AB111" s="1085"/>
      <c r="AC111" s="1064"/>
      <c r="AD111" s="1161"/>
      <c r="AE111" s="823"/>
      <c r="AF111" s="266" t="s">
        <v>661</v>
      </c>
      <c r="AG111" s="267" t="s">
        <v>216</v>
      </c>
      <c r="AH111" s="267">
        <v>1</v>
      </c>
      <c r="AI111" s="45">
        <v>0.08</v>
      </c>
      <c r="AJ111" s="94" t="s">
        <v>181</v>
      </c>
      <c r="AK111" s="94" t="s">
        <v>181</v>
      </c>
      <c r="AL111" s="110" t="s">
        <v>181</v>
      </c>
      <c r="AM111" s="777"/>
      <c r="AN111" s="426" t="s">
        <v>182</v>
      </c>
      <c r="AO111" s="30" t="s">
        <v>166</v>
      </c>
      <c r="AP111" s="427">
        <f>20*3</f>
        <v>60</v>
      </c>
      <c r="AQ111" s="32" t="s">
        <v>181</v>
      </c>
      <c r="AR111" s="255"/>
      <c r="AS111" s="32" t="s">
        <v>181</v>
      </c>
      <c r="AT111" s="802"/>
      <c r="AU111" s="802"/>
      <c r="AV111" s="817"/>
      <c r="AW111" s="1020"/>
      <c r="AX111" s="984"/>
      <c r="AY111" s="802"/>
      <c r="AZ111" s="802"/>
      <c r="BA111" s="793"/>
      <c r="BB111" s="793"/>
      <c r="BC111" s="793"/>
      <c r="BD111" s="793"/>
      <c r="BE111" s="793"/>
      <c r="BF111" s="777"/>
      <c r="BG111" s="428" t="s">
        <v>173</v>
      </c>
      <c r="BH111" s="62" t="s">
        <v>658</v>
      </c>
      <c r="BI111" s="32" t="s">
        <v>175</v>
      </c>
      <c r="BJ111" s="32" t="s">
        <v>169</v>
      </c>
      <c r="BK111" s="63" t="s">
        <v>176</v>
      </c>
      <c r="BL111" s="270" t="s">
        <v>662</v>
      </c>
      <c r="BM111" s="270" t="s">
        <v>663</v>
      </c>
      <c r="BN111" s="255"/>
      <c r="BO111" s="255"/>
    </row>
    <row r="112" spans="1:67" s="236" customFormat="1" ht="78" customHeight="1" x14ac:dyDescent="0.35">
      <c r="A112" s="950"/>
      <c r="B112" s="1059"/>
      <c r="C112" s="1059"/>
      <c r="D112" s="823"/>
      <c r="E112" s="425"/>
      <c r="F112" s="823"/>
      <c r="G112" s="1119"/>
      <c r="H112" s="1119"/>
      <c r="I112" s="1119"/>
      <c r="J112" s="1076"/>
      <c r="K112" s="910"/>
      <c r="L112" s="910"/>
      <c r="M112" s="910"/>
      <c r="N112" s="910"/>
      <c r="O112" s="910"/>
      <c r="P112" s="910"/>
      <c r="Q112" s="910"/>
      <c r="R112" s="910"/>
      <c r="S112" s="910"/>
      <c r="T112" s="1128"/>
      <c r="U112" s="835"/>
      <c r="V112" s="835"/>
      <c r="W112" s="923"/>
      <c r="X112" s="923"/>
      <c r="Y112" s="1219"/>
      <c r="Z112" s="1229"/>
      <c r="AA112" s="1221"/>
      <c r="AB112" s="1085"/>
      <c r="AC112" s="1064"/>
      <c r="AD112" s="1161"/>
      <c r="AE112" s="823"/>
      <c r="AF112" s="368" t="s">
        <v>664</v>
      </c>
      <c r="AG112" s="267" t="s">
        <v>263</v>
      </c>
      <c r="AH112" s="267">
        <v>1</v>
      </c>
      <c r="AI112" s="45">
        <v>0.06</v>
      </c>
      <c r="AJ112" s="156">
        <v>0.25</v>
      </c>
      <c r="AK112" s="156">
        <v>0.5</v>
      </c>
      <c r="AL112" s="110">
        <f>+(AJ112+AK112)/AH112</f>
        <v>0.75</v>
      </c>
      <c r="AM112" s="777"/>
      <c r="AN112" s="356" t="s">
        <v>255</v>
      </c>
      <c r="AO112" s="267" t="s">
        <v>201</v>
      </c>
      <c r="AP112" s="427">
        <f>10*20</f>
        <v>200</v>
      </c>
      <c r="AQ112" s="286" t="s">
        <v>181</v>
      </c>
      <c r="AR112" s="255"/>
      <c r="AS112" s="286" t="s">
        <v>181</v>
      </c>
      <c r="AT112" s="802"/>
      <c r="AU112" s="802"/>
      <c r="AV112" s="817"/>
      <c r="AW112" s="1020"/>
      <c r="AX112" s="984"/>
      <c r="AY112" s="802"/>
      <c r="AZ112" s="802"/>
      <c r="BA112" s="793"/>
      <c r="BB112" s="793"/>
      <c r="BC112" s="793"/>
      <c r="BD112" s="793"/>
      <c r="BE112" s="793"/>
      <c r="BF112" s="777"/>
      <c r="BG112" s="428" t="s">
        <v>173</v>
      </c>
      <c r="BH112" s="62" t="s">
        <v>658</v>
      </c>
      <c r="BI112" s="32" t="s">
        <v>175</v>
      </c>
      <c r="BJ112" s="32" t="s">
        <v>169</v>
      </c>
      <c r="BK112" s="63" t="s">
        <v>176</v>
      </c>
      <c r="BL112" s="270" t="s">
        <v>665</v>
      </c>
      <c r="BM112" s="270" t="s">
        <v>666</v>
      </c>
      <c r="BN112" s="255"/>
      <c r="BO112" s="255"/>
    </row>
    <row r="113" spans="1:67" s="236" customFormat="1" ht="106.5" customHeight="1" x14ac:dyDescent="0.35">
      <c r="A113" s="950"/>
      <c r="B113" s="1059"/>
      <c r="C113" s="1059"/>
      <c r="D113" s="823"/>
      <c r="E113" s="425"/>
      <c r="F113" s="823"/>
      <c r="G113" s="1119"/>
      <c r="H113" s="1119"/>
      <c r="I113" s="1119"/>
      <c r="J113" s="1076"/>
      <c r="K113" s="1082" t="s">
        <v>667</v>
      </c>
      <c r="L113" s="1082" t="s">
        <v>369</v>
      </c>
      <c r="M113" s="1082">
        <v>0</v>
      </c>
      <c r="N113" s="1082" t="s">
        <v>668</v>
      </c>
      <c r="O113" s="1082"/>
      <c r="P113" s="1082" t="s">
        <v>152</v>
      </c>
      <c r="Q113" s="909" t="s">
        <v>401</v>
      </c>
      <c r="R113" s="937">
        <v>80</v>
      </c>
      <c r="S113" s="909">
        <v>20</v>
      </c>
      <c r="T113" s="1157">
        <v>61</v>
      </c>
      <c r="U113" s="833">
        <v>20</v>
      </c>
      <c r="V113" s="833">
        <v>20</v>
      </c>
      <c r="W113" s="921">
        <f>+U113/S113</f>
        <v>1</v>
      </c>
      <c r="X113" s="921">
        <v>1</v>
      </c>
      <c r="Y113" s="1219"/>
      <c r="Z113" s="1229"/>
      <c r="AA113" s="1221"/>
      <c r="AB113" s="1085"/>
      <c r="AC113" s="1064"/>
      <c r="AD113" s="1161"/>
      <c r="AE113" s="823"/>
      <c r="AF113" s="368" t="s">
        <v>669</v>
      </c>
      <c r="AG113" s="267" t="s">
        <v>263</v>
      </c>
      <c r="AH113" s="267">
        <v>1</v>
      </c>
      <c r="AI113" s="45">
        <v>0.06</v>
      </c>
      <c r="AJ113" s="156">
        <v>0.25</v>
      </c>
      <c r="AK113" s="156">
        <v>0.5</v>
      </c>
      <c r="AL113" s="110">
        <f t="shared" ref="AL113:AL114" si="6">+(AJ113+AK113)/AH113</f>
        <v>0.75</v>
      </c>
      <c r="AM113" s="777"/>
      <c r="AN113" s="429" t="s">
        <v>255</v>
      </c>
      <c r="AO113" s="430" t="s">
        <v>201</v>
      </c>
      <c r="AP113" s="427">
        <f>10*20</f>
        <v>200</v>
      </c>
      <c r="AQ113" s="32" t="s">
        <v>181</v>
      </c>
      <c r="AR113" s="255"/>
      <c r="AS113" s="32" t="s">
        <v>181</v>
      </c>
      <c r="AT113" s="802"/>
      <c r="AU113" s="802"/>
      <c r="AV113" s="817"/>
      <c r="AW113" s="1020"/>
      <c r="AX113" s="984"/>
      <c r="AY113" s="802"/>
      <c r="AZ113" s="802"/>
      <c r="BA113" s="793"/>
      <c r="BB113" s="793"/>
      <c r="BC113" s="793"/>
      <c r="BD113" s="793"/>
      <c r="BE113" s="793"/>
      <c r="BF113" s="777"/>
      <c r="BG113" s="428" t="s">
        <v>173</v>
      </c>
      <c r="BH113" s="62" t="s">
        <v>658</v>
      </c>
      <c r="BI113" s="32" t="s">
        <v>175</v>
      </c>
      <c r="BJ113" s="32" t="s">
        <v>169</v>
      </c>
      <c r="BK113" s="63" t="s">
        <v>176</v>
      </c>
      <c r="BL113" s="270" t="s">
        <v>670</v>
      </c>
      <c r="BM113" s="270" t="s">
        <v>671</v>
      </c>
      <c r="BN113" s="255"/>
      <c r="BO113" s="255"/>
    </row>
    <row r="114" spans="1:67" s="236" customFormat="1" ht="88.5" customHeight="1" x14ac:dyDescent="0.35">
      <c r="A114" s="950"/>
      <c r="B114" s="1059"/>
      <c r="C114" s="1059"/>
      <c r="D114" s="823"/>
      <c r="E114" s="425"/>
      <c r="F114" s="823"/>
      <c r="G114" s="1119"/>
      <c r="H114" s="1119"/>
      <c r="I114" s="1119"/>
      <c r="J114" s="1076"/>
      <c r="K114" s="814"/>
      <c r="L114" s="814"/>
      <c r="M114" s="814"/>
      <c r="N114" s="814"/>
      <c r="O114" s="814"/>
      <c r="P114" s="814"/>
      <c r="Q114" s="823"/>
      <c r="R114" s="1078"/>
      <c r="S114" s="823"/>
      <c r="T114" s="1158"/>
      <c r="U114" s="834"/>
      <c r="V114" s="834"/>
      <c r="W114" s="922"/>
      <c r="X114" s="922"/>
      <c r="Y114" s="1219"/>
      <c r="Z114" s="1229"/>
      <c r="AA114" s="1221"/>
      <c r="AB114" s="1085"/>
      <c r="AC114" s="1064"/>
      <c r="AD114" s="1161"/>
      <c r="AE114" s="823"/>
      <c r="AF114" s="368" t="s">
        <v>672</v>
      </c>
      <c r="AG114" s="267" t="s">
        <v>263</v>
      </c>
      <c r="AH114" s="267">
        <v>1</v>
      </c>
      <c r="AI114" s="45">
        <v>0.06</v>
      </c>
      <c r="AJ114" s="156">
        <v>0.25</v>
      </c>
      <c r="AK114" s="156">
        <v>0.5</v>
      </c>
      <c r="AL114" s="110">
        <f t="shared" si="6"/>
        <v>0.75</v>
      </c>
      <c r="AM114" s="777"/>
      <c r="AN114" s="426" t="s">
        <v>255</v>
      </c>
      <c r="AO114" s="30" t="s">
        <v>201</v>
      </c>
      <c r="AP114" s="427">
        <f>10*20</f>
        <v>200</v>
      </c>
      <c r="AQ114" s="32" t="s">
        <v>181</v>
      </c>
      <c r="AR114" s="255"/>
      <c r="AS114" s="32" t="s">
        <v>181</v>
      </c>
      <c r="AT114" s="802"/>
      <c r="AU114" s="802"/>
      <c r="AV114" s="817"/>
      <c r="AW114" s="1020"/>
      <c r="AX114" s="984"/>
      <c r="AY114" s="802"/>
      <c r="AZ114" s="802"/>
      <c r="BA114" s="793"/>
      <c r="BB114" s="793"/>
      <c r="BC114" s="793"/>
      <c r="BD114" s="793"/>
      <c r="BE114" s="793"/>
      <c r="BF114" s="777"/>
      <c r="BG114" s="428" t="s">
        <v>173</v>
      </c>
      <c r="BH114" s="62" t="s">
        <v>658</v>
      </c>
      <c r="BI114" s="32" t="s">
        <v>175</v>
      </c>
      <c r="BJ114" s="32" t="s">
        <v>169</v>
      </c>
      <c r="BK114" s="63" t="s">
        <v>176</v>
      </c>
      <c r="BL114" s="270" t="s">
        <v>673</v>
      </c>
      <c r="BM114" s="270" t="s">
        <v>674</v>
      </c>
      <c r="BN114" s="255"/>
      <c r="BO114" s="255"/>
    </row>
    <row r="115" spans="1:67" s="236" customFormat="1" ht="42" customHeight="1" x14ac:dyDescent="0.35">
      <c r="A115" s="950"/>
      <c r="B115" s="1059"/>
      <c r="C115" s="1059"/>
      <c r="D115" s="823"/>
      <c r="E115" s="425"/>
      <c r="F115" s="823"/>
      <c r="G115" s="1119"/>
      <c r="H115" s="1119"/>
      <c r="I115" s="1119"/>
      <c r="J115" s="1076"/>
      <c r="K115" s="814"/>
      <c r="L115" s="814"/>
      <c r="M115" s="814"/>
      <c r="N115" s="814"/>
      <c r="O115" s="814"/>
      <c r="P115" s="814"/>
      <c r="Q115" s="823"/>
      <c r="R115" s="1078"/>
      <c r="S115" s="823"/>
      <c r="T115" s="1158"/>
      <c r="U115" s="834"/>
      <c r="V115" s="834"/>
      <c r="W115" s="922"/>
      <c r="X115" s="922"/>
      <c r="Y115" s="1219"/>
      <c r="Z115" s="1229"/>
      <c r="AA115" s="1221"/>
      <c r="AB115" s="1085"/>
      <c r="AC115" s="1064"/>
      <c r="AD115" s="1161"/>
      <c r="AE115" s="823"/>
      <c r="AF115" s="266" t="s">
        <v>675</v>
      </c>
      <c r="AG115" s="267" t="s">
        <v>236</v>
      </c>
      <c r="AH115" s="267">
        <v>1</v>
      </c>
      <c r="AI115" s="45">
        <v>0.08</v>
      </c>
      <c r="AJ115" s="156" t="s">
        <v>181</v>
      </c>
      <c r="AK115" s="156" t="s">
        <v>181</v>
      </c>
      <c r="AL115" s="110" t="s">
        <v>181</v>
      </c>
      <c r="AM115" s="777"/>
      <c r="AN115" s="435" t="s">
        <v>182</v>
      </c>
      <c r="AO115" s="436" t="s">
        <v>201</v>
      </c>
      <c r="AP115" s="427">
        <f>20*3</f>
        <v>60</v>
      </c>
      <c r="AQ115" s="32" t="s">
        <v>181</v>
      </c>
      <c r="AR115" s="255"/>
      <c r="AS115" s="32" t="s">
        <v>181</v>
      </c>
      <c r="AT115" s="802"/>
      <c r="AU115" s="802"/>
      <c r="AV115" s="817"/>
      <c r="AW115" s="1020"/>
      <c r="AX115" s="984"/>
      <c r="AY115" s="802"/>
      <c r="AZ115" s="802"/>
      <c r="BA115" s="793"/>
      <c r="BB115" s="793"/>
      <c r="BC115" s="793"/>
      <c r="BD115" s="793"/>
      <c r="BE115" s="793"/>
      <c r="BF115" s="777"/>
      <c r="BG115" s="428" t="s">
        <v>173</v>
      </c>
      <c r="BH115" s="62" t="s">
        <v>658</v>
      </c>
      <c r="BI115" s="32" t="s">
        <v>175</v>
      </c>
      <c r="BJ115" s="32" t="s">
        <v>169</v>
      </c>
      <c r="BK115" s="63" t="s">
        <v>176</v>
      </c>
      <c r="BL115" s="270" t="s">
        <v>676</v>
      </c>
      <c r="BM115" s="270" t="s">
        <v>677</v>
      </c>
      <c r="BN115" s="255"/>
      <c r="BO115" s="255"/>
    </row>
    <row r="116" spans="1:67" s="236" customFormat="1" ht="51" customHeight="1" x14ac:dyDescent="0.35">
      <c r="A116" s="950"/>
      <c r="B116" s="1059"/>
      <c r="C116" s="1059"/>
      <c r="D116" s="823"/>
      <c r="E116" s="425"/>
      <c r="F116" s="823"/>
      <c r="G116" s="1119"/>
      <c r="H116" s="1119"/>
      <c r="I116" s="1119"/>
      <c r="J116" s="1076"/>
      <c r="K116" s="814"/>
      <c r="L116" s="814"/>
      <c r="M116" s="814"/>
      <c r="N116" s="814"/>
      <c r="O116" s="814"/>
      <c r="P116" s="814"/>
      <c r="Q116" s="823"/>
      <c r="R116" s="1078"/>
      <c r="S116" s="823"/>
      <c r="T116" s="1158"/>
      <c r="U116" s="834"/>
      <c r="V116" s="834"/>
      <c r="W116" s="922"/>
      <c r="X116" s="922"/>
      <c r="Y116" s="1219"/>
      <c r="Z116" s="1229"/>
      <c r="AA116" s="1221"/>
      <c r="AB116" s="1085"/>
      <c r="AC116" s="1064"/>
      <c r="AD116" s="1161"/>
      <c r="AE116" s="823"/>
      <c r="AF116" s="266" t="s">
        <v>678</v>
      </c>
      <c r="AG116" s="267" t="s">
        <v>263</v>
      </c>
      <c r="AH116" s="267">
        <v>2</v>
      </c>
      <c r="AI116" s="45">
        <v>0.08</v>
      </c>
      <c r="AJ116" s="156" t="s">
        <v>181</v>
      </c>
      <c r="AK116" s="156" t="s">
        <v>181</v>
      </c>
      <c r="AL116" s="110" t="s">
        <v>181</v>
      </c>
      <c r="AM116" s="777"/>
      <c r="AN116" s="426" t="s">
        <v>182</v>
      </c>
      <c r="AO116" s="30" t="s">
        <v>201</v>
      </c>
      <c r="AP116" s="427">
        <f>20*3</f>
        <v>60</v>
      </c>
      <c r="AQ116" s="32" t="s">
        <v>181</v>
      </c>
      <c r="AR116" s="255"/>
      <c r="AS116" s="32" t="s">
        <v>181</v>
      </c>
      <c r="AT116" s="802"/>
      <c r="AU116" s="802"/>
      <c r="AV116" s="817"/>
      <c r="AW116" s="1020"/>
      <c r="AX116" s="984"/>
      <c r="AY116" s="802"/>
      <c r="AZ116" s="802"/>
      <c r="BA116" s="793"/>
      <c r="BB116" s="793"/>
      <c r="BC116" s="793"/>
      <c r="BD116" s="793"/>
      <c r="BE116" s="793"/>
      <c r="BF116" s="777"/>
      <c r="BG116" s="428" t="s">
        <v>173</v>
      </c>
      <c r="BH116" s="62" t="s">
        <v>658</v>
      </c>
      <c r="BI116" s="32" t="s">
        <v>175</v>
      </c>
      <c r="BJ116" s="32" t="s">
        <v>169</v>
      </c>
      <c r="BK116" s="63" t="s">
        <v>176</v>
      </c>
      <c r="BL116" s="270" t="s">
        <v>679</v>
      </c>
      <c r="BM116" s="270" t="s">
        <v>680</v>
      </c>
      <c r="BN116" s="255"/>
      <c r="BO116" s="255"/>
    </row>
    <row r="117" spans="1:67" s="236" customFormat="1" ht="45.75" customHeight="1" x14ac:dyDescent="0.35">
      <c r="A117" s="950"/>
      <c r="B117" s="1059"/>
      <c r="C117" s="1059"/>
      <c r="D117" s="823"/>
      <c r="E117" s="425"/>
      <c r="F117" s="823"/>
      <c r="G117" s="1119"/>
      <c r="H117" s="1119"/>
      <c r="I117" s="1119"/>
      <c r="J117" s="1076"/>
      <c r="K117" s="814"/>
      <c r="L117" s="814"/>
      <c r="M117" s="814"/>
      <c r="N117" s="814"/>
      <c r="O117" s="814"/>
      <c r="P117" s="814"/>
      <c r="Q117" s="823"/>
      <c r="R117" s="1078"/>
      <c r="S117" s="823"/>
      <c r="T117" s="1158"/>
      <c r="U117" s="834"/>
      <c r="V117" s="834"/>
      <c r="W117" s="922"/>
      <c r="X117" s="922"/>
      <c r="Y117" s="1219"/>
      <c r="Z117" s="1229"/>
      <c r="AA117" s="1221"/>
      <c r="AB117" s="1085"/>
      <c r="AC117" s="1064"/>
      <c r="AD117" s="1161"/>
      <c r="AE117" s="823"/>
      <c r="AF117" s="266" t="s">
        <v>681</v>
      </c>
      <c r="AG117" s="267" t="s">
        <v>248</v>
      </c>
      <c r="AH117" s="267">
        <v>20</v>
      </c>
      <c r="AI117" s="45">
        <v>0.2</v>
      </c>
      <c r="AJ117" s="156" t="s">
        <v>181</v>
      </c>
      <c r="AK117" s="156">
        <v>0</v>
      </c>
      <c r="AL117" s="110">
        <f>+(AK117)/AH117</f>
        <v>0</v>
      </c>
      <c r="AM117" s="777"/>
      <c r="AN117" s="426" t="s">
        <v>217</v>
      </c>
      <c r="AO117" s="30" t="s">
        <v>201</v>
      </c>
      <c r="AP117" s="427">
        <f>8*20</f>
        <v>160</v>
      </c>
      <c r="AQ117" s="267" t="s">
        <v>181</v>
      </c>
      <c r="AR117" s="255"/>
      <c r="AS117" s="267" t="s">
        <v>181</v>
      </c>
      <c r="AT117" s="802"/>
      <c r="AU117" s="802"/>
      <c r="AV117" s="817"/>
      <c r="AW117" s="1020"/>
      <c r="AX117" s="984"/>
      <c r="AY117" s="802"/>
      <c r="AZ117" s="802"/>
      <c r="BA117" s="793"/>
      <c r="BB117" s="793"/>
      <c r="BC117" s="793"/>
      <c r="BD117" s="793"/>
      <c r="BE117" s="793"/>
      <c r="BF117" s="777"/>
      <c r="BG117" s="428" t="s">
        <v>173</v>
      </c>
      <c r="BH117" s="62" t="s">
        <v>682</v>
      </c>
      <c r="BI117" s="437" t="s">
        <v>197</v>
      </c>
      <c r="BJ117" s="32" t="s">
        <v>169</v>
      </c>
      <c r="BK117" s="63" t="s">
        <v>217</v>
      </c>
      <c r="BL117" s="270" t="s">
        <v>683</v>
      </c>
      <c r="BM117" s="270" t="s">
        <v>684</v>
      </c>
      <c r="BN117" s="255"/>
      <c r="BO117" s="255"/>
    </row>
    <row r="118" spans="1:67" s="236" customFormat="1" ht="79.5" customHeight="1" thickBot="1" x14ac:dyDescent="0.4">
      <c r="A118" s="950"/>
      <c r="B118" s="1059"/>
      <c r="C118" s="1059"/>
      <c r="D118" s="823"/>
      <c r="E118" s="425"/>
      <c r="F118" s="823"/>
      <c r="G118" s="1119"/>
      <c r="H118" s="1119"/>
      <c r="I118" s="1119"/>
      <c r="J118" s="1076"/>
      <c r="K118" s="1083"/>
      <c r="L118" s="1083"/>
      <c r="M118" s="1083"/>
      <c r="N118" s="1083"/>
      <c r="O118" s="1083"/>
      <c r="P118" s="1083"/>
      <c r="Q118" s="910"/>
      <c r="R118" s="925"/>
      <c r="S118" s="910"/>
      <c r="T118" s="1159"/>
      <c r="U118" s="835"/>
      <c r="V118" s="835"/>
      <c r="W118" s="923"/>
      <c r="X118" s="923"/>
      <c r="Y118" s="1219"/>
      <c r="Z118" s="1229"/>
      <c r="AA118" s="1221"/>
      <c r="AB118" s="1085"/>
      <c r="AC118" s="1065"/>
      <c r="AD118" s="1199"/>
      <c r="AE118" s="824"/>
      <c r="AF118" s="275" t="s">
        <v>685</v>
      </c>
      <c r="AG118" s="276" t="s">
        <v>273</v>
      </c>
      <c r="AH118" s="276">
        <v>3</v>
      </c>
      <c r="AI118" s="51">
        <v>0.3</v>
      </c>
      <c r="AJ118" s="137">
        <v>1</v>
      </c>
      <c r="AK118" s="158">
        <v>1</v>
      </c>
      <c r="AL118" s="110">
        <f t="shared" si="5"/>
        <v>0.33333333333333331</v>
      </c>
      <c r="AM118" s="778"/>
      <c r="AN118" s="432" t="s">
        <v>176</v>
      </c>
      <c r="AO118" s="35" t="s">
        <v>201</v>
      </c>
      <c r="AP118" s="433">
        <f>11*20</f>
        <v>220</v>
      </c>
      <c r="AQ118" s="34" t="s">
        <v>181</v>
      </c>
      <c r="AR118" s="255"/>
      <c r="AS118" s="34" t="s">
        <v>181</v>
      </c>
      <c r="AT118" s="803"/>
      <c r="AU118" s="803"/>
      <c r="AV118" s="818"/>
      <c r="AW118" s="1021"/>
      <c r="AX118" s="985"/>
      <c r="AY118" s="803"/>
      <c r="AZ118" s="803"/>
      <c r="BA118" s="794"/>
      <c r="BB118" s="794"/>
      <c r="BC118" s="794"/>
      <c r="BD118" s="794"/>
      <c r="BE118" s="794"/>
      <c r="BF118" s="783"/>
      <c r="BG118" s="434" t="s">
        <v>173</v>
      </c>
      <c r="BH118" s="374" t="s">
        <v>658</v>
      </c>
      <c r="BI118" s="34" t="s">
        <v>175</v>
      </c>
      <c r="BJ118" s="34" t="s">
        <v>169</v>
      </c>
      <c r="BK118" s="279" t="s">
        <v>176</v>
      </c>
      <c r="BL118" s="270" t="s">
        <v>686</v>
      </c>
      <c r="BM118" s="270" t="s">
        <v>687</v>
      </c>
      <c r="BN118" s="255"/>
      <c r="BO118" s="255"/>
    </row>
    <row r="119" spans="1:67" s="236" customFormat="1" ht="81" customHeight="1" x14ac:dyDescent="0.35">
      <c r="A119" s="950"/>
      <c r="B119" s="1059"/>
      <c r="C119" s="1059"/>
      <c r="D119" s="823"/>
      <c r="E119" s="425"/>
      <c r="F119" s="823"/>
      <c r="G119" s="1119"/>
      <c r="H119" s="1119"/>
      <c r="I119" s="1119"/>
      <c r="J119" s="1076"/>
      <c r="K119" s="1082" t="s">
        <v>688</v>
      </c>
      <c r="L119" s="1082" t="s">
        <v>149</v>
      </c>
      <c r="M119" s="1082">
        <v>0</v>
      </c>
      <c r="N119" s="1082" t="s">
        <v>689</v>
      </c>
      <c r="O119" s="1082"/>
      <c r="P119" s="1082" t="s">
        <v>152</v>
      </c>
      <c r="Q119" s="1082" t="s">
        <v>280</v>
      </c>
      <c r="R119" s="1163">
        <v>0.8</v>
      </c>
      <c r="S119" s="1163">
        <v>0.8</v>
      </c>
      <c r="T119" s="848">
        <v>1</v>
      </c>
      <c r="U119" s="848">
        <v>0.8</v>
      </c>
      <c r="V119" s="848">
        <v>0.8</v>
      </c>
      <c r="W119" s="921">
        <f>+U119/S119</f>
        <v>1</v>
      </c>
      <c r="X119" s="921">
        <v>1</v>
      </c>
      <c r="Y119" s="1219"/>
      <c r="Z119" s="1229"/>
      <c r="AA119" s="1221"/>
      <c r="AB119" s="1085"/>
      <c r="AC119" s="1063" t="s">
        <v>690</v>
      </c>
      <c r="AD119" s="1198">
        <v>2021130010036</v>
      </c>
      <c r="AE119" s="822" t="s">
        <v>691</v>
      </c>
      <c r="AF119" s="420" t="s">
        <v>692</v>
      </c>
      <c r="AG119" s="347" t="s">
        <v>485</v>
      </c>
      <c r="AH119" s="347">
        <v>1</v>
      </c>
      <c r="AI119" s="182">
        <v>0.1</v>
      </c>
      <c r="AJ119" s="157" t="s">
        <v>181</v>
      </c>
      <c r="AK119" s="45" t="s">
        <v>181</v>
      </c>
      <c r="AL119" s="110" t="s">
        <v>181</v>
      </c>
      <c r="AM119" s="782">
        <f>AVERAGE(AL119:AL125)</f>
        <v>0.75</v>
      </c>
      <c r="AN119" s="438" t="s">
        <v>195</v>
      </c>
      <c r="AO119" s="439" t="s">
        <v>166</v>
      </c>
      <c r="AP119" s="440">
        <f>20*6</f>
        <v>120</v>
      </c>
      <c r="AQ119" s="172" t="s">
        <v>181</v>
      </c>
      <c r="AR119" s="255"/>
      <c r="AS119" s="282" t="s">
        <v>181</v>
      </c>
      <c r="AT119" s="802" t="s">
        <v>167</v>
      </c>
      <c r="AU119" s="802" t="s">
        <v>629</v>
      </c>
      <c r="AV119" s="984" t="s">
        <v>169</v>
      </c>
      <c r="AW119" s="986">
        <v>138824928</v>
      </c>
      <c r="AX119" s="988" t="s">
        <v>288</v>
      </c>
      <c r="AY119" s="991" t="s">
        <v>693</v>
      </c>
      <c r="AZ119" s="802" t="s">
        <v>694</v>
      </c>
      <c r="BA119" s="795">
        <v>125246032</v>
      </c>
      <c r="BB119" s="796" t="s">
        <v>169</v>
      </c>
      <c r="BC119" s="796">
        <v>138824928</v>
      </c>
      <c r="BD119" s="796">
        <v>125246032</v>
      </c>
      <c r="BE119" s="796">
        <v>42819156</v>
      </c>
      <c r="BF119" s="876">
        <f>+BE119/BC119</f>
        <v>0.30843996547939861</v>
      </c>
      <c r="BG119" s="441" t="s">
        <v>173</v>
      </c>
      <c r="BH119" s="367" t="s">
        <v>695</v>
      </c>
      <c r="BI119" s="172" t="s">
        <v>175</v>
      </c>
      <c r="BJ119" s="172" t="s">
        <v>169</v>
      </c>
      <c r="BK119" s="442" t="s">
        <v>176</v>
      </c>
      <c r="BL119" s="270" t="s">
        <v>696</v>
      </c>
      <c r="BM119" s="270" t="s">
        <v>697</v>
      </c>
      <c r="BN119" s="255"/>
      <c r="BO119" s="255"/>
    </row>
    <row r="120" spans="1:67" s="236" customFormat="1" ht="106.5" customHeight="1" x14ac:dyDescent="0.35">
      <c r="A120" s="950"/>
      <c r="B120" s="1059"/>
      <c r="C120" s="1059"/>
      <c r="D120" s="823"/>
      <c r="E120" s="425"/>
      <c r="F120" s="823"/>
      <c r="G120" s="1119"/>
      <c r="H120" s="1119"/>
      <c r="I120" s="1119"/>
      <c r="J120" s="1076"/>
      <c r="K120" s="814"/>
      <c r="L120" s="814"/>
      <c r="M120" s="814"/>
      <c r="N120" s="814"/>
      <c r="O120" s="814"/>
      <c r="P120" s="814"/>
      <c r="Q120" s="814"/>
      <c r="R120" s="1164"/>
      <c r="S120" s="1164"/>
      <c r="T120" s="849"/>
      <c r="U120" s="849"/>
      <c r="V120" s="849"/>
      <c r="W120" s="922"/>
      <c r="X120" s="922"/>
      <c r="Y120" s="1219"/>
      <c r="Z120" s="1229"/>
      <c r="AA120" s="1221"/>
      <c r="AB120" s="1085"/>
      <c r="AC120" s="1064"/>
      <c r="AD120" s="1161"/>
      <c r="AE120" s="823"/>
      <c r="AF120" s="266" t="s">
        <v>698</v>
      </c>
      <c r="AG120" s="267" t="s">
        <v>487</v>
      </c>
      <c r="AH120" s="353">
        <v>3</v>
      </c>
      <c r="AI120" s="181">
        <v>0.2</v>
      </c>
      <c r="AJ120" s="158">
        <v>1</v>
      </c>
      <c r="AK120" s="135">
        <v>1</v>
      </c>
      <c r="AL120" s="110">
        <f>+(AJ120+AK120)/AH120</f>
        <v>0.66666666666666663</v>
      </c>
      <c r="AM120" s="777"/>
      <c r="AN120" s="443" t="s">
        <v>217</v>
      </c>
      <c r="AO120" s="444" t="s">
        <v>201</v>
      </c>
      <c r="AP120" s="427">
        <f>8*20</f>
        <v>160</v>
      </c>
      <c r="AQ120" s="32" t="s">
        <v>181</v>
      </c>
      <c r="AR120" s="255"/>
      <c r="AS120" s="282" t="s">
        <v>181</v>
      </c>
      <c r="AT120" s="802"/>
      <c r="AU120" s="802"/>
      <c r="AV120" s="984"/>
      <c r="AW120" s="986"/>
      <c r="AX120" s="989"/>
      <c r="AY120" s="965"/>
      <c r="AZ120" s="802"/>
      <c r="BA120" s="796"/>
      <c r="BB120" s="796"/>
      <c r="BC120" s="796"/>
      <c r="BD120" s="796"/>
      <c r="BE120" s="796"/>
      <c r="BF120" s="876"/>
      <c r="BG120" s="428" t="s">
        <v>173</v>
      </c>
      <c r="BH120" s="62" t="s">
        <v>695</v>
      </c>
      <c r="BI120" s="32" t="s">
        <v>175</v>
      </c>
      <c r="BJ120" s="32" t="s">
        <v>169</v>
      </c>
      <c r="BK120" s="63" t="s">
        <v>176</v>
      </c>
      <c r="BL120" s="270" t="s">
        <v>699</v>
      </c>
      <c r="BM120" s="270" t="s">
        <v>700</v>
      </c>
      <c r="BN120" s="255"/>
      <c r="BO120" s="255"/>
    </row>
    <row r="121" spans="1:67" s="236" customFormat="1" ht="66.75" customHeight="1" x14ac:dyDescent="0.35">
      <c r="A121" s="950"/>
      <c r="B121" s="1059"/>
      <c r="C121" s="1059"/>
      <c r="D121" s="823"/>
      <c r="E121" s="425"/>
      <c r="F121" s="823"/>
      <c r="G121" s="1119"/>
      <c r="H121" s="1119"/>
      <c r="I121" s="1119"/>
      <c r="J121" s="1076"/>
      <c r="K121" s="814"/>
      <c r="L121" s="814"/>
      <c r="M121" s="814"/>
      <c r="N121" s="814"/>
      <c r="O121" s="814"/>
      <c r="P121" s="814"/>
      <c r="Q121" s="814"/>
      <c r="R121" s="1164"/>
      <c r="S121" s="1164"/>
      <c r="T121" s="849"/>
      <c r="U121" s="849"/>
      <c r="V121" s="849"/>
      <c r="W121" s="922"/>
      <c r="X121" s="922"/>
      <c r="Y121" s="1219"/>
      <c r="Z121" s="1229"/>
      <c r="AA121" s="1221"/>
      <c r="AB121" s="1085"/>
      <c r="AC121" s="1064"/>
      <c r="AD121" s="1161"/>
      <c r="AE121" s="823"/>
      <c r="AF121" s="266" t="s">
        <v>701</v>
      </c>
      <c r="AG121" s="267" t="s">
        <v>449</v>
      </c>
      <c r="AH121" s="267">
        <v>1</v>
      </c>
      <c r="AI121" s="45">
        <v>0.1</v>
      </c>
      <c r="AJ121" s="45" t="s">
        <v>181</v>
      </c>
      <c r="AK121" s="45" t="s">
        <v>181</v>
      </c>
      <c r="AL121" s="110" t="s">
        <v>181</v>
      </c>
      <c r="AM121" s="777"/>
      <c r="AN121" s="443" t="s">
        <v>195</v>
      </c>
      <c r="AO121" s="444" t="s">
        <v>182</v>
      </c>
      <c r="AP121" s="427">
        <f>4*20</f>
        <v>80</v>
      </c>
      <c r="AQ121" s="427">
        <v>300</v>
      </c>
      <c r="AR121" s="255"/>
      <c r="AS121" s="282" t="s">
        <v>181</v>
      </c>
      <c r="AT121" s="802"/>
      <c r="AU121" s="802"/>
      <c r="AV121" s="984"/>
      <c r="AW121" s="986"/>
      <c r="AX121" s="989"/>
      <c r="AY121" s="965"/>
      <c r="AZ121" s="802"/>
      <c r="BA121" s="796"/>
      <c r="BB121" s="796"/>
      <c r="BC121" s="796"/>
      <c r="BD121" s="796"/>
      <c r="BE121" s="796"/>
      <c r="BF121" s="876"/>
      <c r="BG121" s="428" t="s">
        <v>173</v>
      </c>
      <c r="BH121" s="62" t="s">
        <v>695</v>
      </c>
      <c r="BI121" s="32" t="s">
        <v>175</v>
      </c>
      <c r="BJ121" s="32" t="s">
        <v>169</v>
      </c>
      <c r="BK121" s="63" t="s">
        <v>176</v>
      </c>
      <c r="BL121" s="270" t="s">
        <v>702</v>
      </c>
      <c r="BM121" s="270" t="s">
        <v>703</v>
      </c>
      <c r="BN121" s="255"/>
      <c r="BO121" s="255"/>
    </row>
    <row r="122" spans="1:67" s="236" customFormat="1" ht="61.5" customHeight="1" x14ac:dyDescent="0.35">
      <c r="A122" s="950"/>
      <c r="B122" s="1059"/>
      <c r="C122" s="1059"/>
      <c r="D122" s="823"/>
      <c r="E122" s="425"/>
      <c r="F122" s="823"/>
      <c r="G122" s="1119"/>
      <c r="H122" s="1119"/>
      <c r="I122" s="1119"/>
      <c r="J122" s="1076"/>
      <c r="K122" s="814"/>
      <c r="L122" s="814"/>
      <c r="M122" s="814"/>
      <c r="N122" s="814"/>
      <c r="O122" s="814"/>
      <c r="P122" s="814"/>
      <c r="Q122" s="814"/>
      <c r="R122" s="1164"/>
      <c r="S122" s="1164"/>
      <c r="T122" s="849"/>
      <c r="U122" s="849"/>
      <c r="V122" s="849"/>
      <c r="W122" s="922"/>
      <c r="X122" s="922"/>
      <c r="Y122" s="1219"/>
      <c r="Z122" s="1229"/>
      <c r="AA122" s="1221"/>
      <c r="AB122" s="1085"/>
      <c r="AC122" s="1064"/>
      <c r="AD122" s="1161"/>
      <c r="AE122" s="823"/>
      <c r="AF122" s="266" t="s">
        <v>704</v>
      </c>
      <c r="AG122" s="267" t="s">
        <v>445</v>
      </c>
      <c r="AH122" s="267">
        <v>1</v>
      </c>
      <c r="AI122" s="45">
        <v>0.1</v>
      </c>
      <c r="AJ122" s="137">
        <v>1</v>
      </c>
      <c r="AK122" s="135">
        <v>1</v>
      </c>
      <c r="AL122" s="110">
        <f t="shared" si="5"/>
        <v>1</v>
      </c>
      <c r="AM122" s="777"/>
      <c r="AN122" s="443" t="s">
        <v>176</v>
      </c>
      <c r="AO122" s="444" t="s">
        <v>165</v>
      </c>
      <c r="AP122" s="427">
        <f>20*3</f>
        <v>60</v>
      </c>
      <c r="AQ122" s="32" t="s">
        <v>181</v>
      </c>
      <c r="AR122" s="255"/>
      <c r="AS122" s="282" t="s">
        <v>181</v>
      </c>
      <c r="AT122" s="802"/>
      <c r="AU122" s="802"/>
      <c r="AV122" s="984"/>
      <c r="AW122" s="986"/>
      <c r="AX122" s="989"/>
      <c r="AY122" s="965"/>
      <c r="AZ122" s="802"/>
      <c r="BA122" s="796"/>
      <c r="BB122" s="796"/>
      <c r="BC122" s="796"/>
      <c r="BD122" s="796"/>
      <c r="BE122" s="796"/>
      <c r="BF122" s="876"/>
      <c r="BG122" s="428" t="s">
        <v>173</v>
      </c>
      <c r="BH122" s="62" t="s">
        <v>695</v>
      </c>
      <c r="BI122" s="32" t="s">
        <v>175</v>
      </c>
      <c r="BJ122" s="32" t="s">
        <v>169</v>
      </c>
      <c r="BK122" s="63" t="s">
        <v>176</v>
      </c>
      <c r="BL122" s="270" t="s">
        <v>705</v>
      </c>
      <c r="BM122" s="270" t="s">
        <v>706</v>
      </c>
      <c r="BN122" s="255"/>
      <c r="BO122" s="255"/>
    </row>
    <row r="123" spans="1:67" s="236" customFormat="1" ht="60" customHeight="1" x14ac:dyDescent="0.35">
      <c r="A123" s="950"/>
      <c r="B123" s="1059"/>
      <c r="C123" s="1059"/>
      <c r="D123" s="823"/>
      <c r="E123" s="425"/>
      <c r="F123" s="823"/>
      <c r="G123" s="1119"/>
      <c r="H123" s="1119"/>
      <c r="I123" s="1119"/>
      <c r="J123" s="1076"/>
      <c r="K123" s="814"/>
      <c r="L123" s="814"/>
      <c r="M123" s="814"/>
      <c r="N123" s="814"/>
      <c r="O123" s="814"/>
      <c r="P123" s="814"/>
      <c r="Q123" s="814"/>
      <c r="R123" s="1164"/>
      <c r="S123" s="1164"/>
      <c r="T123" s="849"/>
      <c r="U123" s="849"/>
      <c r="V123" s="849"/>
      <c r="W123" s="922"/>
      <c r="X123" s="922"/>
      <c r="Y123" s="1219"/>
      <c r="Z123" s="1229"/>
      <c r="AA123" s="1221"/>
      <c r="AB123" s="1085"/>
      <c r="AC123" s="1064"/>
      <c r="AD123" s="1161"/>
      <c r="AE123" s="823"/>
      <c r="AF123" s="266" t="s">
        <v>707</v>
      </c>
      <c r="AG123" s="267" t="s">
        <v>708</v>
      </c>
      <c r="AH123" s="267">
        <v>1</v>
      </c>
      <c r="AI123" s="45">
        <v>0.1</v>
      </c>
      <c r="AJ123" s="137">
        <v>1</v>
      </c>
      <c r="AK123" s="135">
        <v>1</v>
      </c>
      <c r="AL123" s="110">
        <f t="shared" si="5"/>
        <v>1</v>
      </c>
      <c r="AM123" s="777"/>
      <c r="AN123" s="443" t="s">
        <v>176</v>
      </c>
      <c r="AO123" s="444" t="s">
        <v>165</v>
      </c>
      <c r="AP123" s="427">
        <f>20*3</f>
        <v>60</v>
      </c>
      <c r="AQ123" s="32" t="s">
        <v>181</v>
      </c>
      <c r="AR123" s="255"/>
      <c r="AS123" s="282" t="s">
        <v>181</v>
      </c>
      <c r="AT123" s="802"/>
      <c r="AU123" s="802"/>
      <c r="AV123" s="984"/>
      <c r="AW123" s="986"/>
      <c r="AX123" s="989"/>
      <c r="AY123" s="965"/>
      <c r="AZ123" s="802"/>
      <c r="BA123" s="796"/>
      <c r="BB123" s="796"/>
      <c r="BC123" s="796"/>
      <c r="BD123" s="796"/>
      <c r="BE123" s="796"/>
      <c r="BF123" s="876"/>
      <c r="BG123" s="428" t="s">
        <v>173</v>
      </c>
      <c r="BH123" s="62" t="s">
        <v>695</v>
      </c>
      <c r="BI123" s="32" t="s">
        <v>175</v>
      </c>
      <c r="BJ123" s="32" t="s">
        <v>169</v>
      </c>
      <c r="BK123" s="63" t="s">
        <v>176</v>
      </c>
      <c r="BL123" s="270" t="s">
        <v>709</v>
      </c>
      <c r="BM123" s="270" t="s">
        <v>710</v>
      </c>
      <c r="BN123" s="255"/>
      <c r="BO123" s="255"/>
    </row>
    <row r="124" spans="1:67" s="236" customFormat="1" ht="52.5" customHeight="1" x14ac:dyDescent="0.35">
      <c r="A124" s="950"/>
      <c r="B124" s="1059"/>
      <c r="C124" s="1059"/>
      <c r="D124" s="823"/>
      <c r="E124" s="425"/>
      <c r="F124" s="823"/>
      <c r="G124" s="1119"/>
      <c r="H124" s="1119"/>
      <c r="I124" s="1119"/>
      <c r="J124" s="1076"/>
      <c r="K124" s="814"/>
      <c r="L124" s="814"/>
      <c r="M124" s="814"/>
      <c r="N124" s="814"/>
      <c r="O124" s="814"/>
      <c r="P124" s="814"/>
      <c r="Q124" s="814"/>
      <c r="R124" s="1164"/>
      <c r="S124" s="1164"/>
      <c r="T124" s="849"/>
      <c r="U124" s="849"/>
      <c r="V124" s="849"/>
      <c r="W124" s="922"/>
      <c r="X124" s="922"/>
      <c r="Y124" s="1219"/>
      <c r="Z124" s="1229"/>
      <c r="AA124" s="1221"/>
      <c r="AB124" s="1085"/>
      <c r="AC124" s="1064"/>
      <c r="AD124" s="1161"/>
      <c r="AE124" s="823"/>
      <c r="AF124" s="266" t="s">
        <v>711</v>
      </c>
      <c r="AG124" s="267" t="s">
        <v>449</v>
      </c>
      <c r="AH124" s="344">
        <v>1</v>
      </c>
      <c r="AI124" s="50">
        <v>0.2</v>
      </c>
      <c r="AJ124" s="156">
        <v>0.25</v>
      </c>
      <c r="AK124" s="327">
        <v>0.5</v>
      </c>
      <c r="AL124" s="110">
        <f>+(AJ124+AK124)/AH124</f>
        <v>0.75</v>
      </c>
      <c r="AM124" s="777"/>
      <c r="AN124" s="445" t="s">
        <v>255</v>
      </c>
      <c r="AO124" s="446" t="s">
        <v>201</v>
      </c>
      <c r="AP124" s="427">
        <f>10*20</f>
        <v>200</v>
      </c>
      <c r="AQ124" s="32" t="s">
        <v>181</v>
      </c>
      <c r="AR124" s="255"/>
      <c r="AS124" s="282" t="s">
        <v>181</v>
      </c>
      <c r="AT124" s="802"/>
      <c r="AU124" s="802"/>
      <c r="AV124" s="984"/>
      <c r="AW124" s="986"/>
      <c r="AX124" s="989"/>
      <c r="AY124" s="965"/>
      <c r="AZ124" s="802"/>
      <c r="BA124" s="796"/>
      <c r="BB124" s="796"/>
      <c r="BC124" s="796"/>
      <c r="BD124" s="796"/>
      <c r="BE124" s="796"/>
      <c r="BF124" s="876"/>
      <c r="BG124" s="428" t="s">
        <v>173</v>
      </c>
      <c r="BH124" s="62" t="s">
        <v>695</v>
      </c>
      <c r="BI124" s="32" t="s">
        <v>175</v>
      </c>
      <c r="BJ124" s="32" t="s">
        <v>169</v>
      </c>
      <c r="BK124" s="63" t="s">
        <v>176</v>
      </c>
      <c r="BL124" s="270" t="s">
        <v>712</v>
      </c>
      <c r="BM124" s="270" t="s">
        <v>713</v>
      </c>
      <c r="BN124" s="255"/>
      <c r="BO124" s="255"/>
    </row>
    <row r="125" spans="1:67" s="236" customFormat="1" ht="66.75" customHeight="1" thickBot="1" x14ac:dyDescent="0.4">
      <c r="A125" s="950"/>
      <c r="B125" s="1059"/>
      <c r="C125" s="1059"/>
      <c r="D125" s="823"/>
      <c r="E125" s="425"/>
      <c r="F125" s="823"/>
      <c r="G125" s="1119"/>
      <c r="H125" s="1119"/>
      <c r="I125" s="1119"/>
      <c r="J125" s="1076"/>
      <c r="K125" s="1083"/>
      <c r="L125" s="1083"/>
      <c r="M125" s="1083"/>
      <c r="N125" s="1083"/>
      <c r="O125" s="1083"/>
      <c r="P125" s="1083"/>
      <c r="Q125" s="1083"/>
      <c r="R125" s="1165"/>
      <c r="S125" s="1165"/>
      <c r="T125" s="850"/>
      <c r="U125" s="850"/>
      <c r="V125" s="850"/>
      <c r="W125" s="923"/>
      <c r="X125" s="923"/>
      <c r="Y125" s="1219"/>
      <c r="Z125" s="1229"/>
      <c r="AA125" s="1222"/>
      <c r="AB125" s="1086"/>
      <c r="AC125" s="1064"/>
      <c r="AD125" s="1161"/>
      <c r="AE125" s="823"/>
      <c r="AF125" s="376" t="s">
        <v>714</v>
      </c>
      <c r="AG125" s="344" t="s">
        <v>715</v>
      </c>
      <c r="AH125" s="344">
        <v>3</v>
      </c>
      <c r="AI125" s="50">
        <v>0.2</v>
      </c>
      <c r="AJ125" s="158" t="s">
        <v>181</v>
      </c>
      <c r="AK125" s="296">
        <v>1</v>
      </c>
      <c r="AL125" s="83">
        <f>+(AK125)/AH125</f>
        <v>0.33333333333333331</v>
      </c>
      <c r="AM125" s="777"/>
      <c r="AN125" s="448" t="s">
        <v>217</v>
      </c>
      <c r="AO125" s="449" t="s">
        <v>201</v>
      </c>
      <c r="AP125" s="433">
        <f>8*20</f>
        <v>160</v>
      </c>
      <c r="AQ125" s="433">
        <v>140</v>
      </c>
      <c r="AR125" s="255"/>
      <c r="AS125" s="282">
        <v>140</v>
      </c>
      <c r="AT125" s="803"/>
      <c r="AU125" s="803"/>
      <c r="AV125" s="985"/>
      <c r="AW125" s="987"/>
      <c r="AX125" s="990"/>
      <c r="AY125" s="966"/>
      <c r="AZ125" s="803"/>
      <c r="BA125" s="797"/>
      <c r="BB125" s="797"/>
      <c r="BC125" s="797"/>
      <c r="BD125" s="797"/>
      <c r="BE125" s="797"/>
      <c r="BF125" s="877"/>
      <c r="BG125" s="434" t="s">
        <v>173</v>
      </c>
      <c r="BH125" s="374" t="s">
        <v>695</v>
      </c>
      <c r="BI125" s="34" t="s">
        <v>175</v>
      </c>
      <c r="BJ125" s="34" t="s">
        <v>169</v>
      </c>
      <c r="BK125" s="279" t="s">
        <v>176</v>
      </c>
      <c r="BL125" s="270" t="s">
        <v>716</v>
      </c>
      <c r="BM125" s="270" t="s">
        <v>717</v>
      </c>
      <c r="BN125" s="255"/>
      <c r="BO125" s="255"/>
    </row>
    <row r="126" spans="1:67" s="236" customFormat="1" ht="66.75" customHeight="1" thickBot="1" x14ac:dyDescent="0.4">
      <c r="A126" s="950"/>
      <c r="B126" s="1059"/>
      <c r="C126" s="1059"/>
      <c r="D126" s="261"/>
      <c r="E126" s="425"/>
      <c r="F126" s="261"/>
      <c r="G126" s="262"/>
      <c r="H126" s="262"/>
      <c r="I126" s="262"/>
      <c r="J126" s="242"/>
      <c r="K126" s="774" t="s">
        <v>718</v>
      </c>
      <c r="L126" s="775"/>
      <c r="M126" s="775"/>
      <c r="N126" s="775"/>
      <c r="O126" s="775"/>
      <c r="P126" s="775"/>
      <c r="Q126" s="775"/>
      <c r="R126" s="775"/>
      <c r="S126" s="775"/>
      <c r="T126" s="775"/>
      <c r="U126" s="775"/>
      <c r="V126" s="776"/>
      <c r="W126" s="122">
        <f>AVERAGE(W103:W125)</f>
        <v>1</v>
      </c>
      <c r="X126" s="122">
        <f>AVERAGE(X103:X125)</f>
        <v>0.97476510919248349</v>
      </c>
      <c r="Y126" s="1219"/>
      <c r="Z126" s="1229"/>
      <c r="AA126" s="447"/>
      <c r="AB126" s="450"/>
      <c r="AC126" s="898" t="s">
        <v>719</v>
      </c>
      <c r="AD126" s="899"/>
      <c r="AE126" s="899"/>
      <c r="AF126" s="899"/>
      <c r="AG126" s="899"/>
      <c r="AH126" s="899"/>
      <c r="AI126" s="899"/>
      <c r="AJ126" s="899"/>
      <c r="AK126" s="900"/>
      <c r="AL126" s="901"/>
      <c r="AM126" s="164">
        <f>AVERAGE(AM103:AM125)</f>
        <v>0.67222222222222217</v>
      </c>
      <c r="AN126" s="451"/>
      <c r="AO126" s="452"/>
      <c r="AP126" s="453"/>
      <c r="AQ126" s="454"/>
      <c r="AR126" s="455"/>
      <c r="AS126" s="455"/>
      <c r="AT126" s="171"/>
      <c r="AU126" s="171"/>
      <c r="AV126" s="884" t="s">
        <v>720</v>
      </c>
      <c r="AW126" s="885"/>
      <c r="AX126" s="885"/>
      <c r="AY126" s="885"/>
      <c r="AZ126" s="885"/>
      <c r="BA126" s="885"/>
      <c r="BB126" s="886"/>
      <c r="BC126" s="456">
        <f>+BC119+BC110+BC103</f>
        <v>624336130</v>
      </c>
      <c r="BD126" s="457">
        <f t="shared" ref="BD126:BE126" si="7">+BD119+BD110+BD103</f>
        <v>581632242.37</v>
      </c>
      <c r="BE126" s="458">
        <f t="shared" si="7"/>
        <v>170725384</v>
      </c>
      <c r="BF126" s="459">
        <f>+BE126/BC126</f>
        <v>0.27345107194100715</v>
      </c>
      <c r="BG126" s="460"/>
      <c r="BH126" s="461"/>
      <c r="BI126" s="171"/>
      <c r="BJ126" s="171"/>
      <c r="BK126" s="462"/>
      <c r="BL126" s="258"/>
      <c r="BM126" s="258"/>
      <c r="BN126" s="255"/>
      <c r="BO126" s="255"/>
    </row>
    <row r="127" spans="1:67" s="236" customFormat="1" ht="144.75" customHeight="1" x14ac:dyDescent="0.35">
      <c r="A127" s="950"/>
      <c r="B127" s="1059"/>
      <c r="C127" s="1059"/>
      <c r="D127" s="909" t="s">
        <v>721</v>
      </c>
      <c r="E127" s="909" t="s">
        <v>722</v>
      </c>
      <c r="F127" s="909" t="s">
        <v>723</v>
      </c>
      <c r="G127" s="1118"/>
      <c r="H127" s="1118"/>
      <c r="I127" s="1118"/>
      <c r="J127" s="1075" t="s">
        <v>724</v>
      </c>
      <c r="K127" s="823" t="s">
        <v>725</v>
      </c>
      <c r="L127" s="823" t="s">
        <v>726</v>
      </c>
      <c r="M127" s="823" t="s">
        <v>727</v>
      </c>
      <c r="N127" s="823" t="s">
        <v>728</v>
      </c>
      <c r="O127" s="823"/>
      <c r="P127" s="823" t="s">
        <v>152</v>
      </c>
      <c r="Q127" s="823" t="s">
        <v>729</v>
      </c>
      <c r="R127" s="1078">
        <v>15</v>
      </c>
      <c r="S127" s="823">
        <v>15</v>
      </c>
      <c r="T127" s="1158">
        <v>17</v>
      </c>
      <c r="U127" s="1236">
        <v>0</v>
      </c>
      <c r="V127" s="851">
        <v>0</v>
      </c>
      <c r="W127" s="921">
        <f>+U127/S127</f>
        <v>0</v>
      </c>
      <c r="X127" s="921">
        <v>1</v>
      </c>
      <c r="Y127" s="1219"/>
      <c r="Z127" s="1229"/>
      <c r="AA127" s="1224" t="s">
        <v>730</v>
      </c>
      <c r="AB127" s="1225" t="s">
        <v>731</v>
      </c>
      <c r="AC127" s="1063" t="s">
        <v>732</v>
      </c>
      <c r="AD127" s="1198">
        <v>2020130010186</v>
      </c>
      <c r="AE127" s="822" t="s">
        <v>733</v>
      </c>
      <c r="AF127" s="247" t="s">
        <v>734</v>
      </c>
      <c r="AG127" s="295" t="s">
        <v>735</v>
      </c>
      <c r="AH127" s="317">
        <v>500</v>
      </c>
      <c r="AI127" s="463">
        <v>25</v>
      </c>
      <c r="AJ127" s="464">
        <v>0</v>
      </c>
      <c r="AK127" s="465">
        <v>64</v>
      </c>
      <c r="AL127" s="165">
        <f>+(AJ127+AK127)/AH127</f>
        <v>0.128</v>
      </c>
      <c r="AM127" s="1251">
        <f>AVERAGE(AL127:AL131)</f>
        <v>0.62560000000000004</v>
      </c>
      <c r="AN127" s="466">
        <v>44998</v>
      </c>
      <c r="AO127" s="466">
        <v>45226</v>
      </c>
      <c r="AP127" s="467">
        <v>228</v>
      </c>
      <c r="AQ127" s="349">
        <v>500</v>
      </c>
      <c r="AR127" s="468"/>
      <c r="AS127" s="469">
        <v>64</v>
      </c>
      <c r="AT127" s="1055" t="s">
        <v>736</v>
      </c>
      <c r="AU127" s="1043" t="s">
        <v>737</v>
      </c>
      <c r="AV127" s="801" t="s">
        <v>169</v>
      </c>
      <c r="AW127" s="816">
        <v>729426000</v>
      </c>
      <c r="AX127" s="801" t="s">
        <v>288</v>
      </c>
      <c r="AY127" s="801" t="s">
        <v>738</v>
      </c>
      <c r="AZ127" s="801" t="s">
        <v>739</v>
      </c>
      <c r="BA127" s="784">
        <v>698302000</v>
      </c>
      <c r="BB127" s="784" t="s">
        <v>169</v>
      </c>
      <c r="BC127" s="784">
        <v>729426000</v>
      </c>
      <c r="BD127" s="784">
        <v>698302000</v>
      </c>
      <c r="BE127" s="784">
        <v>548231000</v>
      </c>
      <c r="BF127" s="789">
        <f>+BE127/BC127</f>
        <v>0.75159234795578989</v>
      </c>
      <c r="BG127" s="470" t="s">
        <v>338</v>
      </c>
      <c r="BH127" s="470" t="s">
        <v>740</v>
      </c>
      <c r="BI127" s="42" t="s">
        <v>155</v>
      </c>
      <c r="BJ127" s="42" t="s">
        <v>155</v>
      </c>
      <c r="BK127" s="72" t="s">
        <v>155</v>
      </c>
      <c r="BL127" s="471" t="s">
        <v>741</v>
      </c>
      <c r="BM127" s="472" t="s">
        <v>742</v>
      </c>
      <c r="BN127" s="255"/>
      <c r="BO127" s="255"/>
    </row>
    <row r="128" spans="1:67" s="236" customFormat="1" ht="111" customHeight="1" x14ac:dyDescent="0.35">
      <c r="A128" s="950"/>
      <c r="B128" s="1059"/>
      <c r="C128" s="1059"/>
      <c r="D128" s="823"/>
      <c r="E128" s="823"/>
      <c r="F128" s="823"/>
      <c r="G128" s="1119"/>
      <c r="H128" s="1119"/>
      <c r="I128" s="1119"/>
      <c r="J128" s="1076"/>
      <c r="K128" s="823"/>
      <c r="L128" s="823"/>
      <c r="M128" s="823"/>
      <c r="N128" s="823"/>
      <c r="O128" s="823"/>
      <c r="P128" s="823"/>
      <c r="Q128" s="823"/>
      <c r="R128" s="1078"/>
      <c r="S128" s="823"/>
      <c r="T128" s="1158"/>
      <c r="U128" s="1236"/>
      <c r="V128" s="851"/>
      <c r="W128" s="922"/>
      <c r="X128" s="922"/>
      <c r="Y128" s="1219"/>
      <c r="Z128" s="1229"/>
      <c r="AA128" s="1224"/>
      <c r="AB128" s="1225"/>
      <c r="AC128" s="1064"/>
      <c r="AD128" s="1161"/>
      <c r="AE128" s="823"/>
      <c r="AF128" s="266" t="s">
        <v>743</v>
      </c>
      <c r="AG128" s="473" t="s">
        <v>744</v>
      </c>
      <c r="AH128" s="350">
        <v>3</v>
      </c>
      <c r="AI128" s="474">
        <v>25</v>
      </c>
      <c r="AJ128" s="475">
        <v>0</v>
      </c>
      <c r="AK128" s="476">
        <v>0</v>
      </c>
      <c r="AL128" s="84">
        <f t="shared" ref="AL128:AL136" si="8">+(AJ128+AK128)/AH128</f>
        <v>0</v>
      </c>
      <c r="AM128" s="1252"/>
      <c r="AN128" s="477">
        <v>44998</v>
      </c>
      <c r="AO128" s="477">
        <v>45226</v>
      </c>
      <c r="AP128" s="350">
        <v>228</v>
      </c>
      <c r="AQ128" s="286">
        <v>15</v>
      </c>
      <c r="AR128" s="255"/>
      <c r="AS128" s="478">
        <v>30</v>
      </c>
      <c r="AT128" s="1056"/>
      <c r="AU128" s="1044"/>
      <c r="AV128" s="991"/>
      <c r="AW128" s="992"/>
      <c r="AX128" s="991"/>
      <c r="AY128" s="802"/>
      <c r="AZ128" s="802"/>
      <c r="BA128" s="785"/>
      <c r="BB128" s="785"/>
      <c r="BC128" s="785"/>
      <c r="BD128" s="785"/>
      <c r="BE128" s="785"/>
      <c r="BF128" s="778"/>
      <c r="BG128" s="330" t="s">
        <v>173</v>
      </c>
      <c r="BH128" s="330" t="s">
        <v>745</v>
      </c>
      <c r="BI128" s="32" t="s">
        <v>746</v>
      </c>
      <c r="BJ128" s="32" t="s">
        <v>322</v>
      </c>
      <c r="BK128" s="73" t="s">
        <v>747</v>
      </c>
      <c r="BL128" s="479" t="s">
        <v>748</v>
      </c>
      <c r="BM128" s="472" t="s">
        <v>749</v>
      </c>
      <c r="BN128" s="255"/>
      <c r="BO128" s="255"/>
    </row>
    <row r="129" spans="1:67" s="236" customFormat="1" ht="43.5" customHeight="1" x14ac:dyDescent="0.35">
      <c r="A129" s="950"/>
      <c r="B129" s="1059"/>
      <c r="C129" s="1059"/>
      <c r="D129" s="823"/>
      <c r="E129" s="823"/>
      <c r="F129" s="823"/>
      <c r="G129" s="1119"/>
      <c r="H129" s="1119"/>
      <c r="I129" s="1119"/>
      <c r="J129" s="1076"/>
      <c r="K129" s="910"/>
      <c r="L129" s="910"/>
      <c r="M129" s="910"/>
      <c r="N129" s="910"/>
      <c r="O129" s="910"/>
      <c r="P129" s="910"/>
      <c r="Q129" s="910"/>
      <c r="R129" s="925"/>
      <c r="S129" s="910"/>
      <c r="T129" s="1159"/>
      <c r="U129" s="853"/>
      <c r="V129" s="851"/>
      <c r="W129" s="923"/>
      <c r="X129" s="923"/>
      <c r="Y129" s="1219"/>
      <c r="Z129" s="1229"/>
      <c r="AA129" s="1224"/>
      <c r="AB129" s="1225"/>
      <c r="AC129" s="1064"/>
      <c r="AD129" s="1161"/>
      <c r="AE129" s="823"/>
      <c r="AF129" s="266" t="s">
        <v>750</v>
      </c>
      <c r="AG129" s="304" t="s">
        <v>751</v>
      </c>
      <c r="AH129" s="243">
        <v>1</v>
      </c>
      <c r="AI129" s="474">
        <v>0</v>
      </c>
      <c r="AJ129" s="475">
        <v>1</v>
      </c>
      <c r="AK129" s="476">
        <v>1</v>
      </c>
      <c r="AL129" s="84">
        <v>1</v>
      </c>
      <c r="AM129" s="1252"/>
      <c r="AN129" s="477" t="s">
        <v>522</v>
      </c>
      <c r="AO129" s="477" t="s">
        <v>522</v>
      </c>
      <c r="AP129" s="350" t="s">
        <v>522</v>
      </c>
      <c r="AQ129" s="286" t="s">
        <v>522</v>
      </c>
      <c r="AR129" s="255"/>
      <c r="AS129" s="478" t="s">
        <v>522</v>
      </c>
      <c r="AT129" s="1056"/>
      <c r="AU129" s="1044"/>
      <c r="AV129" s="993" t="s">
        <v>297</v>
      </c>
      <c r="AW129" s="994">
        <v>406963835</v>
      </c>
      <c r="AX129" s="993" t="s">
        <v>298</v>
      </c>
      <c r="AY129" s="802"/>
      <c r="AZ129" s="802"/>
      <c r="BA129" s="779">
        <v>406329572</v>
      </c>
      <c r="BB129" s="779" t="s">
        <v>297</v>
      </c>
      <c r="BC129" s="779">
        <v>454683435</v>
      </c>
      <c r="BD129" s="779">
        <v>406329572</v>
      </c>
      <c r="BE129" s="779">
        <v>406329572</v>
      </c>
      <c r="BF129" s="782">
        <v>0</v>
      </c>
      <c r="BG129" s="330" t="s">
        <v>338</v>
      </c>
      <c r="BH129" s="330" t="s">
        <v>155</v>
      </c>
      <c r="BI129" s="32" t="s">
        <v>155</v>
      </c>
      <c r="BJ129" s="32" t="s">
        <v>155</v>
      </c>
      <c r="BK129" s="73" t="s">
        <v>155</v>
      </c>
      <c r="BL129" s="480" t="s">
        <v>752</v>
      </c>
      <c r="BM129" s="472" t="s">
        <v>752</v>
      </c>
      <c r="BN129" s="255"/>
      <c r="BO129" s="255"/>
    </row>
    <row r="130" spans="1:67" s="236" customFormat="1" ht="70.5" customHeight="1" x14ac:dyDescent="0.35">
      <c r="A130" s="950"/>
      <c r="B130" s="1059"/>
      <c r="C130" s="1059"/>
      <c r="D130" s="823"/>
      <c r="E130" s="823"/>
      <c r="F130" s="823"/>
      <c r="G130" s="1119"/>
      <c r="H130" s="1119"/>
      <c r="I130" s="1119"/>
      <c r="J130" s="1076"/>
      <c r="K130" s="909" t="s">
        <v>753</v>
      </c>
      <c r="L130" s="909" t="s">
        <v>453</v>
      </c>
      <c r="M130" s="909" t="s">
        <v>754</v>
      </c>
      <c r="N130" s="909" t="s">
        <v>755</v>
      </c>
      <c r="O130" s="909"/>
      <c r="P130" s="909" t="s">
        <v>152</v>
      </c>
      <c r="Q130" s="909" t="s">
        <v>756</v>
      </c>
      <c r="R130" s="909">
        <f>60-47</f>
        <v>13</v>
      </c>
      <c r="S130" s="909">
        <v>13</v>
      </c>
      <c r="T130" s="1127">
        <v>17</v>
      </c>
      <c r="U130" s="852">
        <v>0</v>
      </c>
      <c r="V130" s="852">
        <v>0</v>
      </c>
      <c r="W130" s="921">
        <f>+U130/S130</f>
        <v>0</v>
      </c>
      <c r="X130" s="921">
        <v>1</v>
      </c>
      <c r="Y130" s="1219"/>
      <c r="Z130" s="1229"/>
      <c r="AA130" s="1224"/>
      <c r="AB130" s="1225"/>
      <c r="AC130" s="1064"/>
      <c r="AD130" s="1161"/>
      <c r="AE130" s="823"/>
      <c r="AF130" s="266" t="s">
        <v>757</v>
      </c>
      <c r="AG130" s="304" t="s">
        <v>758</v>
      </c>
      <c r="AH130" s="350">
        <v>3</v>
      </c>
      <c r="AI130" s="481">
        <v>25</v>
      </c>
      <c r="AJ130" s="482">
        <v>0</v>
      </c>
      <c r="AK130" s="476">
        <v>3</v>
      </c>
      <c r="AL130" s="84">
        <f t="shared" si="8"/>
        <v>1</v>
      </c>
      <c r="AM130" s="1252"/>
      <c r="AN130" s="477">
        <v>44998</v>
      </c>
      <c r="AO130" s="477">
        <v>45226</v>
      </c>
      <c r="AP130" s="350">
        <v>228</v>
      </c>
      <c r="AQ130" s="286">
        <v>3</v>
      </c>
      <c r="AR130" s="255"/>
      <c r="AS130" s="478">
        <v>31</v>
      </c>
      <c r="AT130" s="1056"/>
      <c r="AU130" s="1044"/>
      <c r="AV130" s="802"/>
      <c r="AW130" s="817"/>
      <c r="AX130" s="802"/>
      <c r="AY130" s="802"/>
      <c r="AZ130" s="802"/>
      <c r="BA130" s="780"/>
      <c r="BB130" s="780"/>
      <c r="BC130" s="780"/>
      <c r="BD130" s="780"/>
      <c r="BE130" s="780"/>
      <c r="BF130" s="777"/>
      <c r="BG130" s="330" t="s">
        <v>173</v>
      </c>
      <c r="BH130" s="330" t="s">
        <v>759</v>
      </c>
      <c r="BI130" s="32" t="s">
        <v>760</v>
      </c>
      <c r="BJ130" s="32" t="s">
        <v>322</v>
      </c>
      <c r="BK130" s="73" t="s">
        <v>747</v>
      </c>
      <c r="BL130" s="483" t="s">
        <v>761</v>
      </c>
      <c r="BM130" s="472" t="s">
        <v>762</v>
      </c>
      <c r="BN130" s="255"/>
      <c r="BO130" s="255"/>
    </row>
    <row r="131" spans="1:67" s="236" customFormat="1" ht="108" customHeight="1" thickBot="1" x14ac:dyDescent="0.4">
      <c r="A131" s="950"/>
      <c r="B131" s="1059"/>
      <c r="C131" s="1059"/>
      <c r="D131" s="823"/>
      <c r="E131" s="823"/>
      <c r="F131" s="823"/>
      <c r="G131" s="1119"/>
      <c r="H131" s="1119"/>
      <c r="I131" s="1119"/>
      <c r="J131" s="1076"/>
      <c r="K131" s="910"/>
      <c r="L131" s="910"/>
      <c r="M131" s="910"/>
      <c r="N131" s="910"/>
      <c r="O131" s="910"/>
      <c r="P131" s="910"/>
      <c r="Q131" s="910"/>
      <c r="R131" s="910"/>
      <c r="S131" s="910"/>
      <c r="T131" s="1128"/>
      <c r="U131" s="853"/>
      <c r="V131" s="853"/>
      <c r="W131" s="923"/>
      <c r="X131" s="923"/>
      <c r="Y131" s="1219"/>
      <c r="Z131" s="1229"/>
      <c r="AA131" s="1224"/>
      <c r="AB131" s="1225"/>
      <c r="AC131" s="1065"/>
      <c r="AD131" s="1199"/>
      <c r="AE131" s="824"/>
      <c r="AF131" s="275" t="s">
        <v>763</v>
      </c>
      <c r="AG131" s="310" t="s">
        <v>758</v>
      </c>
      <c r="AH131" s="290">
        <v>10</v>
      </c>
      <c r="AI131" s="484">
        <v>25</v>
      </c>
      <c r="AJ131" s="485">
        <v>0</v>
      </c>
      <c r="AK131" s="486">
        <v>10</v>
      </c>
      <c r="AL131" s="167">
        <f t="shared" si="8"/>
        <v>1</v>
      </c>
      <c r="AM131" s="1253"/>
      <c r="AN131" s="487">
        <v>44998</v>
      </c>
      <c r="AO131" s="487">
        <v>45226</v>
      </c>
      <c r="AP131" s="488">
        <v>228</v>
      </c>
      <c r="AQ131" s="294">
        <v>10</v>
      </c>
      <c r="AR131" s="489"/>
      <c r="AS131" s="490">
        <v>31</v>
      </c>
      <c r="AT131" s="1057"/>
      <c r="AU131" s="1045"/>
      <c r="AV131" s="33"/>
      <c r="AW131" s="33"/>
      <c r="AX131" s="74"/>
      <c r="AY131" s="803"/>
      <c r="AZ131" s="803"/>
      <c r="BA131" s="781"/>
      <c r="BB131" s="781"/>
      <c r="BC131" s="781"/>
      <c r="BD131" s="781"/>
      <c r="BE131" s="781"/>
      <c r="BF131" s="783"/>
      <c r="BG131" s="342" t="s">
        <v>338</v>
      </c>
      <c r="BH131" s="342" t="s">
        <v>764</v>
      </c>
      <c r="BI131" s="34" t="s">
        <v>155</v>
      </c>
      <c r="BJ131" s="34" t="s">
        <v>155</v>
      </c>
      <c r="BK131" s="34" t="s">
        <v>155</v>
      </c>
      <c r="BL131" s="491" t="s">
        <v>765</v>
      </c>
      <c r="BM131" s="472" t="s">
        <v>766</v>
      </c>
      <c r="BN131" s="255"/>
      <c r="BO131" s="255"/>
    </row>
    <row r="132" spans="1:67" s="236" customFormat="1" ht="207" customHeight="1" x14ac:dyDescent="0.35">
      <c r="A132" s="950"/>
      <c r="B132" s="1059"/>
      <c r="C132" s="1059"/>
      <c r="D132" s="823"/>
      <c r="E132" s="823"/>
      <c r="F132" s="823"/>
      <c r="G132" s="1119"/>
      <c r="H132" s="1119"/>
      <c r="I132" s="1119"/>
      <c r="J132" s="1076"/>
      <c r="K132" s="909" t="s">
        <v>767</v>
      </c>
      <c r="L132" s="909" t="s">
        <v>453</v>
      </c>
      <c r="M132" s="909" t="s">
        <v>768</v>
      </c>
      <c r="N132" s="909" t="s">
        <v>769</v>
      </c>
      <c r="O132" s="909"/>
      <c r="P132" s="909" t="s">
        <v>152</v>
      </c>
      <c r="Q132" s="909" t="s">
        <v>770</v>
      </c>
      <c r="R132" s="1136">
        <v>18</v>
      </c>
      <c r="S132" s="1136">
        <v>10</v>
      </c>
      <c r="T132" s="1139">
        <v>9</v>
      </c>
      <c r="U132" s="854">
        <v>0</v>
      </c>
      <c r="V132" s="854">
        <v>1</v>
      </c>
      <c r="W132" s="1175">
        <f>+V132/S132</f>
        <v>0.1</v>
      </c>
      <c r="X132" s="1175">
        <f>+(T132+W132)/R132</f>
        <v>0.50555555555555554</v>
      </c>
      <c r="Y132" s="1219"/>
      <c r="Z132" s="1229"/>
      <c r="AA132" s="1224"/>
      <c r="AB132" s="1226"/>
      <c r="AC132" s="1169" t="s">
        <v>771</v>
      </c>
      <c r="AD132" s="1211">
        <v>2020130010257</v>
      </c>
      <c r="AE132" s="273" t="s">
        <v>772</v>
      </c>
      <c r="AF132" s="494" t="s">
        <v>773</v>
      </c>
      <c r="AG132" s="473" t="s">
        <v>774</v>
      </c>
      <c r="AH132" s="273">
        <v>10</v>
      </c>
      <c r="AI132" s="495">
        <v>40</v>
      </c>
      <c r="AJ132" s="496">
        <v>3</v>
      </c>
      <c r="AK132" s="497">
        <v>1</v>
      </c>
      <c r="AL132" s="84">
        <f t="shared" si="8"/>
        <v>0.4</v>
      </c>
      <c r="AM132" s="1252">
        <f>AVERAGE(AL132:AL136)</f>
        <v>0.67999999999999994</v>
      </c>
      <c r="AN132" s="76">
        <v>44970</v>
      </c>
      <c r="AO132" s="76">
        <v>45261</v>
      </c>
      <c r="AP132" s="498">
        <v>291</v>
      </c>
      <c r="AQ132" s="499" t="s">
        <v>775</v>
      </c>
      <c r="AR132" s="500"/>
      <c r="AS132" s="312">
        <v>4</v>
      </c>
      <c r="AT132" s="1043" t="s">
        <v>736</v>
      </c>
      <c r="AU132" s="1043" t="s">
        <v>776</v>
      </c>
      <c r="AV132" s="801" t="s">
        <v>169</v>
      </c>
      <c r="AW132" s="1019">
        <v>82500000</v>
      </c>
      <c r="AX132" s="801" t="s">
        <v>288</v>
      </c>
      <c r="AY132" s="964" t="s">
        <v>777</v>
      </c>
      <c r="AZ132" s="964" t="s">
        <v>778</v>
      </c>
      <c r="BA132" s="784">
        <v>80340000</v>
      </c>
      <c r="BB132" s="784" t="s">
        <v>169</v>
      </c>
      <c r="BC132" s="784">
        <v>82500000</v>
      </c>
      <c r="BD132" s="784">
        <v>80340000</v>
      </c>
      <c r="BE132" s="784">
        <v>28222000</v>
      </c>
      <c r="BF132" s="789">
        <f>+BE132/BC132</f>
        <v>0.34208484848484849</v>
      </c>
      <c r="BG132" s="951" t="s">
        <v>173</v>
      </c>
      <c r="BH132" s="954" t="s">
        <v>779</v>
      </c>
      <c r="BI132" s="957" t="s">
        <v>780</v>
      </c>
      <c r="BJ132" s="813" t="s">
        <v>169</v>
      </c>
      <c r="BK132" s="960">
        <v>44958</v>
      </c>
      <c r="BL132" s="502"/>
      <c r="BM132" s="472" t="s">
        <v>781</v>
      </c>
      <c r="BN132" s="255"/>
      <c r="BO132" s="255"/>
    </row>
    <row r="133" spans="1:67" s="236" customFormat="1" ht="141" customHeight="1" x14ac:dyDescent="0.35">
      <c r="A133" s="950"/>
      <c r="B133" s="1059"/>
      <c r="C133" s="1059"/>
      <c r="D133" s="823"/>
      <c r="E133" s="823"/>
      <c r="F133" s="823"/>
      <c r="G133" s="1119"/>
      <c r="H133" s="1119"/>
      <c r="I133" s="1119"/>
      <c r="J133" s="1076"/>
      <c r="K133" s="823"/>
      <c r="L133" s="823"/>
      <c r="M133" s="823"/>
      <c r="N133" s="823"/>
      <c r="O133" s="823"/>
      <c r="P133" s="823"/>
      <c r="Q133" s="823"/>
      <c r="R133" s="1137"/>
      <c r="S133" s="1137"/>
      <c r="T133" s="1140"/>
      <c r="U133" s="855"/>
      <c r="V133" s="855"/>
      <c r="W133" s="1176"/>
      <c r="X133" s="1176"/>
      <c r="Y133" s="1219"/>
      <c r="Z133" s="1229"/>
      <c r="AA133" s="1224"/>
      <c r="AB133" s="1226"/>
      <c r="AC133" s="1169"/>
      <c r="AD133" s="1211"/>
      <c r="AE133" s="1082" t="s">
        <v>782</v>
      </c>
      <c r="AF133" s="368" t="s">
        <v>783</v>
      </c>
      <c r="AG133" s="473" t="s">
        <v>784</v>
      </c>
      <c r="AH133" s="330">
        <v>3</v>
      </c>
      <c r="AI133" s="503">
        <v>15</v>
      </c>
      <c r="AJ133" s="504">
        <v>1</v>
      </c>
      <c r="AK133" s="476">
        <v>2</v>
      </c>
      <c r="AL133" s="84">
        <f t="shared" si="8"/>
        <v>1</v>
      </c>
      <c r="AM133" s="1252"/>
      <c r="AN133" s="505">
        <v>44970</v>
      </c>
      <c r="AO133" s="505">
        <v>45261</v>
      </c>
      <c r="AP133" s="506">
        <v>291</v>
      </c>
      <c r="AQ133" s="507" t="s">
        <v>785</v>
      </c>
      <c r="AR133" s="255"/>
      <c r="AS133" s="282">
        <v>3</v>
      </c>
      <c r="AT133" s="1044"/>
      <c r="AU133" s="1044"/>
      <c r="AV133" s="802"/>
      <c r="AW133" s="1020"/>
      <c r="AX133" s="802"/>
      <c r="AY133" s="965"/>
      <c r="AZ133" s="965"/>
      <c r="BA133" s="780"/>
      <c r="BB133" s="780"/>
      <c r="BC133" s="780"/>
      <c r="BD133" s="780"/>
      <c r="BE133" s="780"/>
      <c r="BF133" s="777"/>
      <c r="BG133" s="952"/>
      <c r="BH133" s="955"/>
      <c r="BI133" s="958"/>
      <c r="BJ133" s="814"/>
      <c r="BK133" s="834"/>
      <c r="BL133" s="511" t="s">
        <v>786</v>
      </c>
      <c r="BM133" s="472" t="s">
        <v>787</v>
      </c>
      <c r="BN133" s="255"/>
      <c r="BO133" s="255"/>
    </row>
    <row r="134" spans="1:67" s="236" customFormat="1" ht="143.25" customHeight="1" x14ac:dyDescent="0.35">
      <c r="A134" s="950"/>
      <c r="B134" s="1059"/>
      <c r="C134" s="1059"/>
      <c r="D134" s="823"/>
      <c r="E134" s="823"/>
      <c r="F134" s="823"/>
      <c r="G134" s="1119"/>
      <c r="H134" s="1119"/>
      <c r="I134" s="1119"/>
      <c r="J134" s="1076"/>
      <c r="K134" s="910"/>
      <c r="L134" s="910"/>
      <c r="M134" s="910"/>
      <c r="N134" s="910"/>
      <c r="O134" s="910"/>
      <c r="P134" s="910"/>
      <c r="Q134" s="910"/>
      <c r="R134" s="1138"/>
      <c r="S134" s="1138"/>
      <c r="T134" s="1141"/>
      <c r="U134" s="856"/>
      <c r="V134" s="856"/>
      <c r="W134" s="1177"/>
      <c r="X134" s="1177"/>
      <c r="Y134" s="1219"/>
      <c r="Z134" s="1229"/>
      <c r="AA134" s="1224"/>
      <c r="AB134" s="1226"/>
      <c r="AC134" s="1169"/>
      <c r="AD134" s="1211"/>
      <c r="AE134" s="814"/>
      <c r="AF134" s="368" t="s">
        <v>788</v>
      </c>
      <c r="AG134" s="512" t="s">
        <v>789</v>
      </c>
      <c r="AH134" s="513">
        <v>3</v>
      </c>
      <c r="AI134" s="514">
        <v>15</v>
      </c>
      <c r="AJ134" s="515">
        <v>0</v>
      </c>
      <c r="AK134" s="476">
        <v>0</v>
      </c>
      <c r="AL134" s="84">
        <f t="shared" si="8"/>
        <v>0</v>
      </c>
      <c r="AM134" s="1252"/>
      <c r="AN134" s="505">
        <v>44970</v>
      </c>
      <c r="AO134" s="505">
        <v>45261</v>
      </c>
      <c r="AP134" s="506">
        <v>291</v>
      </c>
      <c r="AQ134" s="507" t="s">
        <v>785</v>
      </c>
      <c r="AR134" s="255"/>
      <c r="AS134" s="282">
        <v>0</v>
      </c>
      <c r="AT134" s="1044"/>
      <c r="AU134" s="1044"/>
      <c r="AV134" s="802"/>
      <c r="AW134" s="1020"/>
      <c r="AX134" s="802"/>
      <c r="AY134" s="965"/>
      <c r="AZ134" s="965"/>
      <c r="BA134" s="780"/>
      <c r="BB134" s="780"/>
      <c r="BC134" s="780"/>
      <c r="BD134" s="780"/>
      <c r="BE134" s="780"/>
      <c r="BF134" s="777"/>
      <c r="BG134" s="952"/>
      <c r="BH134" s="955"/>
      <c r="BI134" s="958"/>
      <c r="BJ134" s="814"/>
      <c r="BK134" s="834"/>
      <c r="BL134" s="511" t="s">
        <v>790</v>
      </c>
      <c r="BM134" s="472"/>
      <c r="BN134" s="255"/>
      <c r="BO134" s="255"/>
    </row>
    <row r="135" spans="1:67" s="236" customFormat="1" ht="121.5" customHeight="1" x14ac:dyDescent="0.35">
      <c r="A135" s="950"/>
      <c r="B135" s="1059"/>
      <c r="C135" s="1059"/>
      <c r="D135" s="823"/>
      <c r="E135" s="823"/>
      <c r="F135" s="823"/>
      <c r="G135" s="1119"/>
      <c r="H135" s="1119"/>
      <c r="I135" s="1119"/>
      <c r="J135" s="1076"/>
      <c r="K135" s="909" t="s">
        <v>791</v>
      </c>
      <c r="L135" s="909" t="s">
        <v>453</v>
      </c>
      <c r="M135" s="909" t="s">
        <v>792</v>
      </c>
      <c r="N135" s="909" t="s">
        <v>793</v>
      </c>
      <c r="O135" s="909"/>
      <c r="P135" s="909" t="s">
        <v>152</v>
      </c>
      <c r="Q135" s="909" t="s">
        <v>770</v>
      </c>
      <c r="R135" s="1136">
        <v>6</v>
      </c>
      <c r="S135" s="1136">
        <v>3</v>
      </c>
      <c r="T135" s="1139">
        <v>5</v>
      </c>
      <c r="U135" s="852">
        <v>1</v>
      </c>
      <c r="V135" s="852">
        <v>1</v>
      </c>
      <c r="W135" s="921">
        <f>+U135/S135</f>
        <v>0.33333333333333331</v>
      </c>
      <c r="X135" s="921">
        <f>+(T135+U135)/R135</f>
        <v>1</v>
      </c>
      <c r="Y135" s="1219"/>
      <c r="Z135" s="1229"/>
      <c r="AA135" s="1224"/>
      <c r="AB135" s="1226"/>
      <c r="AC135" s="1169"/>
      <c r="AD135" s="1211"/>
      <c r="AE135" s="814"/>
      <c r="AF135" s="368" t="s">
        <v>794</v>
      </c>
      <c r="AG135" s="473" t="s">
        <v>795</v>
      </c>
      <c r="AH135" s="330">
        <v>3</v>
      </c>
      <c r="AI135" s="516">
        <v>15</v>
      </c>
      <c r="AJ135" s="517">
        <v>1</v>
      </c>
      <c r="AK135" s="476">
        <v>2</v>
      </c>
      <c r="AL135" s="84">
        <f t="shared" si="8"/>
        <v>1</v>
      </c>
      <c r="AM135" s="1252"/>
      <c r="AN135" s="505">
        <v>44970</v>
      </c>
      <c r="AO135" s="505">
        <v>45261</v>
      </c>
      <c r="AP135" s="506">
        <v>291</v>
      </c>
      <c r="AQ135" s="507" t="s">
        <v>785</v>
      </c>
      <c r="AR135" s="255"/>
      <c r="AS135" s="282">
        <v>3</v>
      </c>
      <c r="AT135" s="1044"/>
      <c r="AU135" s="1044"/>
      <c r="AV135" s="802"/>
      <c r="AW135" s="1020"/>
      <c r="AX135" s="802"/>
      <c r="AY135" s="965"/>
      <c r="AZ135" s="965"/>
      <c r="BA135" s="780"/>
      <c r="BB135" s="780"/>
      <c r="BC135" s="780"/>
      <c r="BD135" s="780"/>
      <c r="BE135" s="780"/>
      <c r="BF135" s="777"/>
      <c r="BG135" s="952"/>
      <c r="BH135" s="955"/>
      <c r="BI135" s="958"/>
      <c r="BJ135" s="814"/>
      <c r="BK135" s="834"/>
      <c r="BL135" s="511" t="s">
        <v>796</v>
      </c>
      <c r="BM135" s="472" t="s">
        <v>797</v>
      </c>
      <c r="BN135" s="255"/>
      <c r="BO135" s="255"/>
    </row>
    <row r="136" spans="1:67" s="236" customFormat="1" ht="137.25" customHeight="1" thickBot="1" x14ac:dyDescent="0.4">
      <c r="A136" s="950"/>
      <c r="B136" s="1059"/>
      <c r="C136" s="1059"/>
      <c r="D136" s="823"/>
      <c r="E136" s="823"/>
      <c r="F136" s="823"/>
      <c r="G136" s="1119"/>
      <c r="H136" s="1119"/>
      <c r="I136" s="1119"/>
      <c r="J136" s="1076"/>
      <c r="K136" s="910"/>
      <c r="L136" s="910"/>
      <c r="M136" s="910"/>
      <c r="N136" s="910"/>
      <c r="O136" s="910"/>
      <c r="P136" s="910"/>
      <c r="Q136" s="910"/>
      <c r="R136" s="1138"/>
      <c r="S136" s="1138"/>
      <c r="T136" s="1141"/>
      <c r="U136" s="853"/>
      <c r="V136" s="853"/>
      <c r="W136" s="923"/>
      <c r="X136" s="923"/>
      <c r="Y136" s="1219"/>
      <c r="Z136" s="1229"/>
      <c r="AA136" s="1224"/>
      <c r="AB136" s="1226"/>
      <c r="AC136" s="1169"/>
      <c r="AD136" s="1211"/>
      <c r="AE136" s="814"/>
      <c r="AF136" s="518" t="s">
        <v>798</v>
      </c>
      <c r="AG136" s="425" t="s">
        <v>744</v>
      </c>
      <c r="AH136" s="246">
        <v>3</v>
      </c>
      <c r="AI136" s="519">
        <v>15</v>
      </c>
      <c r="AJ136" s="520">
        <v>0</v>
      </c>
      <c r="AK136" s="521">
        <v>3</v>
      </c>
      <c r="AL136" s="84">
        <f t="shared" si="8"/>
        <v>1</v>
      </c>
      <c r="AM136" s="1252"/>
      <c r="AN136" s="522">
        <v>44970</v>
      </c>
      <c r="AO136" s="522">
        <v>45261</v>
      </c>
      <c r="AP136" s="523">
        <v>291</v>
      </c>
      <c r="AQ136" s="524" t="s">
        <v>785</v>
      </c>
      <c r="AR136" s="255"/>
      <c r="AS136" s="282">
        <v>3</v>
      </c>
      <c r="AT136" s="1045"/>
      <c r="AU136" s="1045"/>
      <c r="AV136" s="803"/>
      <c r="AW136" s="1021"/>
      <c r="AX136" s="803"/>
      <c r="AY136" s="966"/>
      <c r="AZ136" s="966"/>
      <c r="BA136" s="781"/>
      <c r="BB136" s="781"/>
      <c r="BC136" s="781"/>
      <c r="BD136" s="781"/>
      <c r="BE136" s="781"/>
      <c r="BF136" s="783"/>
      <c r="BG136" s="953"/>
      <c r="BH136" s="956"/>
      <c r="BI136" s="959"/>
      <c r="BJ136" s="815"/>
      <c r="BK136" s="914"/>
      <c r="BL136" s="526" t="s">
        <v>799</v>
      </c>
      <c r="BM136" s="472" t="s">
        <v>800</v>
      </c>
      <c r="BN136" s="255"/>
      <c r="BO136" s="255"/>
    </row>
    <row r="137" spans="1:67" s="236" customFormat="1" ht="73.5" customHeight="1" thickBot="1" x14ac:dyDescent="0.4">
      <c r="A137" s="950"/>
      <c r="B137" s="1059"/>
      <c r="C137" s="1059"/>
      <c r="D137" s="823"/>
      <c r="E137" s="823"/>
      <c r="F137" s="823"/>
      <c r="G137" s="1119"/>
      <c r="H137" s="1119"/>
      <c r="I137" s="1119"/>
      <c r="J137" s="242"/>
      <c r="K137" s="774" t="s">
        <v>801</v>
      </c>
      <c r="L137" s="775"/>
      <c r="M137" s="775"/>
      <c r="N137" s="775"/>
      <c r="O137" s="775"/>
      <c r="P137" s="775"/>
      <c r="Q137" s="775"/>
      <c r="R137" s="775"/>
      <c r="S137" s="775"/>
      <c r="T137" s="775"/>
      <c r="U137" s="775"/>
      <c r="V137" s="776"/>
      <c r="W137" s="124">
        <f>AVERAGE(W127:W136)</f>
        <v>0.10833333333333334</v>
      </c>
      <c r="X137" s="124">
        <f>AVERAGE(X127:X136)</f>
        <v>0.87638888888888888</v>
      </c>
      <c r="Y137" s="1219"/>
      <c r="Z137" s="1229"/>
      <c r="AA137" s="1224"/>
      <c r="AB137" s="1226"/>
      <c r="AC137" s="898" t="s">
        <v>802</v>
      </c>
      <c r="AD137" s="899"/>
      <c r="AE137" s="899"/>
      <c r="AF137" s="899"/>
      <c r="AG137" s="899"/>
      <c r="AH137" s="899"/>
      <c r="AI137" s="899"/>
      <c r="AJ137" s="899"/>
      <c r="AK137" s="900"/>
      <c r="AL137" s="901"/>
      <c r="AM137" s="164">
        <f>AVERAGE(AM127:AM136)</f>
        <v>0.65280000000000005</v>
      </c>
      <c r="AN137" s="126"/>
      <c r="AO137" s="117"/>
      <c r="AP137" s="506"/>
      <c r="AQ137" s="527"/>
      <c r="AR137" s="455"/>
      <c r="AS137" s="455"/>
      <c r="AT137" s="354"/>
      <c r="AU137" s="354"/>
      <c r="AV137" s="887" t="s">
        <v>803</v>
      </c>
      <c r="AW137" s="888"/>
      <c r="AX137" s="888"/>
      <c r="AY137" s="888"/>
      <c r="AZ137" s="888"/>
      <c r="BA137" s="888"/>
      <c r="BB137" s="889"/>
      <c r="BC137" s="528">
        <f>+BC127+BC129+BC132</f>
        <v>1266609435</v>
      </c>
      <c r="BD137" s="529">
        <f t="shared" ref="BD137:BE137" si="9">+BD127+BD129+BD132</f>
        <v>1184971572</v>
      </c>
      <c r="BE137" s="530">
        <f t="shared" si="9"/>
        <v>982782572</v>
      </c>
      <c r="BF137" s="164">
        <f>+BE137/BC137</f>
        <v>0.77591603602731729</v>
      </c>
      <c r="BG137" s="531"/>
      <c r="BH137" s="509"/>
      <c r="BI137" s="510"/>
      <c r="BJ137" s="263"/>
      <c r="BK137" s="81"/>
      <c r="BL137" s="532"/>
      <c r="BM137" s="532"/>
      <c r="BN137" s="255"/>
      <c r="BO137" s="255"/>
    </row>
    <row r="138" spans="1:67" s="236" customFormat="1" ht="134.25" customHeight="1" x14ac:dyDescent="0.35">
      <c r="A138" s="950"/>
      <c r="B138" s="1059"/>
      <c r="C138" s="1059"/>
      <c r="D138" s="823"/>
      <c r="E138" s="823"/>
      <c r="F138" s="823"/>
      <c r="G138" s="1119"/>
      <c r="H138" s="1119"/>
      <c r="I138" s="1119"/>
      <c r="J138" s="1075" t="s">
        <v>804</v>
      </c>
      <c r="K138" s="245" t="s">
        <v>805</v>
      </c>
      <c r="L138" s="245" t="s">
        <v>726</v>
      </c>
      <c r="M138" s="245" t="s">
        <v>806</v>
      </c>
      <c r="N138" s="245" t="s">
        <v>807</v>
      </c>
      <c r="O138" s="245"/>
      <c r="P138" s="245" t="s">
        <v>152</v>
      </c>
      <c r="Q138" s="245" t="s">
        <v>808</v>
      </c>
      <c r="R138" s="243">
        <v>1000</v>
      </c>
      <c r="S138" s="243">
        <v>250</v>
      </c>
      <c r="T138" s="92">
        <v>597</v>
      </c>
      <c r="U138" s="131">
        <v>149</v>
      </c>
      <c r="V138" s="131">
        <v>23</v>
      </c>
      <c r="W138" s="89">
        <f>+(U138+V138)/S138</f>
        <v>0.68799999999999994</v>
      </c>
      <c r="X138" s="89">
        <f>+(T138+U138+V138)/R138</f>
        <v>0.76900000000000002</v>
      </c>
      <c r="Y138" s="1219"/>
      <c r="Z138" s="1229"/>
      <c r="AA138" s="1224"/>
      <c r="AB138" s="1225"/>
      <c r="AC138" s="1063" t="s">
        <v>809</v>
      </c>
      <c r="AD138" s="928">
        <v>2021130010227</v>
      </c>
      <c r="AE138" s="822" t="s">
        <v>810</v>
      </c>
      <c r="AF138" s="247" t="s">
        <v>811</v>
      </c>
      <c r="AG138" s="317" t="s">
        <v>812</v>
      </c>
      <c r="AH138" s="317">
        <v>50</v>
      </c>
      <c r="AI138" s="533">
        <v>20</v>
      </c>
      <c r="AJ138" s="534">
        <v>0</v>
      </c>
      <c r="AK138" s="535">
        <v>0</v>
      </c>
      <c r="AL138" s="165">
        <f>+(AJ138+AK138)/AH138</f>
        <v>0</v>
      </c>
      <c r="AM138" s="1251">
        <f>AVERAGE(AL138:AL142)</f>
        <v>0.15673043478260867</v>
      </c>
      <c r="AN138" s="536">
        <v>44987</v>
      </c>
      <c r="AO138" s="536">
        <v>45261</v>
      </c>
      <c r="AP138" s="467">
        <v>274</v>
      </c>
      <c r="AQ138" s="170" t="s">
        <v>813</v>
      </c>
      <c r="AR138" s="468"/>
      <c r="AS138" s="468"/>
      <c r="AT138" s="801" t="s">
        <v>736</v>
      </c>
      <c r="AU138" s="801" t="s">
        <v>776</v>
      </c>
      <c r="AV138" s="801" t="s">
        <v>297</v>
      </c>
      <c r="AW138" s="816">
        <v>4739107200</v>
      </c>
      <c r="AX138" s="801" t="s">
        <v>298</v>
      </c>
      <c r="AY138" s="801" t="s">
        <v>814</v>
      </c>
      <c r="AZ138" s="801" t="s">
        <v>815</v>
      </c>
      <c r="BA138" s="784">
        <v>287382114</v>
      </c>
      <c r="BB138" s="784" t="s">
        <v>297</v>
      </c>
      <c r="BC138" s="784">
        <v>3880308525</v>
      </c>
      <c r="BD138" s="784">
        <v>287382114</v>
      </c>
      <c r="BE138" s="784">
        <v>0</v>
      </c>
      <c r="BF138" s="789">
        <f>+BE138/BC138</f>
        <v>0</v>
      </c>
      <c r="BG138" s="537" t="s">
        <v>303</v>
      </c>
      <c r="BH138" s="537" t="s">
        <v>155</v>
      </c>
      <c r="BI138" s="322" t="s">
        <v>155</v>
      </c>
      <c r="BJ138" s="322" t="s">
        <v>155</v>
      </c>
      <c r="BK138" s="389" t="s">
        <v>155</v>
      </c>
      <c r="BL138" s="538" t="s">
        <v>816</v>
      </c>
      <c r="BM138" s="539" t="s">
        <v>817</v>
      </c>
      <c r="BN138" s="540"/>
      <c r="BO138" s="255"/>
    </row>
    <row r="139" spans="1:67" s="236" customFormat="1" ht="51" customHeight="1" x14ac:dyDescent="0.35">
      <c r="A139" s="950"/>
      <c r="B139" s="1059"/>
      <c r="C139" s="1059"/>
      <c r="D139" s="823"/>
      <c r="E139" s="823"/>
      <c r="F139" s="823"/>
      <c r="G139" s="1119"/>
      <c r="H139" s="1119"/>
      <c r="I139" s="1119"/>
      <c r="J139" s="1076"/>
      <c r="K139" s="909" t="s">
        <v>818</v>
      </c>
      <c r="L139" s="909" t="s">
        <v>726</v>
      </c>
      <c r="M139" s="909">
        <v>0</v>
      </c>
      <c r="N139" s="909" t="s">
        <v>819</v>
      </c>
      <c r="O139" s="909"/>
      <c r="P139" s="909" t="s">
        <v>152</v>
      </c>
      <c r="Q139" s="909" t="s">
        <v>820</v>
      </c>
      <c r="R139" s="909">
        <v>15</v>
      </c>
      <c r="S139" s="909">
        <v>15</v>
      </c>
      <c r="T139" s="1127">
        <v>17</v>
      </c>
      <c r="U139" s="852">
        <v>0</v>
      </c>
      <c r="V139" s="852">
        <v>0</v>
      </c>
      <c r="W139" s="921">
        <f>+U139/S139</f>
        <v>0</v>
      </c>
      <c r="X139" s="921">
        <v>1</v>
      </c>
      <c r="Y139" s="1219"/>
      <c r="Z139" s="1229"/>
      <c r="AA139" s="1224"/>
      <c r="AB139" s="1225"/>
      <c r="AC139" s="1064"/>
      <c r="AD139" s="929"/>
      <c r="AE139" s="823"/>
      <c r="AF139" s="266" t="s">
        <v>821</v>
      </c>
      <c r="AG139" s="243" t="s">
        <v>822</v>
      </c>
      <c r="AH139" s="243">
        <v>230</v>
      </c>
      <c r="AI139" s="541">
        <v>20</v>
      </c>
      <c r="AJ139" s="542">
        <v>22</v>
      </c>
      <c r="AK139" s="543">
        <v>0</v>
      </c>
      <c r="AL139" s="84">
        <f t="shared" ref="AL139:AL145" si="10">+(AJ139+AK139)/AH139</f>
        <v>9.5652173913043481E-2</v>
      </c>
      <c r="AM139" s="1252"/>
      <c r="AN139" s="544">
        <v>44987</v>
      </c>
      <c r="AO139" s="544">
        <v>45261</v>
      </c>
      <c r="AP139" s="350">
        <v>274</v>
      </c>
      <c r="AQ139" s="32" t="s">
        <v>823</v>
      </c>
      <c r="AR139" s="255"/>
      <c r="AS139" s="545"/>
      <c r="AT139" s="802"/>
      <c r="AU139" s="802"/>
      <c r="AV139" s="802"/>
      <c r="AW139" s="817"/>
      <c r="AX139" s="802"/>
      <c r="AY139" s="802"/>
      <c r="AZ139" s="802"/>
      <c r="BA139" s="780"/>
      <c r="BB139" s="780"/>
      <c r="BC139" s="780"/>
      <c r="BD139" s="780"/>
      <c r="BE139" s="780"/>
      <c r="BF139" s="777"/>
      <c r="BG139" s="508" t="s">
        <v>291</v>
      </c>
      <c r="BH139" s="330" t="s">
        <v>811</v>
      </c>
      <c r="BI139" s="546" t="s">
        <v>760</v>
      </c>
      <c r="BJ139" s="330" t="s">
        <v>322</v>
      </c>
      <c r="BK139" s="75">
        <v>45047</v>
      </c>
      <c r="BL139" s="547" t="s">
        <v>824</v>
      </c>
      <c r="BM139" s="548"/>
      <c r="BN139" s="540"/>
      <c r="BO139" s="255"/>
    </row>
    <row r="140" spans="1:67" s="236" customFormat="1" ht="61.5" customHeight="1" x14ac:dyDescent="0.35">
      <c r="A140" s="950"/>
      <c r="B140" s="1059"/>
      <c r="C140" s="1059"/>
      <c r="D140" s="823"/>
      <c r="E140" s="823"/>
      <c r="F140" s="823"/>
      <c r="G140" s="1119"/>
      <c r="H140" s="1119"/>
      <c r="I140" s="1119"/>
      <c r="J140" s="1076"/>
      <c r="K140" s="910"/>
      <c r="L140" s="910"/>
      <c r="M140" s="910"/>
      <c r="N140" s="910"/>
      <c r="O140" s="910"/>
      <c r="P140" s="910"/>
      <c r="Q140" s="910"/>
      <c r="R140" s="910"/>
      <c r="S140" s="910"/>
      <c r="T140" s="1128"/>
      <c r="U140" s="853"/>
      <c r="V140" s="853"/>
      <c r="W140" s="923"/>
      <c r="X140" s="923"/>
      <c r="Y140" s="1219"/>
      <c r="Z140" s="1229"/>
      <c r="AA140" s="1224"/>
      <c r="AB140" s="1225"/>
      <c r="AC140" s="1064"/>
      <c r="AD140" s="929"/>
      <c r="AE140" s="823"/>
      <c r="AF140" s="266" t="s">
        <v>825</v>
      </c>
      <c r="AG140" s="243" t="s">
        <v>822</v>
      </c>
      <c r="AH140" s="243">
        <v>250</v>
      </c>
      <c r="AI140" s="541">
        <v>20</v>
      </c>
      <c r="AJ140" s="542">
        <v>149</v>
      </c>
      <c r="AK140" s="543">
        <v>23</v>
      </c>
      <c r="AL140" s="84">
        <f t="shared" si="10"/>
        <v>0.68799999999999994</v>
      </c>
      <c r="AM140" s="1252"/>
      <c r="AN140" s="544">
        <v>44987</v>
      </c>
      <c r="AO140" s="544">
        <v>45261</v>
      </c>
      <c r="AP140" s="350">
        <v>274</v>
      </c>
      <c r="AQ140" s="286" t="s">
        <v>826</v>
      </c>
      <c r="AR140" s="255"/>
      <c r="AS140" s="549">
        <f>AJ140+AK140</f>
        <v>172</v>
      </c>
      <c r="AT140" s="802"/>
      <c r="AU140" s="802"/>
      <c r="AV140" s="802"/>
      <c r="AW140" s="817"/>
      <c r="AX140" s="802"/>
      <c r="AY140" s="802"/>
      <c r="AZ140" s="802"/>
      <c r="BA140" s="780"/>
      <c r="BB140" s="780"/>
      <c r="BC140" s="780"/>
      <c r="BD140" s="780"/>
      <c r="BE140" s="780"/>
      <c r="BF140" s="777"/>
      <c r="BG140" s="508" t="s">
        <v>291</v>
      </c>
      <c r="BH140" s="330" t="s">
        <v>827</v>
      </c>
      <c r="BI140" s="330" t="s">
        <v>760</v>
      </c>
      <c r="BJ140" s="330" t="s">
        <v>322</v>
      </c>
      <c r="BK140" s="75">
        <v>45047</v>
      </c>
      <c r="BL140" s="550" t="s">
        <v>828</v>
      </c>
      <c r="BM140" s="551" t="s">
        <v>829</v>
      </c>
      <c r="BN140" s="540"/>
      <c r="BO140" s="255"/>
    </row>
    <row r="141" spans="1:67" s="236" customFormat="1" ht="68.25" customHeight="1" x14ac:dyDescent="0.35">
      <c r="A141" s="950"/>
      <c r="B141" s="1059"/>
      <c r="C141" s="1059"/>
      <c r="D141" s="823"/>
      <c r="E141" s="823"/>
      <c r="F141" s="823"/>
      <c r="G141" s="1119"/>
      <c r="H141" s="1119"/>
      <c r="I141" s="1119"/>
      <c r="J141" s="1076"/>
      <c r="K141" s="909" t="s">
        <v>830</v>
      </c>
      <c r="L141" s="909" t="s">
        <v>726</v>
      </c>
      <c r="M141" s="909" t="s">
        <v>315</v>
      </c>
      <c r="N141" s="909" t="s">
        <v>831</v>
      </c>
      <c r="O141" s="909"/>
      <c r="P141" s="909" t="s">
        <v>152</v>
      </c>
      <c r="Q141" s="909" t="s">
        <v>808</v>
      </c>
      <c r="R141" s="1079" t="s">
        <v>832</v>
      </c>
      <c r="S141" s="1079">
        <v>280</v>
      </c>
      <c r="T141" s="1127">
        <v>903</v>
      </c>
      <c r="U141" s="852">
        <v>0</v>
      </c>
      <c r="V141" s="852">
        <v>0</v>
      </c>
      <c r="W141" s="921">
        <f>+U141/S141</f>
        <v>0</v>
      </c>
      <c r="X141" s="921">
        <f>+T141/1500</f>
        <v>0.60199999999999998</v>
      </c>
      <c r="Y141" s="1219"/>
      <c r="Z141" s="1229"/>
      <c r="AA141" s="1224"/>
      <c r="AB141" s="1225"/>
      <c r="AC141" s="1064"/>
      <c r="AD141" s="929"/>
      <c r="AE141" s="823"/>
      <c r="AF141" s="266" t="s">
        <v>833</v>
      </c>
      <c r="AG141" s="243" t="s">
        <v>834</v>
      </c>
      <c r="AH141" s="243">
        <v>15</v>
      </c>
      <c r="AI141" s="243">
        <v>20</v>
      </c>
      <c r="AJ141" s="475">
        <v>0</v>
      </c>
      <c r="AK141" s="552">
        <v>0</v>
      </c>
      <c r="AL141" s="84">
        <f t="shared" si="10"/>
        <v>0</v>
      </c>
      <c r="AM141" s="1252"/>
      <c r="AN141" s="544">
        <v>44987</v>
      </c>
      <c r="AO141" s="544">
        <v>45261</v>
      </c>
      <c r="AP141" s="350">
        <v>274</v>
      </c>
      <c r="AQ141" s="286" t="s">
        <v>835</v>
      </c>
      <c r="AR141" s="255"/>
      <c r="AS141" s="255"/>
      <c r="AT141" s="802"/>
      <c r="AU141" s="802"/>
      <c r="AV141" s="802"/>
      <c r="AW141" s="817"/>
      <c r="AX141" s="802"/>
      <c r="AY141" s="802"/>
      <c r="AZ141" s="802"/>
      <c r="BA141" s="780"/>
      <c r="BB141" s="780"/>
      <c r="BC141" s="780"/>
      <c r="BD141" s="780"/>
      <c r="BE141" s="780"/>
      <c r="BF141" s="777"/>
      <c r="BG141" s="508" t="s">
        <v>291</v>
      </c>
      <c r="BH141" s="330" t="s">
        <v>836</v>
      </c>
      <c r="BI141" s="330" t="s">
        <v>837</v>
      </c>
      <c r="BJ141" s="553" t="s">
        <v>322</v>
      </c>
      <c r="BK141" s="75"/>
      <c r="BL141" s="550" t="s">
        <v>838</v>
      </c>
      <c r="BM141" s="554" t="s">
        <v>839</v>
      </c>
      <c r="BN141" s="540"/>
      <c r="BO141" s="255"/>
    </row>
    <row r="142" spans="1:67" s="236" customFormat="1" ht="74.25" customHeight="1" thickBot="1" x14ac:dyDescent="0.4">
      <c r="A142" s="950"/>
      <c r="B142" s="1059"/>
      <c r="C142" s="1059"/>
      <c r="D142" s="823"/>
      <c r="E142" s="823"/>
      <c r="F142" s="823"/>
      <c r="G142" s="1119"/>
      <c r="H142" s="1119"/>
      <c r="I142" s="1119"/>
      <c r="J142" s="1076"/>
      <c r="K142" s="910"/>
      <c r="L142" s="910"/>
      <c r="M142" s="910"/>
      <c r="N142" s="910"/>
      <c r="O142" s="910"/>
      <c r="P142" s="910"/>
      <c r="Q142" s="910"/>
      <c r="R142" s="1081"/>
      <c r="S142" s="1081"/>
      <c r="T142" s="1128"/>
      <c r="U142" s="853"/>
      <c r="V142" s="853"/>
      <c r="W142" s="923"/>
      <c r="X142" s="923"/>
      <c r="Y142" s="1219"/>
      <c r="Z142" s="1229"/>
      <c r="AA142" s="1224"/>
      <c r="AB142" s="1225"/>
      <c r="AC142" s="1065"/>
      <c r="AD142" s="930"/>
      <c r="AE142" s="824"/>
      <c r="AF142" s="555" t="s">
        <v>840</v>
      </c>
      <c r="AG142" s="290" t="s">
        <v>822</v>
      </c>
      <c r="AH142" s="274">
        <v>15</v>
      </c>
      <c r="AI142" s="290">
        <v>20</v>
      </c>
      <c r="AJ142" s="556">
        <v>0</v>
      </c>
      <c r="AK142" s="557">
        <v>0</v>
      </c>
      <c r="AL142" s="167">
        <f t="shared" si="10"/>
        <v>0</v>
      </c>
      <c r="AM142" s="1253"/>
      <c r="AN142" s="487">
        <v>44987</v>
      </c>
      <c r="AO142" s="487">
        <v>45261</v>
      </c>
      <c r="AP142" s="488">
        <v>274</v>
      </c>
      <c r="AQ142" s="294" t="s">
        <v>835</v>
      </c>
      <c r="AR142" s="489"/>
      <c r="AS142" s="489"/>
      <c r="AT142" s="803"/>
      <c r="AU142" s="803"/>
      <c r="AV142" s="803"/>
      <c r="AW142" s="818"/>
      <c r="AX142" s="803"/>
      <c r="AY142" s="803"/>
      <c r="AZ142" s="803"/>
      <c r="BA142" s="781"/>
      <c r="BB142" s="781"/>
      <c r="BC142" s="781"/>
      <c r="BD142" s="781"/>
      <c r="BE142" s="781"/>
      <c r="BF142" s="783"/>
      <c r="BG142" s="525" t="s">
        <v>303</v>
      </c>
      <c r="BH142" s="342" t="s">
        <v>155</v>
      </c>
      <c r="BI142" s="342" t="s">
        <v>155</v>
      </c>
      <c r="BJ142" s="342" t="s">
        <v>155</v>
      </c>
      <c r="BK142" s="411" t="s">
        <v>155</v>
      </c>
      <c r="BL142" s="558" t="s">
        <v>841</v>
      </c>
      <c r="BM142" s="559"/>
      <c r="BN142" s="540"/>
      <c r="BO142" s="255"/>
    </row>
    <row r="143" spans="1:67" s="236" customFormat="1" ht="57.75" customHeight="1" x14ac:dyDescent="0.35">
      <c r="A143" s="950"/>
      <c r="B143" s="1059"/>
      <c r="C143" s="1059"/>
      <c r="D143" s="823"/>
      <c r="E143" s="823"/>
      <c r="F143" s="823"/>
      <c r="G143" s="1119"/>
      <c r="H143" s="1119"/>
      <c r="I143" s="1119"/>
      <c r="J143" s="1076"/>
      <c r="K143" s="945" t="s">
        <v>842</v>
      </c>
      <c r="L143" s="945" t="s">
        <v>726</v>
      </c>
      <c r="M143" s="945" t="s">
        <v>843</v>
      </c>
      <c r="N143" s="945" t="s">
        <v>844</v>
      </c>
      <c r="O143" s="945"/>
      <c r="P143" s="945" t="s">
        <v>152</v>
      </c>
      <c r="Q143" s="945" t="s">
        <v>845</v>
      </c>
      <c r="R143" s="945">
        <f>105-60</f>
        <v>45</v>
      </c>
      <c r="S143" s="1136">
        <v>10</v>
      </c>
      <c r="T143" s="1139">
        <v>54</v>
      </c>
      <c r="U143" s="854">
        <v>0</v>
      </c>
      <c r="V143" s="854">
        <v>11</v>
      </c>
      <c r="W143" s="1175">
        <v>1</v>
      </c>
      <c r="X143" s="1175">
        <v>1</v>
      </c>
      <c r="Y143" s="1219"/>
      <c r="Z143" s="1229"/>
      <c r="AA143" s="1224"/>
      <c r="AB143" s="1225"/>
      <c r="AC143" s="1170" t="s">
        <v>846</v>
      </c>
      <c r="AD143" s="1203">
        <v>2020130010185</v>
      </c>
      <c r="AE143" s="822" t="s">
        <v>847</v>
      </c>
      <c r="AF143" s="247" t="s">
        <v>848</v>
      </c>
      <c r="AG143" s="317" t="s">
        <v>849</v>
      </c>
      <c r="AH143" s="317">
        <v>10</v>
      </c>
      <c r="AI143" s="317">
        <v>25</v>
      </c>
      <c r="AJ143" s="560">
        <v>0</v>
      </c>
      <c r="AK143" s="560">
        <v>11</v>
      </c>
      <c r="AL143" s="165">
        <v>1</v>
      </c>
      <c r="AM143" s="1251">
        <f>AVERAGE(AL143:AL146)</f>
        <v>0.875</v>
      </c>
      <c r="AN143" s="561">
        <v>44970</v>
      </c>
      <c r="AO143" s="561">
        <v>45261</v>
      </c>
      <c r="AP143" s="467">
        <v>291</v>
      </c>
      <c r="AQ143" s="42" t="s">
        <v>775</v>
      </c>
      <c r="AR143" s="468"/>
      <c r="AS143" s="300" t="s">
        <v>850</v>
      </c>
      <c r="AT143" s="801" t="s">
        <v>736</v>
      </c>
      <c r="AU143" s="801" t="s">
        <v>776</v>
      </c>
      <c r="AV143" s="801" t="s">
        <v>297</v>
      </c>
      <c r="AW143" s="816">
        <v>710000000</v>
      </c>
      <c r="AX143" s="801" t="s">
        <v>298</v>
      </c>
      <c r="AY143" s="964" t="s">
        <v>851</v>
      </c>
      <c r="AZ143" s="801" t="s">
        <v>852</v>
      </c>
      <c r="BA143" s="784"/>
      <c r="BB143" s="784" t="s">
        <v>297</v>
      </c>
      <c r="BC143" s="784">
        <v>914187714</v>
      </c>
      <c r="BD143" s="784">
        <v>0</v>
      </c>
      <c r="BE143" s="784">
        <v>0</v>
      </c>
      <c r="BF143" s="789">
        <v>0</v>
      </c>
      <c r="BG143" s="1012" t="s">
        <v>173</v>
      </c>
      <c r="BH143" s="1012" t="s">
        <v>853</v>
      </c>
      <c r="BI143" s="813" t="s">
        <v>197</v>
      </c>
      <c r="BJ143" s="813" t="s">
        <v>322</v>
      </c>
      <c r="BK143" s="1004"/>
      <c r="BL143" s="562" t="s">
        <v>854</v>
      </c>
      <c r="BM143" s="563" t="s">
        <v>855</v>
      </c>
      <c r="BN143" s="540"/>
      <c r="BO143" s="255"/>
    </row>
    <row r="144" spans="1:67" s="236" customFormat="1" ht="81" customHeight="1" x14ac:dyDescent="0.35">
      <c r="A144" s="950"/>
      <c r="B144" s="1059"/>
      <c r="C144" s="1059"/>
      <c r="D144" s="823"/>
      <c r="E144" s="823"/>
      <c r="F144" s="823"/>
      <c r="G144" s="1119"/>
      <c r="H144" s="1119"/>
      <c r="I144" s="1119"/>
      <c r="J144" s="1076"/>
      <c r="K144" s="945"/>
      <c r="L144" s="945"/>
      <c r="M144" s="945"/>
      <c r="N144" s="945"/>
      <c r="O144" s="945"/>
      <c r="P144" s="945"/>
      <c r="Q144" s="945"/>
      <c r="R144" s="945"/>
      <c r="S144" s="1137"/>
      <c r="T144" s="1140"/>
      <c r="U144" s="855"/>
      <c r="V144" s="855"/>
      <c r="W144" s="1176"/>
      <c r="X144" s="1176"/>
      <c r="Y144" s="1219"/>
      <c r="Z144" s="1229"/>
      <c r="AA144" s="1224"/>
      <c r="AB144" s="1225"/>
      <c r="AC144" s="1171"/>
      <c r="AD144" s="1204"/>
      <c r="AE144" s="823"/>
      <c r="AF144" s="266" t="s">
        <v>856</v>
      </c>
      <c r="AG144" s="243" t="s">
        <v>857</v>
      </c>
      <c r="AH144" s="330">
        <v>10</v>
      </c>
      <c r="AI144" s="330">
        <v>25</v>
      </c>
      <c r="AJ144" s="476">
        <v>0</v>
      </c>
      <c r="AK144" s="476">
        <v>11</v>
      </c>
      <c r="AL144" s="84">
        <v>1</v>
      </c>
      <c r="AM144" s="1252"/>
      <c r="AN144" s="505">
        <v>44970</v>
      </c>
      <c r="AO144" s="505">
        <v>45261</v>
      </c>
      <c r="AP144" s="350">
        <v>291</v>
      </c>
      <c r="AQ144" s="32" t="s">
        <v>775</v>
      </c>
      <c r="AR144" s="255"/>
      <c r="AS144" s="282" t="s">
        <v>850</v>
      </c>
      <c r="AT144" s="802"/>
      <c r="AU144" s="802"/>
      <c r="AV144" s="802"/>
      <c r="AW144" s="817"/>
      <c r="AX144" s="802"/>
      <c r="AY144" s="965"/>
      <c r="AZ144" s="802"/>
      <c r="BA144" s="780"/>
      <c r="BB144" s="780"/>
      <c r="BC144" s="780"/>
      <c r="BD144" s="780"/>
      <c r="BE144" s="780"/>
      <c r="BF144" s="777"/>
      <c r="BG144" s="1013"/>
      <c r="BH144" s="1013"/>
      <c r="BI144" s="814"/>
      <c r="BJ144" s="814"/>
      <c r="BK144" s="1015"/>
      <c r="BL144" s="564" t="s">
        <v>858</v>
      </c>
      <c r="BM144" s="554" t="s">
        <v>859</v>
      </c>
      <c r="BN144" s="540"/>
      <c r="BO144" s="255"/>
    </row>
    <row r="145" spans="1:67" s="236" customFormat="1" ht="104.25" customHeight="1" x14ac:dyDescent="0.35">
      <c r="A145" s="950"/>
      <c r="B145" s="1059"/>
      <c r="C145" s="1059"/>
      <c r="D145" s="823"/>
      <c r="E145" s="823"/>
      <c r="F145" s="823"/>
      <c r="G145" s="1119"/>
      <c r="H145" s="1119"/>
      <c r="I145" s="1119"/>
      <c r="J145" s="1076"/>
      <c r="K145" s="945"/>
      <c r="L145" s="945"/>
      <c r="M145" s="945"/>
      <c r="N145" s="945"/>
      <c r="O145" s="945"/>
      <c r="P145" s="945"/>
      <c r="Q145" s="945"/>
      <c r="R145" s="945"/>
      <c r="S145" s="1137"/>
      <c r="T145" s="1140"/>
      <c r="U145" s="855"/>
      <c r="V145" s="855"/>
      <c r="W145" s="1176"/>
      <c r="X145" s="1176"/>
      <c r="Y145" s="1219"/>
      <c r="Z145" s="1229"/>
      <c r="AA145" s="1224"/>
      <c r="AB145" s="1225"/>
      <c r="AC145" s="1171"/>
      <c r="AD145" s="1204"/>
      <c r="AE145" s="823"/>
      <c r="AF145" s="368" t="s">
        <v>860</v>
      </c>
      <c r="AG145" s="330" t="s">
        <v>861</v>
      </c>
      <c r="AH145" s="330">
        <v>10</v>
      </c>
      <c r="AI145" s="330">
        <v>25</v>
      </c>
      <c r="AJ145" s="476">
        <v>0</v>
      </c>
      <c r="AK145" s="476">
        <v>5</v>
      </c>
      <c r="AL145" s="84">
        <f t="shared" si="10"/>
        <v>0.5</v>
      </c>
      <c r="AM145" s="1252"/>
      <c r="AN145" s="505">
        <v>44970</v>
      </c>
      <c r="AO145" s="505">
        <v>45261</v>
      </c>
      <c r="AP145" s="350">
        <v>291</v>
      </c>
      <c r="AQ145" s="61">
        <v>1</v>
      </c>
      <c r="AR145" s="255"/>
      <c r="AS145" s="282" t="s">
        <v>862</v>
      </c>
      <c r="AT145" s="802"/>
      <c r="AU145" s="802"/>
      <c r="AV145" s="802"/>
      <c r="AW145" s="817"/>
      <c r="AX145" s="802"/>
      <c r="AY145" s="965"/>
      <c r="AZ145" s="802"/>
      <c r="BA145" s="780"/>
      <c r="BB145" s="780"/>
      <c r="BC145" s="780"/>
      <c r="BD145" s="780"/>
      <c r="BE145" s="780"/>
      <c r="BF145" s="777"/>
      <c r="BG145" s="1013"/>
      <c r="BH145" s="1013"/>
      <c r="BI145" s="814"/>
      <c r="BJ145" s="814"/>
      <c r="BK145" s="1015"/>
      <c r="BL145" s="564" t="s">
        <v>863</v>
      </c>
      <c r="BM145" s="554" t="s">
        <v>864</v>
      </c>
      <c r="BN145" s="540"/>
      <c r="BO145" s="255"/>
    </row>
    <row r="146" spans="1:67" s="236" customFormat="1" ht="93.75" customHeight="1" thickBot="1" x14ac:dyDescent="0.4">
      <c r="A146" s="950"/>
      <c r="B146" s="1059"/>
      <c r="C146" s="1059"/>
      <c r="D146" s="823"/>
      <c r="E146" s="823"/>
      <c r="F146" s="823"/>
      <c r="G146" s="1119"/>
      <c r="H146" s="1119"/>
      <c r="I146" s="1119"/>
      <c r="J146" s="1076"/>
      <c r="K146" s="945"/>
      <c r="L146" s="945"/>
      <c r="M146" s="945"/>
      <c r="N146" s="945"/>
      <c r="O146" s="945"/>
      <c r="P146" s="945"/>
      <c r="Q146" s="945"/>
      <c r="R146" s="945"/>
      <c r="S146" s="1138"/>
      <c r="T146" s="1141"/>
      <c r="U146" s="856"/>
      <c r="V146" s="856"/>
      <c r="W146" s="1177"/>
      <c r="X146" s="1177"/>
      <c r="Y146" s="1219"/>
      <c r="Z146" s="1229"/>
      <c r="AA146" s="1224"/>
      <c r="AB146" s="1225"/>
      <c r="AC146" s="1172"/>
      <c r="AD146" s="1205"/>
      <c r="AE146" s="824"/>
      <c r="AF146" s="275" t="s">
        <v>865</v>
      </c>
      <c r="AG146" s="290" t="s">
        <v>866</v>
      </c>
      <c r="AH146" s="342">
        <v>10</v>
      </c>
      <c r="AI146" s="342">
        <v>25</v>
      </c>
      <c r="AJ146" s="486">
        <v>0</v>
      </c>
      <c r="AK146" s="486">
        <v>11</v>
      </c>
      <c r="AL146" s="167">
        <v>1</v>
      </c>
      <c r="AM146" s="1253"/>
      <c r="AN146" s="522">
        <v>44970</v>
      </c>
      <c r="AO146" s="522">
        <v>45261</v>
      </c>
      <c r="AP146" s="488">
        <v>291</v>
      </c>
      <c r="AQ146" s="34" t="s">
        <v>775</v>
      </c>
      <c r="AR146" s="489"/>
      <c r="AS146" s="313" t="s">
        <v>850</v>
      </c>
      <c r="AT146" s="803"/>
      <c r="AU146" s="803"/>
      <c r="AV146" s="803"/>
      <c r="AW146" s="818"/>
      <c r="AX146" s="803"/>
      <c r="AY146" s="966"/>
      <c r="AZ146" s="803"/>
      <c r="BA146" s="781"/>
      <c r="BB146" s="781"/>
      <c r="BC146" s="781"/>
      <c r="BD146" s="781"/>
      <c r="BE146" s="781"/>
      <c r="BF146" s="783"/>
      <c r="BG146" s="1014"/>
      <c r="BH146" s="1014"/>
      <c r="BI146" s="815"/>
      <c r="BJ146" s="815"/>
      <c r="BK146" s="1016"/>
      <c r="BL146" s="565" t="s">
        <v>867</v>
      </c>
      <c r="BM146" s="566" t="s">
        <v>868</v>
      </c>
      <c r="BN146" s="540"/>
      <c r="BO146" s="255"/>
    </row>
    <row r="147" spans="1:67" s="236" customFormat="1" ht="73.5" customHeight="1" thickBot="1" x14ac:dyDescent="0.4">
      <c r="A147" s="950"/>
      <c r="B147" s="1059"/>
      <c r="C147" s="1059"/>
      <c r="D147" s="823"/>
      <c r="E147" s="823"/>
      <c r="F147" s="823"/>
      <c r="G147" s="1119"/>
      <c r="H147" s="1119"/>
      <c r="I147" s="1119"/>
      <c r="J147" s="1077"/>
      <c r="K147" s="1124" t="s">
        <v>869</v>
      </c>
      <c r="L147" s="1125"/>
      <c r="M147" s="1125"/>
      <c r="N147" s="1125"/>
      <c r="O147" s="1125"/>
      <c r="P147" s="1125"/>
      <c r="Q147" s="1125"/>
      <c r="R147" s="1125"/>
      <c r="S147" s="1125"/>
      <c r="T147" s="1125"/>
      <c r="U147" s="1125"/>
      <c r="V147" s="1126"/>
      <c r="W147" s="119">
        <f>AVERAGE(W138:W146)</f>
        <v>0.42199999999999999</v>
      </c>
      <c r="X147" s="119">
        <f>AVERAGE(X138:X146)</f>
        <v>0.84275</v>
      </c>
      <c r="Y147" s="1219"/>
      <c r="Z147" s="1229"/>
      <c r="AA147" s="1224"/>
      <c r="AB147" s="1226"/>
      <c r="AC147" s="902" t="s">
        <v>870</v>
      </c>
      <c r="AD147" s="903"/>
      <c r="AE147" s="903"/>
      <c r="AF147" s="903"/>
      <c r="AG147" s="903"/>
      <c r="AH147" s="903"/>
      <c r="AI147" s="903"/>
      <c r="AJ147" s="903"/>
      <c r="AK147" s="904"/>
      <c r="AL147" s="905"/>
      <c r="AM147" s="187">
        <f>AVERAGE(AM138:AM146)</f>
        <v>0.51586521739130431</v>
      </c>
      <c r="AN147" s="567"/>
      <c r="AO147" s="568"/>
      <c r="AV147" s="890" t="s">
        <v>871</v>
      </c>
      <c r="AW147" s="891"/>
      <c r="AX147" s="891"/>
      <c r="AY147" s="891"/>
      <c r="AZ147" s="891"/>
      <c r="BA147" s="891"/>
      <c r="BB147" s="892"/>
      <c r="BC147" s="528">
        <f>+BC138+BC143</f>
        <v>4794496239</v>
      </c>
      <c r="BD147" s="569">
        <f t="shared" ref="BD147:BE147" si="11">+BD138+BD143</f>
        <v>287382114</v>
      </c>
      <c r="BE147" s="530">
        <f t="shared" si="11"/>
        <v>0</v>
      </c>
      <c r="BF147" s="187">
        <v>0</v>
      </c>
      <c r="BM147" s="500"/>
    </row>
    <row r="148" spans="1:67" s="236" customFormat="1" ht="66.75" customHeight="1" x14ac:dyDescent="0.35">
      <c r="A148" s="950"/>
      <c r="B148" s="1059"/>
      <c r="C148" s="1059"/>
      <c r="D148" s="823"/>
      <c r="E148" s="823"/>
      <c r="F148" s="823"/>
      <c r="G148" s="1119"/>
      <c r="H148" s="1119"/>
      <c r="I148" s="1119"/>
      <c r="J148" s="1075" t="s">
        <v>872</v>
      </c>
      <c r="K148" s="909" t="s">
        <v>873</v>
      </c>
      <c r="L148" s="909" t="s">
        <v>453</v>
      </c>
      <c r="M148" s="909" t="s">
        <v>874</v>
      </c>
      <c r="N148" s="1082" t="s">
        <v>875</v>
      </c>
      <c r="O148" s="1082"/>
      <c r="P148" s="1082" t="s">
        <v>152</v>
      </c>
      <c r="Q148" s="1082" t="s">
        <v>876</v>
      </c>
      <c r="R148" s="1082">
        <v>100</v>
      </c>
      <c r="S148" s="1136">
        <v>35</v>
      </c>
      <c r="T148" s="1139">
        <v>80</v>
      </c>
      <c r="U148" s="854">
        <v>7</v>
      </c>
      <c r="V148" s="854">
        <v>11</v>
      </c>
      <c r="W148" s="1175">
        <f>+(U148+V148)/S148</f>
        <v>0.51428571428571423</v>
      </c>
      <c r="X148" s="1175">
        <f>+(T148+U148+V148)/R148</f>
        <v>0.98</v>
      </c>
      <c r="Y148" s="1219"/>
      <c r="Z148" s="1229"/>
      <c r="AA148" s="1224"/>
      <c r="AB148" s="1226"/>
      <c r="AC148" s="1173" t="s">
        <v>877</v>
      </c>
      <c r="AD148" s="1198">
        <v>2021130010224</v>
      </c>
      <c r="AE148" s="822" t="s">
        <v>878</v>
      </c>
      <c r="AF148" s="570" t="s">
        <v>879</v>
      </c>
      <c r="AG148" s="317" t="s">
        <v>849</v>
      </c>
      <c r="AH148" s="571">
        <v>13</v>
      </c>
      <c r="AI148" s="533">
        <v>15</v>
      </c>
      <c r="AJ148" s="535">
        <v>0</v>
      </c>
      <c r="AK148" s="572">
        <v>5</v>
      </c>
      <c r="AL148" s="110">
        <f>+(AJ148+AK148)/AH148</f>
        <v>0.38461538461538464</v>
      </c>
      <c r="AM148" s="1248">
        <f>AVERAGE(AL148:AL154)</f>
        <v>0.54780219780219785</v>
      </c>
      <c r="AN148" s="466">
        <v>44963</v>
      </c>
      <c r="AO148" s="466">
        <v>45261</v>
      </c>
      <c r="AP148" s="351">
        <v>298</v>
      </c>
      <c r="AQ148" s="243" t="s">
        <v>880</v>
      </c>
      <c r="AR148" s="255"/>
      <c r="AS148" s="282" t="s">
        <v>862</v>
      </c>
      <c r="AT148" s="801" t="s">
        <v>736</v>
      </c>
      <c r="AU148" s="801" t="s">
        <v>776</v>
      </c>
      <c r="AV148" s="964" t="s">
        <v>169</v>
      </c>
      <c r="AW148" s="1019">
        <v>945693727</v>
      </c>
      <c r="AX148" s="964" t="s">
        <v>288</v>
      </c>
      <c r="AY148" s="964" t="s">
        <v>881</v>
      </c>
      <c r="AZ148" s="964" t="s">
        <v>882</v>
      </c>
      <c r="BA148" s="784">
        <v>287382114</v>
      </c>
      <c r="BB148" s="798" t="s">
        <v>169</v>
      </c>
      <c r="BC148" s="798">
        <v>945693727</v>
      </c>
      <c r="BD148" s="798">
        <v>872159789</v>
      </c>
      <c r="BE148" s="798">
        <v>656406000</v>
      </c>
      <c r="BF148" s="866">
        <f>+BE148/BC148</f>
        <v>0.69409998317563126</v>
      </c>
      <c r="BG148" s="1000" t="s">
        <v>291</v>
      </c>
      <c r="BH148" s="1002" t="s">
        <v>883</v>
      </c>
      <c r="BI148" s="964" t="s">
        <v>780</v>
      </c>
      <c r="BJ148" s="964" t="s">
        <v>169</v>
      </c>
      <c r="BK148" s="1004">
        <v>44958</v>
      </c>
      <c r="BL148" s="573" t="s">
        <v>884</v>
      </c>
      <c r="BM148" s="479" t="s">
        <v>885</v>
      </c>
      <c r="BN148" s="255"/>
      <c r="BO148" s="255"/>
    </row>
    <row r="149" spans="1:67" s="236" customFormat="1" ht="72" customHeight="1" x14ac:dyDescent="0.35">
      <c r="A149" s="950"/>
      <c r="B149" s="1059"/>
      <c r="C149" s="1059"/>
      <c r="D149" s="823"/>
      <c r="E149" s="823"/>
      <c r="F149" s="823"/>
      <c r="G149" s="1119"/>
      <c r="H149" s="1119"/>
      <c r="I149" s="1119"/>
      <c r="J149" s="1076"/>
      <c r="K149" s="823"/>
      <c r="L149" s="823"/>
      <c r="M149" s="823"/>
      <c r="N149" s="814"/>
      <c r="O149" s="814"/>
      <c r="P149" s="814"/>
      <c r="Q149" s="814"/>
      <c r="R149" s="814"/>
      <c r="S149" s="1137"/>
      <c r="T149" s="1140"/>
      <c r="U149" s="855"/>
      <c r="V149" s="855"/>
      <c r="W149" s="1176"/>
      <c r="X149" s="1176"/>
      <c r="Y149" s="1219"/>
      <c r="Z149" s="1229"/>
      <c r="AA149" s="1224"/>
      <c r="AB149" s="1226"/>
      <c r="AC149" s="1174"/>
      <c r="AD149" s="1161"/>
      <c r="AE149" s="823"/>
      <c r="AF149" s="575" t="s">
        <v>886</v>
      </c>
      <c r="AG149" s="272" t="s">
        <v>849</v>
      </c>
      <c r="AH149" s="245">
        <v>12</v>
      </c>
      <c r="AI149" s="576">
        <v>15</v>
      </c>
      <c r="AJ149" s="577">
        <v>1</v>
      </c>
      <c r="AK149" s="577">
        <v>10</v>
      </c>
      <c r="AL149" s="110">
        <f t="shared" ref="AL149:AL157" si="12">+(AJ149+AK149)/AH149</f>
        <v>0.91666666666666663</v>
      </c>
      <c r="AM149" s="1249"/>
      <c r="AN149" s="477">
        <v>44963</v>
      </c>
      <c r="AO149" s="477">
        <v>45261</v>
      </c>
      <c r="AP149" s="578">
        <v>298</v>
      </c>
      <c r="AQ149" s="243" t="s">
        <v>887</v>
      </c>
      <c r="AR149" s="255"/>
      <c r="AS149" s="282" t="s">
        <v>850</v>
      </c>
      <c r="AT149" s="802"/>
      <c r="AU149" s="802"/>
      <c r="AV149" s="965"/>
      <c r="AW149" s="1020"/>
      <c r="AX149" s="965"/>
      <c r="AY149" s="965"/>
      <c r="AZ149" s="965"/>
      <c r="BA149" s="780"/>
      <c r="BB149" s="799"/>
      <c r="BC149" s="799"/>
      <c r="BD149" s="799"/>
      <c r="BE149" s="799"/>
      <c r="BF149" s="867"/>
      <c r="BG149" s="1001"/>
      <c r="BH149" s="1003"/>
      <c r="BI149" s="965"/>
      <c r="BJ149" s="965"/>
      <c r="BK149" s="1005"/>
      <c r="BL149" s="483" t="s">
        <v>888</v>
      </c>
      <c r="BM149" s="479" t="s">
        <v>889</v>
      </c>
      <c r="BN149" s="255"/>
      <c r="BO149" s="255"/>
    </row>
    <row r="150" spans="1:67" s="236" customFormat="1" ht="99.75" customHeight="1" x14ac:dyDescent="0.35">
      <c r="A150" s="950"/>
      <c r="B150" s="1059"/>
      <c r="C150" s="1059"/>
      <c r="D150" s="823"/>
      <c r="E150" s="823"/>
      <c r="F150" s="823"/>
      <c r="G150" s="1119"/>
      <c r="H150" s="1119"/>
      <c r="I150" s="1119"/>
      <c r="J150" s="1076"/>
      <c r="K150" s="910"/>
      <c r="L150" s="910"/>
      <c r="M150" s="910"/>
      <c r="N150" s="1083"/>
      <c r="O150" s="1083"/>
      <c r="P150" s="1083"/>
      <c r="Q150" s="1083"/>
      <c r="R150" s="1083"/>
      <c r="S150" s="1138"/>
      <c r="T150" s="1141"/>
      <c r="U150" s="856"/>
      <c r="V150" s="856"/>
      <c r="W150" s="1177"/>
      <c r="X150" s="1177"/>
      <c r="Y150" s="1219"/>
      <c r="Z150" s="1229"/>
      <c r="AA150" s="1224"/>
      <c r="AB150" s="1226"/>
      <c r="AC150" s="1174"/>
      <c r="AD150" s="1161"/>
      <c r="AE150" s="823"/>
      <c r="AF150" s="575" t="s">
        <v>890</v>
      </c>
      <c r="AG150" s="243" t="s">
        <v>857</v>
      </c>
      <c r="AH150" s="245">
        <v>10</v>
      </c>
      <c r="AI150" s="576">
        <v>10</v>
      </c>
      <c r="AJ150" s="577">
        <v>0</v>
      </c>
      <c r="AK150" s="577">
        <v>0</v>
      </c>
      <c r="AL150" s="110">
        <f t="shared" si="12"/>
        <v>0</v>
      </c>
      <c r="AM150" s="1249"/>
      <c r="AN150" s="477">
        <v>44963</v>
      </c>
      <c r="AO150" s="477">
        <v>45261</v>
      </c>
      <c r="AP150" s="578">
        <v>298</v>
      </c>
      <c r="AQ150" s="243" t="s">
        <v>775</v>
      </c>
      <c r="AR150" s="255"/>
      <c r="AS150" s="282">
        <v>0</v>
      </c>
      <c r="AT150" s="802"/>
      <c r="AU150" s="802"/>
      <c r="AV150" s="965"/>
      <c r="AW150" s="1020"/>
      <c r="AX150" s="965"/>
      <c r="AY150" s="965"/>
      <c r="AZ150" s="965"/>
      <c r="BA150" s="780"/>
      <c r="BB150" s="799"/>
      <c r="BC150" s="799"/>
      <c r="BD150" s="799"/>
      <c r="BE150" s="799"/>
      <c r="BF150" s="867"/>
      <c r="BG150" s="508" t="s">
        <v>303</v>
      </c>
      <c r="BH150" s="330" t="s">
        <v>155</v>
      </c>
      <c r="BI150" s="32" t="s">
        <v>155</v>
      </c>
      <c r="BJ150" s="32" t="s">
        <v>155</v>
      </c>
      <c r="BK150" s="151" t="s">
        <v>155</v>
      </c>
      <c r="BL150" s="479" t="s">
        <v>891</v>
      </c>
      <c r="BM150" s="479" t="s">
        <v>892</v>
      </c>
      <c r="BN150" s="255"/>
      <c r="BO150" s="255"/>
    </row>
    <row r="151" spans="1:67" s="236" customFormat="1" ht="79.5" customHeight="1" x14ac:dyDescent="0.35">
      <c r="A151" s="950"/>
      <c r="B151" s="1059"/>
      <c r="C151" s="1059"/>
      <c r="D151" s="823"/>
      <c r="E151" s="823"/>
      <c r="F151" s="823"/>
      <c r="G151" s="1119"/>
      <c r="H151" s="1119"/>
      <c r="I151" s="1119"/>
      <c r="J151" s="1076"/>
      <c r="K151" s="909" t="s">
        <v>893</v>
      </c>
      <c r="L151" s="909" t="s">
        <v>726</v>
      </c>
      <c r="M151" s="909" t="s">
        <v>894</v>
      </c>
      <c r="N151" s="909" t="s">
        <v>895</v>
      </c>
      <c r="O151" s="1082"/>
      <c r="P151" s="1082" t="s">
        <v>152</v>
      </c>
      <c r="Q151" s="1082" t="s">
        <v>896</v>
      </c>
      <c r="R151" s="909">
        <v>57</v>
      </c>
      <c r="S151" s="1136">
        <v>15</v>
      </c>
      <c r="T151" s="1139">
        <v>63</v>
      </c>
      <c r="U151" s="854">
        <v>15</v>
      </c>
      <c r="V151" s="854">
        <v>13</v>
      </c>
      <c r="W151" s="1175">
        <f>+U151/S151</f>
        <v>1</v>
      </c>
      <c r="X151" s="1175">
        <v>1</v>
      </c>
      <c r="Y151" s="1219"/>
      <c r="Z151" s="1229"/>
      <c r="AA151" s="1224"/>
      <c r="AB151" s="1226"/>
      <c r="AC151" s="1174"/>
      <c r="AD151" s="1161"/>
      <c r="AE151" s="823"/>
      <c r="AF151" s="579" t="s">
        <v>897</v>
      </c>
      <c r="AG151" s="243" t="s">
        <v>857</v>
      </c>
      <c r="AH151" s="243">
        <v>15</v>
      </c>
      <c r="AI151" s="541">
        <v>15</v>
      </c>
      <c r="AJ151" s="543">
        <v>10</v>
      </c>
      <c r="AK151" s="543">
        <v>0</v>
      </c>
      <c r="AL151" s="110">
        <f t="shared" si="12"/>
        <v>0.66666666666666663</v>
      </c>
      <c r="AM151" s="1249"/>
      <c r="AN151" s="477">
        <v>44963</v>
      </c>
      <c r="AO151" s="477">
        <v>45261</v>
      </c>
      <c r="AP151" s="578">
        <v>298</v>
      </c>
      <c r="AQ151" s="243" t="s">
        <v>898</v>
      </c>
      <c r="AR151" s="255"/>
      <c r="AS151" s="282" t="s">
        <v>775</v>
      </c>
      <c r="AT151" s="802"/>
      <c r="AU151" s="802"/>
      <c r="AV151" s="965"/>
      <c r="AW151" s="1020"/>
      <c r="AX151" s="965"/>
      <c r="AY151" s="965"/>
      <c r="AZ151" s="965"/>
      <c r="BA151" s="780"/>
      <c r="BB151" s="799"/>
      <c r="BC151" s="799"/>
      <c r="BD151" s="799"/>
      <c r="BE151" s="799"/>
      <c r="BF151" s="867"/>
      <c r="BG151" s="508" t="s">
        <v>303</v>
      </c>
      <c r="BH151" s="330" t="s">
        <v>155</v>
      </c>
      <c r="BI151" s="32" t="s">
        <v>155</v>
      </c>
      <c r="BJ151" s="32" t="s">
        <v>155</v>
      </c>
      <c r="BK151" s="49" t="s">
        <v>155</v>
      </c>
      <c r="BL151" s="998" t="s">
        <v>899</v>
      </c>
      <c r="BM151" s="1243" t="s">
        <v>900</v>
      </c>
      <c r="BN151" s="255"/>
      <c r="BO151" s="255"/>
    </row>
    <row r="152" spans="1:67" s="236" customFormat="1" ht="63" customHeight="1" x14ac:dyDescent="0.35">
      <c r="A152" s="950"/>
      <c r="B152" s="1059"/>
      <c r="C152" s="1059"/>
      <c r="D152" s="823"/>
      <c r="E152" s="823"/>
      <c r="F152" s="823"/>
      <c r="G152" s="1119"/>
      <c r="H152" s="1119"/>
      <c r="I152" s="1119"/>
      <c r="J152" s="1076"/>
      <c r="K152" s="910"/>
      <c r="L152" s="910"/>
      <c r="M152" s="910"/>
      <c r="N152" s="910"/>
      <c r="O152" s="1083"/>
      <c r="P152" s="1083"/>
      <c r="Q152" s="1083"/>
      <c r="R152" s="910"/>
      <c r="S152" s="1138"/>
      <c r="T152" s="1141"/>
      <c r="U152" s="856"/>
      <c r="V152" s="856"/>
      <c r="W152" s="1177"/>
      <c r="X152" s="1177"/>
      <c r="Y152" s="1219"/>
      <c r="Z152" s="1229"/>
      <c r="AA152" s="1224"/>
      <c r="AB152" s="1226"/>
      <c r="AC152" s="1174"/>
      <c r="AD152" s="1161"/>
      <c r="AE152" s="823"/>
      <c r="AF152" s="368" t="s">
        <v>901</v>
      </c>
      <c r="AG152" s="243" t="s">
        <v>902</v>
      </c>
      <c r="AH152" s="243">
        <v>15</v>
      </c>
      <c r="AI152" s="541">
        <v>15</v>
      </c>
      <c r="AJ152" s="543">
        <v>10</v>
      </c>
      <c r="AK152" s="543">
        <v>3</v>
      </c>
      <c r="AL152" s="110">
        <f t="shared" si="12"/>
        <v>0.8666666666666667</v>
      </c>
      <c r="AM152" s="1249"/>
      <c r="AN152" s="477">
        <v>44963</v>
      </c>
      <c r="AO152" s="477">
        <v>45261</v>
      </c>
      <c r="AP152" s="578">
        <v>298</v>
      </c>
      <c r="AQ152" s="243" t="s">
        <v>835</v>
      </c>
      <c r="AR152" s="255"/>
      <c r="AS152" s="282" t="s">
        <v>880</v>
      </c>
      <c r="AT152" s="802"/>
      <c r="AU152" s="802"/>
      <c r="AV152" s="965"/>
      <c r="AW152" s="1020"/>
      <c r="AX152" s="965"/>
      <c r="AY152" s="965"/>
      <c r="AZ152" s="965"/>
      <c r="BA152" s="780"/>
      <c r="BB152" s="799"/>
      <c r="BC152" s="799"/>
      <c r="BD152" s="799"/>
      <c r="BE152" s="799"/>
      <c r="BF152" s="867"/>
      <c r="BG152" s="508" t="s">
        <v>291</v>
      </c>
      <c r="BH152" s="368" t="s">
        <v>903</v>
      </c>
      <c r="BI152" s="32" t="s">
        <v>780</v>
      </c>
      <c r="BJ152" s="32" t="s">
        <v>169</v>
      </c>
      <c r="BK152" s="75">
        <v>44958</v>
      </c>
      <c r="BL152" s="999"/>
      <c r="BM152" s="1244"/>
      <c r="BN152" s="255"/>
      <c r="BO152" s="255"/>
    </row>
    <row r="153" spans="1:67" s="236" customFormat="1" ht="69" customHeight="1" x14ac:dyDescent="0.35">
      <c r="A153" s="950"/>
      <c r="B153" s="1059"/>
      <c r="C153" s="1059"/>
      <c r="D153" s="823"/>
      <c r="E153" s="823"/>
      <c r="F153" s="823"/>
      <c r="G153" s="1119"/>
      <c r="H153" s="1119"/>
      <c r="I153" s="1119"/>
      <c r="J153" s="1076"/>
      <c r="K153" s="909" t="s">
        <v>904</v>
      </c>
      <c r="L153" s="909" t="s">
        <v>726</v>
      </c>
      <c r="M153" s="909" t="s">
        <v>905</v>
      </c>
      <c r="N153" s="909" t="s">
        <v>906</v>
      </c>
      <c r="O153" s="909"/>
      <c r="P153" s="909" t="s">
        <v>152</v>
      </c>
      <c r="Q153" s="1090" t="s">
        <v>907</v>
      </c>
      <c r="R153" s="909">
        <v>4</v>
      </c>
      <c r="S153" s="1136">
        <v>1</v>
      </c>
      <c r="T153" s="1139">
        <v>3</v>
      </c>
      <c r="U153" s="839" t="s">
        <v>155</v>
      </c>
      <c r="V153" s="854">
        <v>1</v>
      </c>
      <c r="W153" s="1175">
        <f>+V153/S153</f>
        <v>1</v>
      </c>
      <c r="X153" s="1178">
        <f>+(T153+V153)/R153</f>
        <v>1</v>
      </c>
      <c r="Y153" s="1219"/>
      <c r="Z153" s="1229"/>
      <c r="AA153" s="1224"/>
      <c r="AB153" s="1226"/>
      <c r="AC153" s="1174"/>
      <c r="AD153" s="1161"/>
      <c r="AE153" s="823"/>
      <c r="AF153" s="580" t="s">
        <v>908</v>
      </c>
      <c r="AG153" s="272" t="s">
        <v>909</v>
      </c>
      <c r="AH153" s="581">
        <v>1</v>
      </c>
      <c r="AI153" s="576">
        <v>10</v>
      </c>
      <c r="AJ153" s="543">
        <v>0</v>
      </c>
      <c r="AK153" s="543">
        <v>0</v>
      </c>
      <c r="AL153" s="110">
        <f t="shared" si="12"/>
        <v>0</v>
      </c>
      <c r="AM153" s="1249"/>
      <c r="AN153" s="477">
        <v>44963</v>
      </c>
      <c r="AO153" s="477">
        <v>45261</v>
      </c>
      <c r="AP153" s="578">
        <v>298</v>
      </c>
      <c r="AQ153" s="243">
        <v>1</v>
      </c>
      <c r="AR153" s="255"/>
      <c r="AS153" s="282">
        <v>0</v>
      </c>
      <c r="AT153" s="802"/>
      <c r="AU153" s="802"/>
      <c r="AV153" s="965"/>
      <c r="AW153" s="1020"/>
      <c r="AX153" s="965"/>
      <c r="AY153" s="965"/>
      <c r="AZ153" s="965"/>
      <c r="BA153" s="780"/>
      <c r="BB153" s="799"/>
      <c r="BC153" s="799"/>
      <c r="BD153" s="799"/>
      <c r="BE153" s="799"/>
      <c r="BF153" s="867"/>
      <c r="BG153" s="508" t="s">
        <v>303</v>
      </c>
      <c r="BH153" s="330" t="s">
        <v>155</v>
      </c>
      <c r="BI153" s="582" t="s">
        <v>155</v>
      </c>
      <c r="BJ153" s="32" t="s">
        <v>155</v>
      </c>
      <c r="BK153" s="151" t="s">
        <v>155</v>
      </c>
      <c r="BL153" s="547" t="s">
        <v>910</v>
      </c>
      <c r="BM153" s="547"/>
      <c r="BN153" s="255"/>
      <c r="BO153" s="255"/>
    </row>
    <row r="154" spans="1:67" s="236" customFormat="1" ht="78" customHeight="1" thickBot="1" x14ac:dyDescent="0.4">
      <c r="A154" s="950"/>
      <c r="B154" s="1059"/>
      <c r="C154" s="1059"/>
      <c r="D154" s="823"/>
      <c r="E154" s="823"/>
      <c r="F154" s="823"/>
      <c r="G154" s="1119"/>
      <c r="H154" s="1119"/>
      <c r="I154" s="1119"/>
      <c r="J154" s="1076"/>
      <c r="K154" s="910"/>
      <c r="L154" s="910"/>
      <c r="M154" s="910"/>
      <c r="N154" s="910"/>
      <c r="O154" s="910"/>
      <c r="P154" s="910"/>
      <c r="Q154" s="1092"/>
      <c r="R154" s="910"/>
      <c r="S154" s="1138"/>
      <c r="T154" s="1141"/>
      <c r="U154" s="841"/>
      <c r="V154" s="856"/>
      <c r="W154" s="1177"/>
      <c r="X154" s="1180"/>
      <c r="Y154" s="1219"/>
      <c r="Z154" s="1229"/>
      <c r="AA154" s="1224"/>
      <c r="AB154" s="1226"/>
      <c r="AC154" s="1174"/>
      <c r="AD154" s="1161"/>
      <c r="AE154" s="823"/>
      <c r="AF154" s="532" t="s">
        <v>911</v>
      </c>
      <c r="AG154" s="245" t="s">
        <v>912</v>
      </c>
      <c r="AH154" s="583">
        <v>1</v>
      </c>
      <c r="AI154" s="576">
        <v>20</v>
      </c>
      <c r="AJ154" s="577">
        <v>0</v>
      </c>
      <c r="AK154" s="577">
        <v>1</v>
      </c>
      <c r="AL154" s="83">
        <f t="shared" si="12"/>
        <v>1</v>
      </c>
      <c r="AM154" s="1250"/>
      <c r="AN154" s="584">
        <v>44942</v>
      </c>
      <c r="AO154" s="544">
        <v>45016</v>
      </c>
      <c r="AP154" s="578">
        <v>74</v>
      </c>
      <c r="AQ154" s="245">
        <v>1</v>
      </c>
      <c r="AR154" s="455"/>
      <c r="AS154" s="298">
        <v>1</v>
      </c>
      <c r="AT154" s="802"/>
      <c r="AU154" s="802"/>
      <c r="AV154" s="993"/>
      <c r="AW154" s="994"/>
      <c r="AX154" s="993"/>
      <c r="AY154" s="993"/>
      <c r="AZ154" s="993"/>
      <c r="BA154" s="780"/>
      <c r="BB154" s="779"/>
      <c r="BC154" s="779"/>
      <c r="BD154" s="779"/>
      <c r="BE154" s="779"/>
      <c r="BF154" s="782"/>
      <c r="BG154" s="492" t="s">
        <v>291</v>
      </c>
      <c r="BH154" s="518" t="s">
        <v>913</v>
      </c>
      <c r="BI154" s="585" t="s">
        <v>780</v>
      </c>
      <c r="BJ154" s="31" t="s">
        <v>169</v>
      </c>
      <c r="BK154" s="401">
        <v>45079</v>
      </c>
      <c r="BL154" s="586" t="s">
        <v>914</v>
      </c>
      <c r="BM154" s="587" t="s">
        <v>915</v>
      </c>
      <c r="BN154" s="255"/>
      <c r="BO154" s="255"/>
    </row>
    <row r="155" spans="1:67" s="236" customFormat="1" ht="88.5" customHeight="1" x14ac:dyDescent="0.35">
      <c r="A155" s="950"/>
      <c r="B155" s="1059"/>
      <c r="C155" s="1059"/>
      <c r="D155" s="823"/>
      <c r="E155" s="823"/>
      <c r="F155" s="823"/>
      <c r="G155" s="1119"/>
      <c r="H155" s="1119"/>
      <c r="I155" s="1119"/>
      <c r="J155" s="1076"/>
      <c r="K155" s="909" t="s">
        <v>916</v>
      </c>
      <c r="L155" s="909" t="s">
        <v>726</v>
      </c>
      <c r="M155" s="909" t="s">
        <v>917</v>
      </c>
      <c r="N155" s="909" t="s">
        <v>918</v>
      </c>
      <c r="O155" s="909"/>
      <c r="P155" s="909" t="s">
        <v>152</v>
      </c>
      <c r="Q155" s="909" t="s">
        <v>919</v>
      </c>
      <c r="R155" s="909">
        <v>105</v>
      </c>
      <c r="S155" s="1184">
        <v>35</v>
      </c>
      <c r="T155" s="1187">
        <f>35+30</f>
        <v>65</v>
      </c>
      <c r="U155" s="854">
        <v>26</v>
      </c>
      <c r="V155" s="854">
        <v>0</v>
      </c>
      <c r="W155" s="1175">
        <f>+U155/S155</f>
        <v>0.74285714285714288</v>
      </c>
      <c r="X155" s="1175">
        <f>+(T155+U155)/R155</f>
        <v>0.8666666666666667</v>
      </c>
      <c r="Y155" s="1219"/>
      <c r="Z155" s="1229"/>
      <c r="AA155" s="1224"/>
      <c r="AB155" s="1225"/>
      <c r="AC155" s="1063" t="s">
        <v>920</v>
      </c>
      <c r="AD155" s="1203">
        <v>2020130010240</v>
      </c>
      <c r="AE155" s="822" t="s">
        <v>921</v>
      </c>
      <c r="AF155" s="247" t="s">
        <v>922</v>
      </c>
      <c r="AG155" s="317" t="s">
        <v>857</v>
      </c>
      <c r="AH155" s="588">
        <v>35</v>
      </c>
      <c r="AI155" s="533">
        <v>40</v>
      </c>
      <c r="AJ155" s="535">
        <v>26</v>
      </c>
      <c r="AK155" s="535">
        <v>0</v>
      </c>
      <c r="AL155" s="165">
        <f t="shared" si="12"/>
        <v>0.74285714285714288</v>
      </c>
      <c r="AM155" s="1251">
        <f>AVERAGE(AL155:AL157)</f>
        <v>0.49523809523809526</v>
      </c>
      <c r="AN155" s="466">
        <v>44963</v>
      </c>
      <c r="AO155" s="466">
        <v>45261</v>
      </c>
      <c r="AP155" s="351">
        <v>298</v>
      </c>
      <c r="AQ155" s="59" t="s">
        <v>923</v>
      </c>
      <c r="AR155" s="468"/>
      <c r="AS155" s="589">
        <f>AJ155+AK155</f>
        <v>26</v>
      </c>
      <c r="AT155" s="819" t="s">
        <v>736</v>
      </c>
      <c r="AU155" s="819" t="s">
        <v>776</v>
      </c>
      <c r="AV155" s="964" t="s">
        <v>169</v>
      </c>
      <c r="AW155" s="1019">
        <v>262152000</v>
      </c>
      <c r="AX155" s="964" t="s">
        <v>288</v>
      </c>
      <c r="AY155" s="964" t="s">
        <v>924</v>
      </c>
      <c r="AZ155" s="964" t="s">
        <v>925</v>
      </c>
      <c r="BA155" s="784"/>
      <c r="BB155" s="798" t="s">
        <v>169</v>
      </c>
      <c r="BC155" s="798">
        <v>262152000</v>
      </c>
      <c r="BD155" s="798">
        <v>257281650</v>
      </c>
      <c r="BE155" s="798">
        <v>125291650</v>
      </c>
      <c r="BF155" s="866">
        <f>+BE155/BC155</f>
        <v>0.4779351292379993</v>
      </c>
      <c r="BG155" s="1006" t="s">
        <v>173</v>
      </c>
      <c r="BH155" s="1017" t="s">
        <v>926</v>
      </c>
      <c r="BI155" s="964" t="s">
        <v>780</v>
      </c>
      <c r="BJ155" s="964" t="s">
        <v>169</v>
      </c>
      <c r="BK155" s="967">
        <v>44959</v>
      </c>
      <c r="BL155" s="1009" t="s">
        <v>927</v>
      </c>
      <c r="BM155" s="1245" t="s">
        <v>928</v>
      </c>
      <c r="BN155" s="540"/>
      <c r="BO155" s="255"/>
    </row>
    <row r="156" spans="1:67" s="236" customFormat="1" ht="86.25" customHeight="1" x14ac:dyDescent="0.35">
      <c r="A156" s="950"/>
      <c r="B156" s="1059"/>
      <c r="C156" s="1059"/>
      <c r="D156" s="823"/>
      <c r="E156" s="823"/>
      <c r="F156" s="823"/>
      <c r="G156" s="1119"/>
      <c r="H156" s="1119"/>
      <c r="I156" s="1119"/>
      <c r="J156" s="1076"/>
      <c r="K156" s="823"/>
      <c r="L156" s="823"/>
      <c r="M156" s="823"/>
      <c r="N156" s="823"/>
      <c r="O156" s="823"/>
      <c r="P156" s="823"/>
      <c r="Q156" s="823"/>
      <c r="R156" s="823"/>
      <c r="S156" s="1185"/>
      <c r="T156" s="1187"/>
      <c r="U156" s="855"/>
      <c r="V156" s="855"/>
      <c r="W156" s="1176"/>
      <c r="X156" s="1176"/>
      <c r="Y156" s="1219"/>
      <c r="Z156" s="1229"/>
      <c r="AA156" s="1224"/>
      <c r="AB156" s="1225"/>
      <c r="AC156" s="1064"/>
      <c r="AD156" s="1204"/>
      <c r="AE156" s="823"/>
      <c r="AF156" s="266" t="s">
        <v>929</v>
      </c>
      <c r="AG156" s="590" t="s">
        <v>930</v>
      </c>
      <c r="AH156" s="590">
        <v>35</v>
      </c>
      <c r="AI156" s="541">
        <v>30</v>
      </c>
      <c r="AJ156" s="543">
        <v>0</v>
      </c>
      <c r="AK156" s="543">
        <v>26</v>
      </c>
      <c r="AL156" s="110">
        <f t="shared" si="12"/>
        <v>0.74285714285714288</v>
      </c>
      <c r="AM156" s="1252"/>
      <c r="AN156" s="477">
        <v>44963</v>
      </c>
      <c r="AO156" s="477">
        <v>45261</v>
      </c>
      <c r="AP156" s="578">
        <v>298</v>
      </c>
      <c r="AQ156" s="590" t="s">
        <v>931</v>
      </c>
      <c r="AR156" s="255"/>
      <c r="AS156" s="282">
        <v>0</v>
      </c>
      <c r="AT156" s="820"/>
      <c r="AU156" s="820"/>
      <c r="AV156" s="965"/>
      <c r="AW156" s="1020"/>
      <c r="AX156" s="965"/>
      <c r="AY156" s="965"/>
      <c r="AZ156" s="965"/>
      <c r="BA156" s="780"/>
      <c r="BB156" s="799"/>
      <c r="BC156" s="799"/>
      <c r="BD156" s="799"/>
      <c r="BE156" s="799"/>
      <c r="BF156" s="867"/>
      <c r="BG156" s="952"/>
      <c r="BH156" s="926"/>
      <c r="BI156" s="965"/>
      <c r="BJ156" s="965"/>
      <c r="BK156" s="968"/>
      <c r="BL156" s="1010"/>
      <c r="BM156" s="1246"/>
      <c r="BN156" s="540"/>
      <c r="BO156" s="255"/>
    </row>
    <row r="157" spans="1:67" s="236" customFormat="1" ht="193.5" customHeight="1" thickBot="1" x14ac:dyDescent="0.4">
      <c r="A157" s="950"/>
      <c r="B157" s="1059"/>
      <c r="C157" s="1059"/>
      <c r="D157" s="823"/>
      <c r="E157" s="823"/>
      <c r="F157" s="823"/>
      <c r="G157" s="1119"/>
      <c r="H157" s="1119"/>
      <c r="I157" s="1119"/>
      <c r="J157" s="1076"/>
      <c r="K157" s="910"/>
      <c r="L157" s="910"/>
      <c r="M157" s="910"/>
      <c r="N157" s="910"/>
      <c r="O157" s="910"/>
      <c r="P157" s="910"/>
      <c r="Q157" s="910"/>
      <c r="R157" s="910"/>
      <c r="S157" s="1186"/>
      <c r="T157" s="1187"/>
      <c r="U157" s="856"/>
      <c r="V157" s="856"/>
      <c r="W157" s="1177"/>
      <c r="X157" s="1177"/>
      <c r="Y157" s="1219"/>
      <c r="Z157" s="1229"/>
      <c r="AA157" s="1224"/>
      <c r="AB157" s="1225"/>
      <c r="AC157" s="1065"/>
      <c r="AD157" s="1205"/>
      <c r="AE157" s="824"/>
      <c r="AF157" s="275" t="s">
        <v>932</v>
      </c>
      <c r="AG157" s="593" t="s">
        <v>930</v>
      </c>
      <c r="AH157" s="593">
        <v>35</v>
      </c>
      <c r="AI157" s="594">
        <v>30</v>
      </c>
      <c r="AJ157" s="595">
        <v>0</v>
      </c>
      <c r="AK157" s="595">
        <v>0</v>
      </c>
      <c r="AL157" s="166">
        <f t="shared" si="12"/>
        <v>0</v>
      </c>
      <c r="AM157" s="1253"/>
      <c r="AN157" s="487">
        <v>44963</v>
      </c>
      <c r="AO157" s="487">
        <v>45261</v>
      </c>
      <c r="AP157" s="294">
        <v>298</v>
      </c>
      <c r="AQ157" s="593" t="s">
        <v>931</v>
      </c>
      <c r="AR157" s="489"/>
      <c r="AS157" s="313">
        <v>0</v>
      </c>
      <c r="AT157" s="821"/>
      <c r="AU157" s="821"/>
      <c r="AV157" s="966"/>
      <c r="AW157" s="1021"/>
      <c r="AX157" s="966"/>
      <c r="AY157" s="966"/>
      <c r="AZ157" s="966"/>
      <c r="BA157" s="781"/>
      <c r="BB157" s="800"/>
      <c r="BC157" s="800"/>
      <c r="BD157" s="800"/>
      <c r="BE157" s="800"/>
      <c r="BF157" s="868"/>
      <c r="BG157" s="953"/>
      <c r="BH157" s="1018"/>
      <c r="BI157" s="966"/>
      <c r="BJ157" s="966"/>
      <c r="BK157" s="969"/>
      <c r="BL157" s="1011"/>
      <c r="BM157" s="1247"/>
      <c r="BN157" s="540"/>
      <c r="BO157" s="255"/>
    </row>
    <row r="158" spans="1:67" s="236" customFormat="1" ht="68.25" customHeight="1" thickBot="1" x14ac:dyDescent="0.4">
      <c r="A158" s="950"/>
      <c r="B158" s="1059"/>
      <c r="C158" s="1059"/>
      <c r="D158" s="823"/>
      <c r="E158" s="823"/>
      <c r="F158" s="823"/>
      <c r="G158" s="1119"/>
      <c r="H158" s="1119"/>
      <c r="I158" s="1119"/>
      <c r="J158" s="1077"/>
      <c r="K158" s="774" t="s">
        <v>933</v>
      </c>
      <c r="L158" s="775"/>
      <c r="M158" s="775"/>
      <c r="N158" s="775"/>
      <c r="O158" s="775"/>
      <c r="P158" s="775"/>
      <c r="Q158" s="775"/>
      <c r="R158" s="775"/>
      <c r="S158" s="775"/>
      <c r="T158" s="775"/>
      <c r="U158" s="775"/>
      <c r="V158" s="776"/>
      <c r="W158" s="123">
        <f>AVERAGE(W148:W157)</f>
        <v>0.81428571428571428</v>
      </c>
      <c r="X158" s="740">
        <f>AVERAGE(X148:X157)</f>
        <v>0.96166666666666667</v>
      </c>
      <c r="Y158" s="1219"/>
      <c r="Z158" s="1229"/>
      <c r="AA158" s="596"/>
      <c r="AB158" s="597"/>
      <c r="AC158" s="902" t="s">
        <v>934</v>
      </c>
      <c r="AD158" s="903"/>
      <c r="AE158" s="903"/>
      <c r="AF158" s="903"/>
      <c r="AG158" s="903"/>
      <c r="AH158" s="903"/>
      <c r="AI158" s="903"/>
      <c r="AJ158" s="903"/>
      <c r="AK158" s="904"/>
      <c r="AL158" s="905"/>
      <c r="AM158" s="188">
        <f>AVERAGE(AM148:AM157)</f>
        <v>0.52152014652014655</v>
      </c>
      <c r="AN158" s="598"/>
      <c r="AO158" s="598"/>
      <c r="AP158" s="599"/>
      <c r="AQ158" s="600"/>
      <c r="AR158" s="601"/>
      <c r="AS158" s="601"/>
      <c r="AT158" s="602"/>
      <c r="AU158" s="591"/>
      <c r="AV158" s="890" t="s">
        <v>935</v>
      </c>
      <c r="AW158" s="891"/>
      <c r="AX158" s="891"/>
      <c r="AY158" s="891"/>
      <c r="AZ158" s="891"/>
      <c r="BA158" s="891"/>
      <c r="BB158" s="892"/>
      <c r="BC158" s="528">
        <f>+BC148+BC155</f>
        <v>1207845727</v>
      </c>
      <c r="BD158" s="569">
        <f t="shared" ref="BD158:BE158" si="13">+BD148+BD155</f>
        <v>1129441439</v>
      </c>
      <c r="BE158" s="530">
        <f t="shared" si="13"/>
        <v>781697650</v>
      </c>
      <c r="BF158" s="187">
        <f>+BE158/BC158</f>
        <v>0.64718335506435087</v>
      </c>
      <c r="BG158" s="603"/>
      <c r="BH158" s="404"/>
      <c r="BI158" s="171"/>
      <c r="BJ158" s="171"/>
      <c r="BK158" s="174"/>
      <c r="BL158" s="592"/>
      <c r="BM158" s="592"/>
      <c r="BN158" s="255"/>
      <c r="BO158" s="255"/>
    </row>
    <row r="159" spans="1:67" s="236" customFormat="1" ht="51" customHeight="1" x14ac:dyDescent="0.35">
      <c r="A159" s="950"/>
      <c r="B159" s="1059"/>
      <c r="C159" s="1059"/>
      <c r="D159" s="823"/>
      <c r="E159" s="823"/>
      <c r="F159" s="823"/>
      <c r="G159" s="1119"/>
      <c r="H159" s="1119"/>
      <c r="I159" s="1119"/>
      <c r="J159" s="1075" t="s">
        <v>936</v>
      </c>
      <c r="K159" s="909" t="s">
        <v>937</v>
      </c>
      <c r="L159" s="909" t="s">
        <v>453</v>
      </c>
      <c r="M159" s="909">
        <v>0</v>
      </c>
      <c r="N159" s="909" t="s">
        <v>938</v>
      </c>
      <c r="O159" s="909"/>
      <c r="P159" s="909" t="s">
        <v>152</v>
      </c>
      <c r="Q159" s="909" t="s">
        <v>939</v>
      </c>
      <c r="R159" s="909">
        <v>105</v>
      </c>
      <c r="S159" s="909">
        <v>105</v>
      </c>
      <c r="T159" s="1181">
        <v>97</v>
      </c>
      <c r="U159" s="909">
        <v>97</v>
      </c>
      <c r="V159" s="909">
        <v>0</v>
      </c>
      <c r="W159" s="921">
        <f>+U159/S159</f>
        <v>0.92380952380952386</v>
      </c>
      <c r="X159" s="921">
        <f>+T159/R159</f>
        <v>0.92380952380952386</v>
      </c>
      <c r="Y159" s="1219"/>
      <c r="Z159" s="1229"/>
      <c r="AA159" s="1220" t="s">
        <v>940</v>
      </c>
      <c r="AB159" s="1087" t="s">
        <v>941</v>
      </c>
      <c r="AC159" s="909" t="s">
        <v>942</v>
      </c>
      <c r="AD159" s="1206">
        <v>2021130010226</v>
      </c>
      <c r="AE159" s="909" t="s">
        <v>943</v>
      </c>
      <c r="AF159" s="247" t="s">
        <v>944</v>
      </c>
      <c r="AG159" s="247" t="s">
        <v>945</v>
      </c>
      <c r="AH159" s="317">
        <v>1</v>
      </c>
      <c r="AI159" s="604">
        <v>0.05</v>
      </c>
      <c r="AJ159" s="159">
        <v>1</v>
      </c>
      <c r="AK159" s="160">
        <v>0</v>
      </c>
      <c r="AL159" s="110">
        <f>+(AJ159+AK159)/AH159</f>
        <v>1</v>
      </c>
      <c r="AM159" s="789">
        <f>AVERAGE(AL159:AL172)</f>
        <v>0.69455782312925174</v>
      </c>
      <c r="AN159" s="76">
        <v>44963</v>
      </c>
      <c r="AO159" s="76">
        <v>45263</v>
      </c>
      <c r="AP159" s="399">
        <v>300</v>
      </c>
      <c r="AQ159" s="399">
        <v>105</v>
      </c>
      <c r="AR159" s="500"/>
      <c r="AS159" s="282">
        <v>97</v>
      </c>
      <c r="AT159" s="1053" t="s">
        <v>946</v>
      </c>
      <c r="AU159" s="1053" t="s">
        <v>947</v>
      </c>
      <c r="AV159" s="801" t="s">
        <v>169</v>
      </c>
      <c r="AW159" s="816">
        <v>500000000</v>
      </c>
      <c r="AX159" s="801" t="s">
        <v>288</v>
      </c>
      <c r="AY159" s="801" t="s">
        <v>948</v>
      </c>
      <c r="AZ159" s="801" t="s">
        <v>949</v>
      </c>
      <c r="BA159" s="784">
        <v>28593857</v>
      </c>
      <c r="BB159" s="784" t="s">
        <v>169</v>
      </c>
      <c r="BC159" s="784">
        <v>500000000</v>
      </c>
      <c r="BD159" s="784">
        <v>478329649</v>
      </c>
      <c r="BE159" s="784">
        <v>241227646</v>
      </c>
      <c r="BF159" s="789">
        <f>+BE159/BC159</f>
        <v>0.48245529199999998</v>
      </c>
      <c r="BG159" s="317" t="s">
        <v>338</v>
      </c>
      <c r="BH159" s="317" t="s">
        <v>155</v>
      </c>
      <c r="BI159" s="295" t="s">
        <v>155</v>
      </c>
      <c r="BJ159" s="317" t="s">
        <v>155</v>
      </c>
      <c r="BK159" s="317" t="s">
        <v>155</v>
      </c>
      <c r="BL159" s="266" t="s">
        <v>950</v>
      </c>
      <c r="BM159" s="266" t="s">
        <v>951</v>
      </c>
      <c r="BN159" s="255"/>
      <c r="BO159" s="255"/>
    </row>
    <row r="160" spans="1:67" s="236" customFormat="1" ht="70.5" customHeight="1" x14ac:dyDescent="0.35">
      <c r="A160" s="950"/>
      <c r="B160" s="1059"/>
      <c r="C160" s="1059"/>
      <c r="D160" s="823"/>
      <c r="E160" s="823"/>
      <c r="F160" s="823"/>
      <c r="G160" s="1119"/>
      <c r="H160" s="1119"/>
      <c r="I160" s="1119"/>
      <c r="J160" s="1076"/>
      <c r="K160" s="823"/>
      <c r="L160" s="823"/>
      <c r="M160" s="823"/>
      <c r="N160" s="823"/>
      <c r="O160" s="823"/>
      <c r="P160" s="823"/>
      <c r="Q160" s="823"/>
      <c r="R160" s="823"/>
      <c r="S160" s="823"/>
      <c r="T160" s="1182"/>
      <c r="U160" s="823"/>
      <c r="V160" s="823"/>
      <c r="W160" s="922"/>
      <c r="X160" s="922"/>
      <c r="Y160" s="1219"/>
      <c r="Z160" s="1229"/>
      <c r="AA160" s="1221"/>
      <c r="AB160" s="1227"/>
      <c r="AC160" s="823"/>
      <c r="AD160" s="1204"/>
      <c r="AE160" s="823"/>
      <c r="AF160" s="266" t="s">
        <v>952</v>
      </c>
      <c r="AG160" s="266" t="s">
        <v>953</v>
      </c>
      <c r="AH160" s="243">
        <v>105</v>
      </c>
      <c r="AI160" s="606">
        <v>0.05</v>
      </c>
      <c r="AJ160" s="160">
        <v>97</v>
      </c>
      <c r="AK160" s="160">
        <v>0</v>
      </c>
      <c r="AL160" s="110">
        <f t="shared" ref="AL160:AL171" si="14">+(AJ160+AK160)/AH160</f>
        <v>0.92380952380952386</v>
      </c>
      <c r="AM160" s="777"/>
      <c r="AN160" s="76">
        <v>44963</v>
      </c>
      <c r="AO160" s="76">
        <v>45263</v>
      </c>
      <c r="AP160" s="350">
        <v>300</v>
      </c>
      <c r="AQ160" s="350">
        <v>105</v>
      </c>
      <c r="AR160" s="255"/>
      <c r="AS160" s="282">
        <v>97</v>
      </c>
      <c r="AT160" s="1053"/>
      <c r="AU160" s="1054"/>
      <c r="AV160" s="802"/>
      <c r="AW160" s="817"/>
      <c r="AX160" s="802"/>
      <c r="AY160" s="802"/>
      <c r="AZ160" s="802"/>
      <c r="BA160" s="780"/>
      <c r="BB160" s="780"/>
      <c r="BC160" s="780"/>
      <c r="BD160" s="780"/>
      <c r="BE160" s="780"/>
      <c r="BF160" s="777"/>
      <c r="BG160" s="243" t="s">
        <v>338</v>
      </c>
      <c r="BH160" s="243" t="s">
        <v>155</v>
      </c>
      <c r="BI160" s="304" t="s">
        <v>155</v>
      </c>
      <c r="BJ160" s="243" t="s">
        <v>155</v>
      </c>
      <c r="BK160" s="243" t="s">
        <v>155</v>
      </c>
      <c r="BL160" s="266" t="s">
        <v>950</v>
      </c>
      <c r="BM160" s="266" t="s">
        <v>951</v>
      </c>
      <c r="BN160" s="255"/>
      <c r="BO160" s="255"/>
    </row>
    <row r="161" spans="1:67" s="236" customFormat="1" ht="69" customHeight="1" x14ac:dyDescent="0.35">
      <c r="A161" s="950"/>
      <c r="B161" s="1059"/>
      <c r="C161" s="1059"/>
      <c r="D161" s="823"/>
      <c r="E161" s="823"/>
      <c r="F161" s="823"/>
      <c r="G161" s="1119"/>
      <c r="H161" s="1119"/>
      <c r="I161" s="1119"/>
      <c r="J161" s="1076"/>
      <c r="K161" s="823"/>
      <c r="L161" s="823"/>
      <c r="M161" s="823"/>
      <c r="N161" s="823"/>
      <c r="O161" s="823"/>
      <c r="P161" s="823"/>
      <c r="Q161" s="823"/>
      <c r="R161" s="823"/>
      <c r="S161" s="823"/>
      <c r="T161" s="1182"/>
      <c r="U161" s="823"/>
      <c r="V161" s="823"/>
      <c r="W161" s="922"/>
      <c r="X161" s="922"/>
      <c r="Y161" s="1219"/>
      <c r="Z161" s="1229"/>
      <c r="AA161" s="1221"/>
      <c r="AB161" s="1227"/>
      <c r="AC161" s="823"/>
      <c r="AD161" s="1204"/>
      <c r="AE161" s="823"/>
      <c r="AF161" s="266" t="s">
        <v>954</v>
      </c>
      <c r="AG161" s="266" t="s">
        <v>955</v>
      </c>
      <c r="AH161" s="243">
        <v>1</v>
      </c>
      <c r="AI161" s="606">
        <v>0.1</v>
      </c>
      <c r="AJ161" s="160">
        <v>0</v>
      </c>
      <c r="AK161" s="160">
        <v>1</v>
      </c>
      <c r="AL161" s="110">
        <f t="shared" si="14"/>
        <v>1</v>
      </c>
      <c r="AM161" s="777"/>
      <c r="AN161" s="76">
        <v>44963</v>
      </c>
      <c r="AO161" s="76">
        <v>45263</v>
      </c>
      <c r="AP161" s="350">
        <v>300</v>
      </c>
      <c r="AQ161" s="350">
        <v>50</v>
      </c>
      <c r="AR161" s="255"/>
      <c r="AS161" s="282">
        <v>52</v>
      </c>
      <c r="AT161" s="1053"/>
      <c r="AU161" s="1054"/>
      <c r="AV161" s="802"/>
      <c r="AW161" s="817"/>
      <c r="AX161" s="802"/>
      <c r="AY161" s="802"/>
      <c r="AZ161" s="802"/>
      <c r="BA161" s="780"/>
      <c r="BB161" s="780"/>
      <c r="BC161" s="780"/>
      <c r="BD161" s="780"/>
      <c r="BE161" s="780"/>
      <c r="BF161" s="777"/>
      <c r="BG161" s="243" t="s">
        <v>173</v>
      </c>
      <c r="BH161" s="266" t="s">
        <v>956</v>
      </c>
      <c r="BI161" s="304" t="s">
        <v>957</v>
      </c>
      <c r="BJ161" s="243" t="s">
        <v>958</v>
      </c>
      <c r="BK161" s="607">
        <v>45083</v>
      </c>
      <c r="BL161" s="266" t="s">
        <v>959</v>
      </c>
      <c r="BM161" s="266" t="s">
        <v>960</v>
      </c>
      <c r="BN161" s="255"/>
      <c r="BO161" s="255"/>
    </row>
    <row r="162" spans="1:67" s="236" customFormat="1" ht="47.25" customHeight="1" x14ac:dyDescent="0.35">
      <c r="A162" s="950"/>
      <c r="B162" s="1059"/>
      <c r="C162" s="1059"/>
      <c r="D162" s="823"/>
      <c r="E162" s="823"/>
      <c r="F162" s="823"/>
      <c r="G162" s="1119"/>
      <c r="H162" s="1119"/>
      <c r="I162" s="1119"/>
      <c r="J162" s="1076"/>
      <c r="K162" s="910"/>
      <c r="L162" s="910"/>
      <c r="M162" s="910"/>
      <c r="N162" s="910"/>
      <c r="O162" s="910"/>
      <c r="P162" s="910"/>
      <c r="Q162" s="823"/>
      <c r="R162" s="910"/>
      <c r="S162" s="910"/>
      <c r="T162" s="1183"/>
      <c r="U162" s="910"/>
      <c r="V162" s="910"/>
      <c r="W162" s="923"/>
      <c r="X162" s="923"/>
      <c r="Y162" s="1219"/>
      <c r="Z162" s="1229"/>
      <c r="AA162" s="1221"/>
      <c r="AB162" s="1227"/>
      <c r="AC162" s="823"/>
      <c r="AD162" s="1204"/>
      <c r="AE162" s="823"/>
      <c r="AF162" s="266" t="s">
        <v>961</v>
      </c>
      <c r="AG162" s="266" t="s">
        <v>962</v>
      </c>
      <c r="AH162" s="243">
        <v>1</v>
      </c>
      <c r="AI162" s="606">
        <v>0.15</v>
      </c>
      <c r="AJ162" s="160">
        <v>0</v>
      </c>
      <c r="AK162" s="160">
        <v>0</v>
      </c>
      <c r="AL162" s="110">
        <f t="shared" si="14"/>
        <v>0</v>
      </c>
      <c r="AM162" s="777"/>
      <c r="AN162" s="76">
        <v>44963</v>
      </c>
      <c r="AO162" s="76">
        <v>45263</v>
      </c>
      <c r="AP162" s="350">
        <v>300</v>
      </c>
      <c r="AQ162" s="350">
        <v>105</v>
      </c>
      <c r="AR162" s="255"/>
      <c r="AS162" s="282">
        <v>97</v>
      </c>
      <c r="AT162" s="1053"/>
      <c r="AU162" s="1054"/>
      <c r="AV162" s="802"/>
      <c r="AW162" s="817"/>
      <c r="AX162" s="802"/>
      <c r="AY162" s="802"/>
      <c r="AZ162" s="802"/>
      <c r="BA162" s="780"/>
      <c r="BB162" s="780"/>
      <c r="BC162" s="780"/>
      <c r="BD162" s="780"/>
      <c r="BE162" s="780"/>
      <c r="BF162" s="777"/>
      <c r="BG162" s="243" t="s">
        <v>338</v>
      </c>
      <c r="BH162" s="243" t="s">
        <v>155</v>
      </c>
      <c r="BI162" s="243" t="s">
        <v>155</v>
      </c>
      <c r="BJ162" s="243" t="s">
        <v>155</v>
      </c>
      <c r="BK162" s="243" t="s">
        <v>155</v>
      </c>
      <c r="BL162" s="266" t="s">
        <v>963</v>
      </c>
      <c r="BM162" s="266" t="s">
        <v>963</v>
      </c>
      <c r="BN162" s="255"/>
      <c r="BO162" s="255"/>
    </row>
    <row r="163" spans="1:67" s="236" customFormat="1" ht="54.75" customHeight="1" x14ac:dyDescent="0.35">
      <c r="A163" s="950"/>
      <c r="B163" s="1059"/>
      <c r="C163" s="1059"/>
      <c r="D163" s="823"/>
      <c r="E163" s="823"/>
      <c r="F163" s="823"/>
      <c r="G163" s="1119"/>
      <c r="H163" s="1119"/>
      <c r="I163" s="1119"/>
      <c r="J163" s="1076"/>
      <c r="K163" s="909" t="s">
        <v>964</v>
      </c>
      <c r="L163" s="909" t="s">
        <v>453</v>
      </c>
      <c r="M163" s="909" t="s">
        <v>965</v>
      </c>
      <c r="N163" s="1090" t="s">
        <v>966</v>
      </c>
      <c r="O163" s="909"/>
      <c r="P163" s="909" t="s">
        <v>152</v>
      </c>
      <c r="Q163" s="823"/>
      <c r="R163" s="909">
        <v>50</v>
      </c>
      <c r="S163" s="1136">
        <v>15</v>
      </c>
      <c r="T163" s="1181">
        <v>220</v>
      </c>
      <c r="U163" s="861">
        <v>0</v>
      </c>
      <c r="V163" s="861">
        <v>0</v>
      </c>
      <c r="W163" s="1195">
        <f>+V163/S163</f>
        <v>0</v>
      </c>
      <c r="X163" s="921">
        <v>1</v>
      </c>
      <c r="Y163" s="1219"/>
      <c r="Z163" s="1229"/>
      <c r="AA163" s="1221"/>
      <c r="AB163" s="1227"/>
      <c r="AC163" s="823"/>
      <c r="AD163" s="1204"/>
      <c r="AE163" s="823"/>
      <c r="AF163" s="266" t="s">
        <v>967</v>
      </c>
      <c r="AG163" s="304" t="s">
        <v>968</v>
      </c>
      <c r="AH163" s="243">
        <v>1</v>
      </c>
      <c r="AI163" s="606">
        <v>0.1</v>
      </c>
      <c r="AJ163" s="160">
        <v>0</v>
      </c>
      <c r="AK163" s="160">
        <v>0</v>
      </c>
      <c r="AL163" s="110">
        <f t="shared" si="14"/>
        <v>0</v>
      </c>
      <c r="AM163" s="777"/>
      <c r="AN163" s="76">
        <v>44963</v>
      </c>
      <c r="AO163" s="76">
        <v>45263</v>
      </c>
      <c r="AP163" s="350">
        <v>300</v>
      </c>
      <c r="AQ163" s="350">
        <v>15</v>
      </c>
      <c r="AR163" s="255"/>
      <c r="AS163" s="282">
        <v>0</v>
      </c>
      <c r="AT163" s="1053"/>
      <c r="AU163" s="1054"/>
      <c r="AV163" s="802"/>
      <c r="AW163" s="817"/>
      <c r="AX163" s="802"/>
      <c r="AY163" s="802"/>
      <c r="AZ163" s="802"/>
      <c r="BA163" s="780"/>
      <c r="BB163" s="780"/>
      <c r="BC163" s="780"/>
      <c r="BD163" s="780"/>
      <c r="BE163" s="780"/>
      <c r="BF163" s="777"/>
      <c r="BG163" s="243" t="s">
        <v>173</v>
      </c>
      <c r="BH163" s="266" t="s">
        <v>969</v>
      </c>
      <c r="BI163" s="304" t="s">
        <v>970</v>
      </c>
      <c r="BJ163" s="243" t="s">
        <v>322</v>
      </c>
      <c r="BK163" s="607">
        <v>45083</v>
      </c>
      <c r="BL163" s="266" t="s">
        <v>971</v>
      </c>
      <c r="BM163" s="266" t="s">
        <v>972</v>
      </c>
      <c r="BN163" s="255"/>
      <c r="BO163" s="255"/>
    </row>
    <row r="164" spans="1:67" s="236" customFormat="1" ht="54" customHeight="1" x14ac:dyDescent="0.35">
      <c r="A164" s="950"/>
      <c r="B164" s="1059"/>
      <c r="C164" s="1059"/>
      <c r="D164" s="823"/>
      <c r="E164" s="823"/>
      <c r="F164" s="823"/>
      <c r="G164" s="1119"/>
      <c r="H164" s="1119"/>
      <c r="I164" s="1119"/>
      <c r="J164" s="1076"/>
      <c r="K164" s="823"/>
      <c r="L164" s="823"/>
      <c r="M164" s="823"/>
      <c r="N164" s="1091"/>
      <c r="O164" s="823"/>
      <c r="P164" s="823"/>
      <c r="Q164" s="823"/>
      <c r="R164" s="823"/>
      <c r="S164" s="1137"/>
      <c r="T164" s="1182"/>
      <c r="U164" s="862"/>
      <c r="V164" s="862"/>
      <c r="W164" s="1196"/>
      <c r="X164" s="922"/>
      <c r="Y164" s="1219"/>
      <c r="Z164" s="1229"/>
      <c r="AA164" s="1221"/>
      <c r="AB164" s="1227"/>
      <c r="AC164" s="823"/>
      <c r="AD164" s="1204"/>
      <c r="AE164" s="823"/>
      <c r="AF164" s="266" t="s">
        <v>973</v>
      </c>
      <c r="AG164" s="304" t="s">
        <v>974</v>
      </c>
      <c r="AH164" s="243">
        <v>1</v>
      </c>
      <c r="AI164" s="606">
        <v>0.05</v>
      </c>
      <c r="AJ164" s="160">
        <v>1</v>
      </c>
      <c r="AK164" s="160">
        <v>0</v>
      </c>
      <c r="AL164" s="110">
        <f t="shared" si="14"/>
        <v>1</v>
      </c>
      <c r="AM164" s="777"/>
      <c r="AN164" s="76">
        <v>44963</v>
      </c>
      <c r="AO164" s="76">
        <v>45263</v>
      </c>
      <c r="AP164" s="350">
        <v>300</v>
      </c>
      <c r="AQ164" s="350">
        <v>137</v>
      </c>
      <c r="AR164" s="255"/>
      <c r="AS164" s="282">
        <v>153</v>
      </c>
      <c r="AT164" s="1053"/>
      <c r="AU164" s="1054"/>
      <c r="AV164" s="802"/>
      <c r="AW164" s="817"/>
      <c r="AX164" s="802"/>
      <c r="AY164" s="802"/>
      <c r="AZ164" s="802"/>
      <c r="BA164" s="780"/>
      <c r="BB164" s="780"/>
      <c r="BC164" s="780"/>
      <c r="BD164" s="780"/>
      <c r="BE164" s="780"/>
      <c r="BF164" s="777"/>
      <c r="BG164" s="243" t="s">
        <v>173</v>
      </c>
      <c r="BH164" s="266" t="s">
        <v>975</v>
      </c>
      <c r="BI164" s="304" t="s">
        <v>970</v>
      </c>
      <c r="BJ164" s="243" t="s">
        <v>322</v>
      </c>
      <c r="BK164" s="607">
        <v>44963</v>
      </c>
      <c r="BL164" s="266" t="s">
        <v>976</v>
      </c>
      <c r="BM164" s="266" t="s">
        <v>977</v>
      </c>
      <c r="BN164" s="255"/>
      <c r="BO164" s="255"/>
    </row>
    <row r="165" spans="1:67" s="236" customFormat="1" ht="48.75" customHeight="1" x14ac:dyDescent="0.35">
      <c r="A165" s="950"/>
      <c r="B165" s="1059"/>
      <c r="C165" s="1059"/>
      <c r="D165" s="823"/>
      <c r="E165" s="823"/>
      <c r="F165" s="823"/>
      <c r="G165" s="1119"/>
      <c r="H165" s="1119"/>
      <c r="I165" s="1119"/>
      <c r="J165" s="1076"/>
      <c r="K165" s="823"/>
      <c r="L165" s="823"/>
      <c r="M165" s="823"/>
      <c r="N165" s="1091"/>
      <c r="O165" s="823"/>
      <c r="P165" s="823"/>
      <c r="Q165" s="823"/>
      <c r="R165" s="823"/>
      <c r="S165" s="1137"/>
      <c r="T165" s="1182"/>
      <c r="U165" s="862"/>
      <c r="V165" s="862"/>
      <c r="W165" s="1196"/>
      <c r="X165" s="922"/>
      <c r="Y165" s="1219"/>
      <c r="Z165" s="1229"/>
      <c r="AA165" s="1221"/>
      <c r="AB165" s="1227"/>
      <c r="AC165" s="823"/>
      <c r="AD165" s="1204"/>
      <c r="AE165" s="823"/>
      <c r="AF165" s="266" t="s">
        <v>978</v>
      </c>
      <c r="AG165" s="304" t="s">
        <v>979</v>
      </c>
      <c r="AH165" s="243">
        <v>1</v>
      </c>
      <c r="AI165" s="606">
        <v>0.1</v>
      </c>
      <c r="AJ165" s="160">
        <v>1</v>
      </c>
      <c r="AK165" s="160">
        <v>0</v>
      </c>
      <c r="AL165" s="110">
        <f t="shared" si="14"/>
        <v>1</v>
      </c>
      <c r="AM165" s="777"/>
      <c r="AN165" s="76">
        <v>44963</v>
      </c>
      <c r="AO165" s="76">
        <v>45263</v>
      </c>
      <c r="AP165" s="350">
        <v>300</v>
      </c>
      <c r="AQ165" s="350">
        <v>1</v>
      </c>
      <c r="AR165" s="255"/>
      <c r="AS165" s="282">
        <v>1</v>
      </c>
      <c r="AT165" s="1053"/>
      <c r="AU165" s="1054"/>
      <c r="AV165" s="802"/>
      <c r="AW165" s="817"/>
      <c r="AX165" s="802"/>
      <c r="AY165" s="802"/>
      <c r="AZ165" s="802"/>
      <c r="BA165" s="780"/>
      <c r="BB165" s="780"/>
      <c r="BC165" s="780"/>
      <c r="BD165" s="780"/>
      <c r="BE165" s="780"/>
      <c r="BF165" s="777"/>
      <c r="BG165" s="243" t="s">
        <v>173</v>
      </c>
      <c r="BH165" s="266" t="s">
        <v>980</v>
      </c>
      <c r="BI165" s="304" t="s">
        <v>981</v>
      </c>
      <c r="BJ165" s="243" t="s">
        <v>958</v>
      </c>
      <c r="BK165" s="607">
        <v>44963</v>
      </c>
      <c r="BL165" s="266" t="s">
        <v>963</v>
      </c>
      <c r="BM165" s="266" t="s">
        <v>977</v>
      </c>
      <c r="BN165" s="255"/>
      <c r="BO165" s="255"/>
    </row>
    <row r="166" spans="1:67" s="236" customFormat="1" ht="42" customHeight="1" x14ac:dyDescent="0.35">
      <c r="A166" s="950"/>
      <c r="B166" s="1059"/>
      <c r="C166" s="1059"/>
      <c r="D166" s="823"/>
      <c r="E166" s="823"/>
      <c r="F166" s="823"/>
      <c r="G166" s="1119"/>
      <c r="H166" s="1119"/>
      <c r="I166" s="1119"/>
      <c r="J166" s="1076"/>
      <c r="K166" s="823"/>
      <c r="L166" s="823"/>
      <c r="M166" s="823"/>
      <c r="N166" s="1091"/>
      <c r="O166" s="823"/>
      <c r="P166" s="823"/>
      <c r="Q166" s="823"/>
      <c r="R166" s="823"/>
      <c r="S166" s="1137"/>
      <c r="T166" s="1182"/>
      <c r="U166" s="862"/>
      <c r="V166" s="862"/>
      <c r="W166" s="1196"/>
      <c r="X166" s="922"/>
      <c r="Y166" s="1219"/>
      <c r="Z166" s="1229"/>
      <c r="AA166" s="1221"/>
      <c r="AB166" s="1227"/>
      <c r="AC166" s="823"/>
      <c r="AD166" s="1204"/>
      <c r="AE166" s="823"/>
      <c r="AF166" s="266" t="s">
        <v>982</v>
      </c>
      <c r="AG166" s="304" t="s">
        <v>983</v>
      </c>
      <c r="AH166" s="243">
        <v>1</v>
      </c>
      <c r="AI166" s="606">
        <v>0.05</v>
      </c>
      <c r="AJ166" s="160">
        <v>0</v>
      </c>
      <c r="AK166" s="160">
        <v>0</v>
      </c>
      <c r="AL166" s="110">
        <f t="shared" si="14"/>
        <v>0</v>
      </c>
      <c r="AM166" s="777"/>
      <c r="AN166" s="76">
        <v>44963</v>
      </c>
      <c r="AO166" s="76">
        <v>45263</v>
      </c>
      <c r="AP166" s="350">
        <v>300</v>
      </c>
      <c r="AQ166" s="350">
        <v>1000</v>
      </c>
      <c r="AR166" s="255"/>
      <c r="AS166" s="282">
        <v>0</v>
      </c>
      <c r="AT166" s="1053"/>
      <c r="AU166" s="1054"/>
      <c r="AV166" s="991"/>
      <c r="AW166" s="992"/>
      <c r="AX166" s="991"/>
      <c r="AY166" s="802"/>
      <c r="AZ166" s="802"/>
      <c r="BA166" s="785"/>
      <c r="BB166" s="785"/>
      <c r="BC166" s="785"/>
      <c r="BD166" s="785"/>
      <c r="BE166" s="785"/>
      <c r="BF166" s="778"/>
      <c r="BG166" s="243" t="s">
        <v>338</v>
      </c>
      <c r="BH166" s="243" t="s">
        <v>155</v>
      </c>
      <c r="BI166" s="243" t="s">
        <v>155</v>
      </c>
      <c r="BJ166" s="243" t="s">
        <v>155</v>
      </c>
      <c r="BK166" s="243" t="s">
        <v>155</v>
      </c>
      <c r="BL166" s="266" t="s">
        <v>971</v>
      </c>
      <c r="BM166" s="266" t="s">
        <v>971</v>
      </c>
      <c r="BN166" s="255"/>
      <c r="BO166" s="255"/>
    </row>
    <row r="167" spans="1:67" s="236" customFormat="1" ht="47.25" customHeight="1" x14ac:dyDescent="0.35">
      <c r="A167" s="950"/>
      <c r="B167" s="1059"/>
      <c r="C167" s="1059"/>
      <c r="D167" s="823"/>
      <c r="E167" s="823"/>
      <c r="F167" s="823"/>
      <c r="G167" s="1119"/>
      <c r="H167" s="1119"/>
      <c r="I167" s="1119"/>
      <c r="J167" s="1076"/>
      <c r="K167" s="823"/>
      <c r="L167" s="823"/>
      <c r="M167" s="823"/>
      <c r="N167" s="1091"/>
      <c r="O167" s="823"/>
      <c r="P167" s="823"/>
      <c r="Q167" s="823"/>
      <c r="R167" s="823"/>
      <c r="S167" s="1137"/>
      <c r="T167" s="1182"/>
      <c r="U167" s="862"/>
      <c r="V167" s="862"/>
      <c r="W167" s="1196"/>
      <c r="X167" s="922"/>
      <c r="Y167" s="1219"/>
      <c r="Z167" s="1229"/>
      <c r="AA167" s="1221"/>
      <c r="AB167" s="1227"/>
      <c r="AC167" s="823"/>
      <c r="AD167" s="1204"/>
      <c r="AE167" s="823"/>
      <c r="AF167" s="368" t="s">
        <v>984</v>
      </c>
      <c r="AG167" s="304" t="s">
        <v>985</v>
      </c>
      <c r="AH167" s="243">
        <v>1</v>
      </c>
      <c r="AI167" s="606">
        <v>0.1</v>
      </c>
      <c r="AJ167" s="160">
        <v>0</v>
      </c>
      <c r="AK167" s="160">
        <v>0</v>
      </c>
      <c r="AL167" s="110">
        <f t="shared" si="14"/>
        <v>0</v>
      </c>
      <c r="AM167" s="777"/>
      <c r="AN167" s="76">
        <v>44963</v>
      </c>
      <c r="AO167" s="76">
        <v>45263</v>
      </c>
      <c r="AP167" s="350">
        <v>300</v>
      </c>
      <c r="AQ167" s="350">
        <v>1000</v>
      </c>
      <c r="AR167" s="255"/>
      <c r="AS167" s="282">
        <v>0</v>
      </c>
      <c r="AT167" s="1053"/>
      <c r="AU167" s="1054"/>
      <c r="AV167" s="993" t="s">
        <v>208</v>
      </c>
      <c r="AW167" s="994">
        <v>2666006944</v>
      </c>
      <c r="AX167" s="993" t="s">
        <v>209</v>
      </c>
      <c r="AY167" s="802"/>
      <c r="AZ167" s="802"/>
      <c r="BA167" s="779">
        <v>0</v>
      </c>
      <c r="BB167" s="779" t="s">
        <v>208</v>
      </c>
      <c r="BC167" s="779">
        <v>5890533122</v>
      </c>
      <c r="BD167" s="779">
        <v>872626161</v>
      </c>
      <c r="BE167" s="779">
        <v>32231135</v>
      </c>
      <c r="BF167" s="782">
        <f>+BE167/BC167</f>
        <v>5.4716838582271879E-3</v>
      </c>
      <c r="BG167" s="243" t="s">
        <v>338</v>
      </c>
      <c r="BH167" s="243" t="s">
        <v>155</v>
      </c>
      <c r="BI167" s="243" t="s">
        <v>155</v>
      </c>
      <c r="BJ167" s="243" t="s">
        <v>155</v>
      </c>
      <c r="BK167" s="243" t="s">
        <v>155</v>
      </c>
      <c r="BL167" s="266" t="s">
        <v>971</v>
      </c>
      <c r="BM167" s="266" t="s">
        <v>971</v>
      </c>
      <c r="BN167" s="255"/>
      <c r="BO167" s="255"/>
    </row>
    <row r="168" spans="1:67" s="236" customFormat="1" ht="95.25" customHeight="1" x14ac:dyDescent="0.35">
      <c r="A168" s="950"/>
      <c r="B168" s="1059"/>
      <c r="C168" s="1059"/>
      <c r="D168" s="823"/>
      <c r="E168" s="823"/>
      <c r="F168" s="823"/>
      <c r="G168" s="1119"/>
      <c r="H168" s="1119"/>
      <c r="I168" s="1119"/>
      <c r="J168" s="1076"/>
      <c r="K168" s="910"/>
      <c r="L168" s="910"/>
      <c r="M168" s="910"/>
      <c r="N168" s="1092"/>
      <c r="O168" s="910"/>
      <c r="P168" s="910"/>
      <c r="Q168" s="823"/>
      <c r="R168" s="910"/>
      <c r="S168" s="1138"/>
      <c r="T168" s="1183"/>
      <c r="U168" s="863"/>
      <c r="V168" s="863"/>
      <c r="W168" s="1197"/>
      <c r="X168" s="923"/>
      <c r="Y168" s="1219"/>
      <c r="Z168" s="1229"/>
      <c r="AA168" s="1221"/>
      <c r="AB168" s="1227"/>
      <c r="AC168" s="823"/>
      <c r="AD168" s="1204"/>
      <c r="AE168" s="823"/>
      <c r="AF168" s="368" t="s">
        <v>986</v>
      </c>
      <c r="AG168" s="304" t="s">
        <v>987</v>
      </c>
      <c r="AH168" s="330">
        <v>1</v>
      </c>
      <c r="AI168" s="606">
        <v>0.05</v>
      </c>
      <c r="AJ168" s="160">
        <v>1</v>
      </c>
      <c r="AK168" s="160">
        <v>0</v>
      </c>
      <c r="AL168" s="110">
        <f t="shared" si="14"/>
        <v>1</v>
      </c>
      <c r="AM168" s="777"/>
      <c r="AN168" s="76">
        <v>44963</v>
      </c>
      <c r="AO168" s="76">
        <v>45263</v>
      </c>
      <c r="AP168" s="350">
        <v>300</v>
      </c>
      <c r="AQ168" s="350">
        <v>1</v>
      </c>
      <c r="AR168" s="255"/>
      <c r="AS168" s="282">
        <v>1</v>
      </c>
      <c r="AT168" s="1053"/>
      <c r="AU168" s="1054"/>
      <c r="AV168" s="802"/>
      <c r="AW168" s="817"/>
      <c r="AX168" s="802"/>
      <c r="AY168" s="802"/>
      <c r="AZ168" s="802"/>
      <c r="BA168" s="780"/>
      <c r="BB168" s="780"/>
      <c r="BC168" s="780"/>
      <c r="BD168" s="780"/>
      <c r="BE168" s="780"/>
      <c r="BF168" s="777"/>
      <c r="BG168" s="243" t="s">
        <v>173</v>
      </c>
      <c r="BH168" s="266" t="s">
        <v>988</v>
      </c>
      <c r="BI168" s="304" t="s">
        <v>981</v>
      </c>
      <c r="BJ168" s="243" t="s">
        <v>958</v>
      </c>
      <c r="BK168" s="607">
        <v>44963</v>
      </c>
      <c r="BL168" s="266" t="s">
        <v>963</v>
      </c>
      <c r="BM168" s="266" t="s">
        <v>977</v>
      </c>
      <c r="BN168" s="255"/>
      <c r="BO168" s="255"/>
    </row>
    <row r="169" spans="1:67" s="236" customFormat="1" ht="60" customHeight="1" x14ac:dyDescent="0.35">
      <c r="A169" s="950"/>
      <c r="B169" s="1059"/>
      <c r="C169" s="1059"/>
      <c r="D169" s="823"/>
      <c r="E169" s="823"/>
      <c r="F169" s="823"/>
      <c r="G169" s="1119"/>
      <c r="H169" s="1119"/>
      <c r="I169" s="1119"/>
      <c r="J169" s="1076"/>
      <c r="K169" s="909" t="s">
        <v>989</v>
      </c>
      <c r="L169" s="909" t="s">
        <v>453</v>
      </c>
      <c r="M169" s="909" t="s">
        <v>990</v>
      </c>
      <c r="N169" s="909" t="s">
        <v>991</v>
      </c>
      <c r="O169" s="909"/>
      <c r="P169" s="909" t="s">
        <v>152</v>
      </c>
      <c r="Q169" s="823"/>
      <c r="R169" s="909">
        <v>856</v>
      </c>
      <c r="S169" s="909">
        <v>256</v>
      </c>
      <c r="T169" s="1152">
        <v>630</v>
      </c>
      <c r="U169" s="864">
        <v>256</v>
      </c>
      <c r="V169" s="864">
        <v>0</v>
      </c>
      <c r="W169" s="921">
        <f>+U169/S169</f>
        <v>1</v>
      </c>
      <c r="X169" s="921">
        <v>1</v>
      </c>
      <c r="Y169" s="1219"/>
      <c r="Z169" s="1229"/>
      <c r="AA169" s="1221"/>
      <c r="AB169" s="1227"/>
      <c r="AC169" s="823"/>
      <c r="AD169" s="1204"/>
      <c r="AE169" s="823"/>
      <c r="AF169" s="266" t="s">
        <v>992</v>
      </c>
      <c r="AG169" s="266" t="s">
        <v>993</v>
      </c>
      <c r="AH169" s="330">
        <v>1</v>
      </c>
      <c r="AI169" s="606">
        <v>0.05</v>
      </c>
      <c r="AJ169" s="160">
        <v>0</v>
      </c>
      <c r="AK169" s="160">
        <v>1</v>
      </c>
      <c r="AL169" s="110">
        <f t="shared" si="14"/>
        <v>1</v>
      </c>
      <c r="AM169" s="777"/>
      <c r="AN169" s="76">
        <v>44963</v>
      </c>
      <c r="AO169" s="76">
        <v>45263</v>
      </c>
      <c r="AP169" s="350">
        <v>300</v>
      </c>
      <c r="AQ169" s="350">
        <v>200</v>
      </c>
      <c r="AR169" s="255"/>
      <c r="AS169" s="282">
        <v>200</v>
      </c>
      <c r="AT169" s="1053"/>
      <c r="AU169" s="1054"/>
      <c r="AV169" s="802"/>
      <c r="AW169" s="817"/>
      <c r="AX169" s="802"/>
      <c r="AY169" s="802"/>
      <c r="AZ169" s="802"/>
      <c r="BA169" s="780"/>
      <c r="BB169" s="780"/>
      <c r="BC169" s="780"/>
      <c r="BD169" s="780"/>
      <c r="BE169" s="780"/>
      <c r="BF169" s="777"/>
      <c r="BG169" s="243" t="s">
        <v>338</v>
      </c>
      <c r="BH169" s="243" t="s">
        <v>155</v>
      </c>
      <c r="BI169" s="243" t="s">
        <v>155</v>
      </c>
      <c r="BJ169" s="243" t="s">
        <v>155</v>
      </c>
      <c r="BK169" s="243" t="s">
        <v>155</v>
      </c>
      <c r="BL169" s="266" t="s">
        <v>971</v>
      </c>
      <c r="BM169" s="266" t="s">
        <v>994</v>
      </c>
      <c r="BN169" s="255"/>
      <c r="BO169" s="255"/>
    </row>
    <row r="170" spans="1:67" s="236" customFormat="1" ht="79.5" customHeight="1" x14ac:dyDescent="0.35">
      <c r="A170" s="950"/>
      <c r="B170" s="1059"/>
      <c r="C170" s="1059"/>
      <c r="D170" s="823"/>
      <c r="E170" s="823"/>
      <c r="F170" s="823"/>
      <c r="G170" s="1119"/>
      <c r="H170" s="1119"/>
      <c r="I170" s="1119"/>
      <c r="J170" s="1076"/>
      <c r="K170" s="910"/>
      <c r="L170" s="910"/>
      <c r="M170" s="910"/>
      <c r="N170" s="910"/>
      <c r="O170" s="910"/>
      <c r="P170" s="910"/>
      <c r="Q170" s="823"/>
      <c r="R170" s="910"/>
      <c r="S170" s="910"/>
      <c r="T170" s="1153"/>
      <c r="U170" s="865"/>
      <c r="V170" s="865"/>
      <c r="W170" s="923"/>
      <c r="X170" s="923"/>
      <c r="Y170" s="1219"/>
      <c r="Z170" s="1229"/>
      <c r="AA170" s="1221"/>
      <c r="AB170" s="1227"/>
      <c r="AC170" s="823"/>
      <c r="AD170" s="1204"/>
      <c r="AE170" s="823"/>
      <c r="AF170" s="266" t="s">
        <v>995</v>
      </c>
      <c r="AG170" s="304" t="s">
        <v>996</v>
      </c>
      <c r="AH170" s="330">
        <v>1</v>
      </c>
      <c r="AI170" s="606">
        <v>0.05</v>
      </c>
      <c r="AJ170" s="160">
        <v>1</v>
      </c>
      <c r="AK170" s="160">
        <v>0</v>
      </c>
      <c r="AL170" s="110">
        <f t="shared" si="14"/>
        <v>1</v>
      </c>
      <c r="AM170" s="777"/>
      <c r="AN170" s="76">
        <v>44963</v>
      </c>
      <c r="AO170" s="76">
        <v>45263</v>
      </c>
      <c r="AP170" s="350">
        <v>300</v>
      </c>
      <c r="AQ170" s="350">
        <v>165000</v>
      </c>
      <c r="AR170" s="255"/>
      <c r="AS170" s="282">
        <v>165000</v>
      </c>
      <c r="AT170" s="1053"/>
      <c r="AU170" s="1054"/>
      <c r="AV170" s="802"/>
      <c r="AW170" s="817"/>
      <c r="AX170" s="802"/>
      <c r="AY170" s="802"/>
      <c r="AZ170" s="802"/>
      <c r="BA170" s="780"/>
      <c r="BB170" s="780"/>
      <c r="BC170" s="780"/>
      <c r="BD170" s="780"/>
      <c r="BE170" s="780"/>
      <c r="BF170" s="777"/>
      <c r="BG170" s="243" t="s">
        <v>173</v>
      </c>
      <c r="BH170" s="266" t="s">
        <v>997</v>
      </c>
      <c r="BI170" s="304" t="s">
        <v>981</v>
      </c>
      <c r="BJ170" s="243" t="s">
        <v>958</v>
      </c>
      <c r="BK170" s="607">
        <v>44963</v>
      </c>
      <c r="BL170" s="266" t="s">
        <v>998</v>
      </c>
      <c r="BM170" s="266" t="s">
        <v>977</v>
      </c>
      <c r="BN170" s="255"/>
      <c r="BO170" s="255"/>
    </row>
    <row r="171" spans="1:67" s="236" customFormat="1" ht="86.25" customHeight="1" x14ac:dyDescent="0.35">
      <c r="A171" s="950"/>
      <c r="B171" s="1059"/>
      <c r="C171" s="1059"/>
      <c r="D171" s="823"/>
      <c r="E171" s="823"/>
      <c r="F171" s="823"/>
      <c r="G171" s="1119"/>
      <c r="H171" s="1119"/>
      <c r="I171" s="1119"/>
      <c r="J171" s="1076"/>
      <c r="K171" s="909" t="s">
        <v>999</v>
      </c>
      <c r="L171" s="909" t="s">
        <v>453</v>
      </c>
      <c r="M171" s="909" t="s">
        <v>1000</v>
      </c>
      <c r="N171" s="909" t="s">
        <v>1001</v>
      </c>
      <c r="O171" s="909"/>
      <c r="P171" s="909" t="s">
        <v>152</v>
      </c>
      <c r="Q171" s="823"/>
      <c r="R171" s="909">
        <v>27144</v>
      </c>
      <c r="S171" s="909">
        <v>7382</v>
      </c>
      <c r="T171" s="1152">
        <v>27144</v>
      </c>
      <c r="U171" s="864">
        <v>7382</v>
      </c>
      <c r="V171" s="864">
        <v>0</v>
      </c>
      <c r="W171" s="921">
        <f>+U171/S171</f>
        <v>1</v>
      </c>
      <c r="X171" s="921">
        <f>+T171/R171</f>
        <v>1</v>
      </c>
      <c r="Y171" s="1219"/>
      <c r="Z171" s="1229"/>
      <c r="AA171" s="1221"/>
      <c r="AB171" s="1227"/>
      <c r="AC171" s="823"/>
      <c r="AD171" s="1204"/>
      <c r="AE171" s="823"/>
      <c r="AF171" s="266" t="s">
        <v>1002</v>
      </c>
      <c r="AG171" s="304" t="s">
        <v>1003</v>
      </c>
      <c r="AH171" s="330">
        <v>5</v>
      </c>
      <c r="AI171" s="606">
        <v>0.05</v>
      </c>
      <c r="AJ171" s="160">
        <v>0</v>
      </c>
      <c r="AK171" s="160">
        <v>4</v>
      </c>
      <c r="AL171" s="110">
        <f t="shared" si="14"/>
        <v>0.8</v>
      </c>
      <c r="AM171" s="777"/>
      <c r="AN171" s="76">
        <v>44963</v>
      </c>
      <c r="AO171" s="76">
        <v>45263</v>
      </c>
      <c r="AP171" s="350">
        <v>300</v>
      </c>
      <c r="AQ171" s="350">
        <v>165000</v>
      </c>
      <c r="AR171" s="255"/>
      <c r="AS171" s="282">
        <v>165000</v>
      </c>
      <c r="AT171" s="1053"/>
      <c r="AU171" s="1054"/>
      <c r="AV171" s="802"/>
      <c r="AW171" s="817"/>
      <c r="AX171" s="802"/>
      <c r="AY171" s="802"/>
      <c r="AZ171" s="802"/>
      <c r="BA171" s="780"/>
      <c r="BB171" s="780"/>
      <c r="BC171" s="780"/>
      <c r="BD171" s="780"/>
      <c r="BE171" s="780"/>
      <c r="BF171" s="777"/>
      <c r="BG171" s="243" t="s">
        <v>173</v>
      </c>
      <c r="BH171" s="243"/>
      <c r="BI171" s="304" t="s">
        <v>981</v>
      </c>
      <c r="BJ171" s="243" t="s">
        <v>958</v>
      </c>
      <c r="BK171" s="607">
        <v>44963</v>
      </c>
      <c r="BL171" s="266" t="s">
        <v>963</v>
      </c>
      <c r="BM171" s="266" t="s">
        <v>977</v>
      </c>
      <c r="BN171" s="255"/>
      <c r="BO171" s="255"/>
    </row>
    <row r="172" spans="1:67" s="236" customFormat="1" ht="103.5" customHeight="1" thickBot="1" x14ac:dyDescent="0.4">
      <c r="A172" s="950"/>
      <c r="B172" s="1059"/>
      <c r="C172" s="1059"/>
      <c r="D172" s="823"/>
      <c r="E172" s="823"/>
      <c r="F172" s="823"/>
      <c r="G172" s="1119"/>
      <c r="H172" s="1119"/>
      <c r="I172" s="1119"/>
      <c r="J172" s="1076"/>
      <c r="K172" s="910"/>
      <c r="L172" s="910"/>
      <c r="M172" s="910"/>
      <c r="N172" s="910"/>
      <c r="O172" s="910"/>
      <c r="P172" s="910"/>
      <c r="Q172" s="910"/>
      <c r="R172" s="910"/>
      <c r="S172" s="910"/>
      <c r="T172" s="1153"/>
      <c r="U172" s="865"/>
      <c r="V172" s="865"/>
      <c r="W172" s="923"/>
      <c r="X172" s="923"/>
      <c r="Y172" s="1219"/>
      <c r="Z172" s="1229"/>
      <c r="AA172" s="1222"/>
      <c r="AB172" s="1228"/>
      <c r="AC172" s="910"/>
      <c r="AD172" s="1207"/>
      <c r="AE172" s="910"/>
      <c r="AF172" s="275" t="s">
        <v>1004</v>
      </c>
      <c r="AG172" s="310" t="s">
        <v>1005</v>
      </c>
      <c r="AH172" s="290">
        <v>5</v>
      </c>
      <c r="AI172" s="609">
        <v>0.05</v>
      </c>
      <c r="AJ172" s="163">
        <v>0.5</v>
      </c>
      <c r="AK172" s="610">
        <v>24</v>
      </c>
      <c r="AL172" s="110">
        <v>1</v>
      </c>
      <c r="AM172" s="783"/>
      <c r="AN172" s="77">
        <v>44963</v>
      </c>
      <c r="AO172" s="77">
        <v>45263</v>
      </c>
      <c r="AP172" s="350">
        <v>300</v>
      </c>
      <c r="AQ172" s="350">
        <v>200</v>
      </c>
      <c r="AR172" s="255"/>
      <c r="AS172" s="282">
        <v>200</v>
      </c>
      <c r="AT172" s="1053"/>
      <c r="AU172" s="1054"/>
      <c r="AV172" s="803"/>
      <c r="AW172" s="818"/>
      <c r="AX172" s="803"/>
      <c r="AY172" s="803"/>
      <c r="AZ172" s="803"/>
      <c r="BA172" s="781"/>
      <c r="BB172" s="781"/>
      <c r="BC172" s="781"/>
      <c r="BD172" s="781"/>
      <c r="BE172" s="781"/>
      <c r="BF172" s="783"/>
      <c r="BG172" s="290" t="s">
        <v>338</v>
      </c>
      <c r="BH172" s="290" t="s">
        <v>155</v>
      </c>
      <c r="BI172" s="290" t="s">
        <v>155</v>
      </c>
      <c r="BJ172" s="290" t="s">
        <v>155</v>
      </c>
      <c r="BK172" s="290" t="s">
        <v>155</v>
      </c>
      <c r="BL172" s="266" t="s">
        <v>963</v>
      </c>
      <c r="BM172" s="266" t="s">
        <v>977</v>
      </c>
      <c r="BN172" s="255"/>
      <c r="BO172" s="255"/>
    </row>
    <row r="173" spans="1:67" s="236" customFormat="1" ht="56.25" customHeight="1" thickBot="1" x14ac:dyDescent="0.4">
      <c r="A173" s="950"/>
      <c r="B173" s="1059"/>
      <c r="C173" s="1059"/>
      <c r="D173" s="261"/>
      <c r="E173" s="261"/>
      <c r="F173" s="261"/>
      <c r="G173" s="262"/>
      <c r="H173" s="262"/>
      <c r="I173" s="262"/>
      <c r="J173" s="1077"/>
      <c r="K173" s="774" t="s">
        <v>1006</v>
      </c>
      <c r="L173" s="775"/>
      <c r="M173" s="775"/>
      <c r="N173" s="775"/>
      <c r="O173" s="775"/>
      <c r="P173" s="775"/>
      <c r="Q173" s="775"/>
      <c r="R173" s="775"/>
      <c r="S173" s="775"/>
      <c r="T173" s="775"/>
      <c r="U173" s="775"/>
      <c r="V173" s="776"/>
      <c r="W173" s="122">
        <f>AVERAGE(W159:W172)</f>
        <v>0.73095238095238102</v>
      </c>
      <c r="X173" s="122">
        <f>AVERAGE(X159:X172)</f>
        <v>0.98095238095238102</v>
      </c>
      <c r="Y173" s="1219"/>
      <c r="Z173" s="1229"/>
      <c r="AA173" s="264"/>
      <c r="AB173" s="611"/>
      <c r="AC173" s="898" t="s">
        <v>1007</v>
      </c>
      <c r="AD173" s="899"/>
      <c r="AE173" s="899"/>
      <c r="AF173" s="899"/>
      <c r="AG173" s="899"/>
      <c r="AH173" s="899"/>
      <c r="AI173" s="899"/>
      <c r="AJ173" s="899"/>
      <c r="AK173" s="900"/>
      <c r="AL173" s="901"/>
      <c r="AM173" s="164">
        <f>+AM159</f>
        <v>0.69455782312925174</v>
      </c>
      <c r="AN173" s="126"/>
      <c r="AO173" s="117"/>
      <c r="AP173" s="384"/>
      <c r="AQ173" s="384"/>
      <c r="AR173" s="455"/>
      <c r="AS173" s="612"/>
      <c r="AT173" s="613"/>
      <c r="AU173" s="306"/>
      <c r="AV173" s="887" t="s">
        <v>1008</v>
      </c>
      <c r="AW173" s="888"/>
      <c r="AX173" s="888"/>
      <c r="AY173" s="888"/>
      <c r="AZ173" s="888"/>
      <c r="BA173" s="888"/>
      <c r="BB173" s="889"/>
      <c r="BC173" s="528">
        <f>+BC159+BC167</f>
        <v>6390533122</v>
      </c>
      <c r="BD173" s="529">
        <f t="shared" ref="BD173:BE173" si="15">+BD159+BD167</f>
        <v>1350955810</v>
      </c>
      <c r="BE173" s="530">
        <f t="shared" si="15"/>
        <v>273458781</v>
      </c>
      <c r="BF173" s="164">
        <f>+BE173/BC173</f>
        <v>4.2791231307227388E-2</v>
      </c>
      <c r="BG173" s="574"/>
      <c r="BH173" s="261"/>
      <c r="BI173" s="261"/>
      <c r="BJ173" s="261"/>
      <c r="BK173" s="261"/>
      <c r="BL173" s="614"/>
      <c r="BM173" s="614"/>
      <c r="BN173" s="255"/>
      <c r="BO173" s="255"/>
    </row>
    <row r="174" spans="1:67" s="236" customFormat="1" ht="54.75" customHeight="1" x14ac:dyDescent="0.35">
      <c r="A174" s="950"/>
      <c r="B174" s="1059"/>
      <c r="C174" s="1059"/>
      <c r="D174" s="909" t="s">
        <v>1009</v>
      </c>
      <c r="E174" s="909" t="s">
        <v>1010</v>
      </c>
      <c r="F174" s="909" t="s">
        <v>1011</v>
      </c>
      <c r="G174" s="1121">
        <v>0.13</v>
      </c>
      <c r="H174" s="909" t="s">
        <v>149</v>
      </c>
      <c r="I174" s="1121">
        <v>0.13</v>
      </c>
      <c r="J174" s="1075" t="s">
        <v>1012</v>
      </c>
      <c r="K174" s="1079" t="s">
        <v>1013</v>
      </c>
      <c r="L174" s="1079" t="s">
        <v>453</v>
      </c>
      <c r="M174" s="1079" t="s">
        <v>1014</v>
      </c>
      <c r="N174" s="1079" t="s">
        <v>1015</v>
      </c>
      <c r="O174" s="1079"/>
      <c r="P174" s="1079" t="s">
        <v>152</v>
      </c>
      <c r="Q174" s="1079" t="s">
        <v>1016</v>
      </c>
      <c r="R174" s="937">
        <v>4141</v>
      </c>
      <c r="S174" s="937">
        <v>1923</v>
      </c>
      <c r="T174" s="1146">
        <v>2827</v>
      </c>
      <c r="U174" s="839">
        <v>316</v>
      </c>
      <c r="V174" s="839">
        <v>253</v>
      </c>
      <c r="W174" s="1175">
        <f>+(U174+V174)/S174</f>
        <v>0.29589183567342692</v>
      </c>
      <c r="X174" s="1175">
        <f>+(T174+U174+V174)/R174</f>
        <v>0.82009176527408834</v>
      </c>
      <c r="Y174" s="1219"/>
      <c r="Z174" s="1229"/>
      <c r="AA174" s="1087" t="s">
        <v>1017</v>
      </c>
      <c r="AB174" s="1084" t="s">
        <v>1018</v>
      </c>
      <c r="AC174" s="1170" t="s">
        <v>1019</v>
      </c>
      <c r="AD174" s="1203">
        <v>2020130010268</v>
      </c>
      <c r="AE174" s="1212" t="s">
        <v>1020</v>
      </c>
      <c r="AF174" s="247" t="s">
        <v>1021</v>
      </c>
      <c r="AG174" s="317" t="s">
        <v>1022</v>
      </c>
      <c r="AH174" s="501">
        <v>400</v>
      </c>
      <c r="AI174" s="616">
        <v>0.25</v>
      </c>
      <c r="AJ174" s="280">
        <v>0</v>
      </c>
      <c r="AK174" s="280">
        <v>160</v>
      </c>
      <c r="AL174" s="165">
        <f>+(AJ174+AK174)/AH174</f>
        <v>0.4</v>
      </c>
      <c r="AM174" s="1254">
        <f>AVERAGE(AL174:AL179,AL218,AL220)</f>
        <v>0.35555555555555551</v>
      </c>
      <c r="AN174" s="617">
        <v>45017</v>
      </c>
      <c r="AO174" s="617">
        <v>45290</v>
      </c>
      <c r="AP174" s="467">
        <v>273</v>
      </c>
      <c r="AQ174" s="467">
        <v>400</v>
      </c>
      <c r="AR174" s="468"/>
      <c r="AS174" s="300">
        <v>160</v>
      </c>
      <c r="AT174" s="822" t="s">
        <v>1023</v>
      </c>
      <c r="AU174" s="822" t="s">
        <v>1024</v>
      </c>
      <c r="AV174" s="801" t="s">
        <v>1025</v>
      </c>
      <c r="AW174" s="816">
        <v>12449949134</v>
      </c>
      <c r="AX174" s="801" t="s">
        <v>1026</v>
      </c>
      <c r="AY174" s="801" t="s">
        <v>1027</v>
      </c>
      <c r="AZ174" s="801" t="s">
        <v>1028</v>
      </c>
      <c r="BA174" s="825">
        <v>2521957573.8299999</v>
      </c>
      <c r="BB174" s="784" t="s">
        <v>1025</v>
      </c>
      <c r="BC174" s="784">
        <v>16854656059</v>
      </c>
      <c r="BD174" s="784">
        <v>2521957573</v>
      </c>
      <c r="BE174" s="784">
        <v>0</v>
      </c>
      <c r="BF174" s="789">
        <v>0</v>
      </c>
      <c r="BG174" s="317" t="s">
        <v>173</v>
      </c>
      <c r="BH174" s="295" t="s">
        <v>1029</v>
      </c>
      <c r="BI174" s="317" t="s">
        <v>981</v>
      </c>
      <c r="BJ174" s="295" t="s">
        <v>1030</v>
      </c>
      <c r="BK174" s="317" t="s">
        <v>1031</v>
      </c>
      <c r="BL174" s="570" t="s">
        <v>1032</v>
      </c>
      <c r="BM174" s="618" t="s">
        <v>1033</v>
      </c>
      <c r="BN174" s="540"/>
      <c r="BO174" s="255"/>
    </row>
    <row r="175" spans="1:67" s="236" customFormat="1" ht="43.5" customHeight="1" x14ac:dyDescent="0.35">
      <c r="A175" s="950"/>
      <c r="B175" s="1059"/>
      <c r="C175" s="1059"/>
      <c r="D175" s="823"/>
      <c r="E175" s="823"/>
      <c r="F175" s="823"/>
      <c r="G175" s="1122"/>
      <c r="H175" s="823"/>
      <c r="I175" s="1122"/>
      <c r="J175" s="1076"/>
      <c r="K175" s="1080"/>
      <c r="L175" s="1080"/>
      <c r="M175" s="1080"/>
      <c r="N175" s="1080"/>
      <c r="O175" s="1080"/>
      <c r="P175" s="1080"/>
      <c r="Q175" s="1080"/>
      <c r="R175" s="1078"/>
      <c r="S175" s="1078"/>
      <c r="T175" s="1147"/>
      <c r="U175" s="840"/>
      <c r="V175" s="840"/>
      <c r="W175" s="1176"/>
      <c r="X175" s="1176"/>
      <c r="Y175" s="1219"/>
      <c r="Z175" s="1229"/>
      <c r="AA175" s="1227"/>
      <c r="AB175" s="1085"/>
      <c r="AC175" s="1171"/>
      <c r="AD175" s="1204"/>
      <c r="AE175" s="1080"/>
      <c r="AF175" s="266" t="s">
        <v>1034</v>
      </c>
      <c r="AG175" s="243" t="s">
        <v>1035</v>
      </c>
      <c r="AH175" s="330">
        <v>350</v>
      </c>
      <c r="AI175" s="615">
        <v>0.25</v>
      </c>
      <c r="AJ175" s="360">
        <v>316</v>
      </c>
      <c r="AK175" s="360">
        <v>93</v>
      </c>
      <c r="AL175" s="110">
        <v>1</v>
      </c>
      <c r="AM175" s="1255"/>
      <c r="AN175" s="620">
        <v>44942</v>
      </c>
      <c r="AO175" s="620">
        <v>45290</v>
      </c>
      <c r="AP175" s="350">
        <v>348</v>
      </c>
      <c r="AQ175" s="350">
        <v>400</v>
      </c>
      <c r="AR175" s="255"/>
      <c r="AS175" s="282">
        <v>409</v>
      </c>
      <c r="AT175" s="823"/>
      <c r="AU175" s="823"/>
      <c r="AV175" s="802"/>
      <c r="AW175" s="817"/>
      <c r="AX175" s="802"/>
      <c r="AY175" s="802"/>
      <c r="AZ175" s="802"/>
      <c r="BA175" s="826"/>
      <c r="BB175" s="780"/>
      <c r="BC175" s="780"/>
      <c r="BD175" s="780"/>
      <c r="BE175" s="780"/>
      <c r="BF175" s="777"/>
      <c r="BG175" s="243" t="s">
        <v>173</v>
      </c>
      <c r="BH175" s="304" t="s">
        <v>1029</v>
      </c>
      <c r="BI175" s="243" t="s">
        <v>981</v>
      </c>
      <c r="BJ175" s="304" t="s">
        <v>1030</v>
      </c>
      <c r="BK175" s="243" t="s">
        <v>1036</v>
      </c>
      <c r="BL175" s="511" t="s">
        <v>1037</v>
      </c>
      <c r="BM175" s="548" t="s">
        <v>1038</v>
      </c>
      <c r="BN175" s="540"/>
      <c r="BO175" s="255"/>
    </row>
    <row r="176" spans="1:67" s="236" customFormat="1" ht="48.75" customHeight="1" x14ac:dyDescent="0.35">
      <c r="A176" s="950"/>
      <c r="B176" s="1059"/>
      <c r="C176" s="1059"/>
      <c r="D176" s="823"/>
      <c r="E176" s="823"/>
      <c r="F176" s="823"/>
      <c r="G176" s="1122"/>
      <c r="H176" s="823"/>
      <c r="I176" s="1122"/>
      <c r="J176" s="1076"/>
      <c r="K176" s="1080"/>
      <c r="L176" s="1080"/>
      <c r="M176" s="1080"/>
      <c r="N176" s="1080"/>
      <c r="O176" s="1080"/>
      <c r="P176" s="1080"/>
      <c r="Q176" s="1080"/>
      <c r="R176" s="1078"/>
      <c r="S176" s="1078"/>
      <c r="T176" s="1147"/>
      <c r="U176" s="840"/>
      <c r="V176" s="840"/>
      <c r="W176" s="1176"/>
      <c r="X176" s="1176"/>
      <c r="Y176" s="1219"/>
      <c r="Z176" s="1229"/>
      <c r="AA176" s="1227"/>
      <c r="AB176" s="1085"/>
      <c r="AC176" s="1171"/>
      <c r="AD176" s="1204"/>
      <c r="AE176" s="1080"/>
      <c r="AF176" s="266" t="s">
        <v>1039</v>
      </c>
      <c r="AG176" s="243" t="s">
        <v>1040</v>
      </c>
      <c r="AH176" s="243">
        <v>1</v>
      </c>
      <c r="AI176" s="615">
        <v>0.05</v>
      </c>
      <c r="AJ176" s="326">
        <v>0</v>
      </c>
      <c r="AK176" s="326">
        <v>0</v>
      </c>
      <c r="AL176" s="110">
        <f t="shared" ref="AL176:AL190" si="16">+(AJ176+AK176)/AH176</f>
        <v>0</v>
      </c>
      <c r="AM176" s="1255"/>
      <c r="AN176" s="620">
        <v>44928</v>
      </c>
      <c r="AO176" s="620">
        <v>45290</v>
      </c>
      <c r="AP176" s="350">
        <v>362</v>
      </c>
      <c r="AQ176" s="350" t="s">
        <v>155</v>
      </c>
      <c r="AR176" s="255"/>
      <c r="AS176" s="282">
        <v>0</v>
      </c>
      <c r="AT176" s="823"/>
      <c r="AU176" s="823"/>
      <c r="AV176" s="802"/>
      <c r="AW176" s="817"/>
      <c r="AX176" s="802"/>
      <c r="AY176" s="802"/>
      <c r="AZ176" s="802"/>
      <c r="BA176" s="826"/>
      <c r="BB176" s="780"/>
      <c r="BC176" s="780"/>
      <c r="BD176" s="780"/>
      <c r="BE176" s="780"/>
      <c r="BF176" s="777"/>
      <c r="BG176" s="243" t="s">
        <v>173</v>
      </c>
      <c r="BH176" s="304" t="s">
        <v>1041</v>
      </c>
      <c r="BI176" s="243" t="s">
        <v>981</v>
      </c>
      <c r="BJ176" s="304" t="s">
        <v>1030</v>
      </c>
      <c r="BK176" s="243" t="s">
        <v>1031</v>
      </c>
      <c r="BL176" s="511" t="s">
        <v>1042</v>
      </c>
      <c r="BM176" s="548" t="s">
        <v>1043</v>
      </c>
      <c r="BN176" s="540"/>
      <c r="BO176" s="255"/>
    </row>
    <row r="177" spans="1:67" s="236" customFormat="1" ht="43.5" customHeight="1" x14ac:dyDescent="0.35">
      <c r="A177" s="950"/>
      <c r="B177" s="1059"/>
      <c r="C177" s="1059"/>
      <c r="D177" s="823"/>
      <c r="E177" s="823"/>
      <c r="F177" s="823"/>
      <c r="G177" s="1122"/>
      <c r="H177" s="823"/>
      <c r="I177" s="1122"/>
      <c r="J177" s="1076"/>
      <c r="K177" s="1080"/>
      <c r="L177" s="1080"/>
      <c r="M177" s="1080"/>
      <c r="N177" s="1080"/>
      <c r="O177" s="1080"/>
      <c r="P177" s="1080"/>
      <c r="Q177" s="1080"/>
      <c r="R177" s="1078"/>
      <c r="S177" s="1078"/>
      <c r="T177" s="1147"/>
      <c r="U177" s="840"/>
      <c r="V177" s="840"/>
      <c r="W177" s="1176"/>
      <c r="X177" s="1176"/>
      <c r="Y177" s="1219"/>
      <c r="Z177" s="1229"/>
      <c r="AA177" s="1227"/>
      <c r="AB177" s="1085"/>
      <c r="AC177" s="1171"/>
      <c r="AD177" s="1204"/>
      <c r="AE177" s="1080"/>
      <c r="AF177" s="368" t="s">
        <v>1044</v>
      </c>
      <c r="AG177" s="243" t="s">
        <v>1022</v>
      </c>
      <c r="AH177" s="243">
        <v>30</v>
      </c>
      <c r="AI177" s="615">
        <v>0.25</v>
      </c>
      <c r="AJ177" s="326">
        <v>0</v>
      </c>
      <c r="AK177" s="326">
        <v>0</v>
      </c>
      <c r="AL177" s="110">
        <f t="shared" si="16"/>
        <v>0</v>
      </c>
      <c r="AM177" s="1255"/>
      <c r="AN177" s="620">
        <v>45200</v>
      </c>
      <c r="AO177" s="620">
        <v>45290</v>
      </c>
      <c r="AP177" s="350">
        <v>90</v>
      </c>
      <c r="AQ177" s="350">
        <v>30</v>
      </c>
      <c r="AR177" s="255"/>
      <c r="AS177" s="282">
        <v>0</v>
      </c>
      <c r="AT177" s="823"/>
      <c r="AU177" s="823"/>
      <c r="AV177" s="802"/>
      <c r="AW177" s="817"/>
      <c r="AX177" s="802"/>
      <c r="AY177" s="802"/>
      <c r="AZ177" s="802"/>
      <c r="BA177" s="826"/>
      <c r="BB177" s="780"/>
      <c r="BC177" s="780"/>
      <c r="BD177" s="780"/>
      <c r="BE177" s="780"/>
      <c r="BF177" s="777"/>
      <c r="BG177" s="243" t="s">
        <v>173</v>
      </c>
      <c r="BH177" s="304" t="s">
        <v>1029</v>
      </c>
      <c r="BI177" s="243" t="s">
        <v>981</v>
      </c>
      <c r="BJ177" s="304" t="s">
        <v>1030</v>
      </c>
      <c r="BK177" s="243" t="s">
        <v>1045</v>
      </c>
      <c r="BL177" s="511" t="s">
        <v>1046</v>
      </c>
      <c r="BM177" s="548" t="s">
        <v>1047</v>
      </c>
      <c r="BN177" s="540"/>
      <c r="BO177" s="255"/>
    </row>
    <row r="178" spans="1:67" s="236" customFormat="1" ht="45.75" customHeight="1" x14ac:dyDescent="0.35">
      <c r="A178" s="950"/>
      <c r="B178" s="1059"/>
      <c r="C178" s="1059"/>
      <c r="D178" s="823"/>
      <c r="E178" s="823"/>
      <c r="F178" s="823"/>
      <c r="G178" s="1122"/>
      <c r="H178" s="823"/>
      <c r="I178" s="1122"/>
      <c r="J178" s="1076"/>
      <c r="K178" s="1081"/>
      <c r="L178" s="1081"/>
      <c r="M178" s="1081"/>
      <c r="N178" s="1081"/>
      <c r="O178" s="1081"/>
      <c r="P178" s="1081"/>
      <c r="Q178" s="1081"/>
      <c r="R178" s="925"/>
      <c r="S178" s="925"/>
      <c r="T178" s="1148"/>
      <c r="U178" s="841"/>
      <c r="V178" s="841"/>
      <c r="W178" s="1177"/>
      <c r="X178" s="1177"/>
      <c r="Y178" s="1219"/>
      <c r="Z178" s="1229"/>
      <c r="AA178" s="1227"/>
      <c r="AB178" s="1085"/>
      <c r="AC178" s="1171"/>
      <c r="AD178" s="1204"/>
      <c r="AE178" s="1080"/>
      <c r="AF178" s="266" t="s">
        <v>1048</v>
      </c>
      <c r="AG178" s="243" t="s">
        <v>1049</v>
      </c>
      <c r="AH178" s="243">
        <v>100</v>
      </c>
      <c r="AI178" s="615">
        <v>0.2</v>
      </c>
      <c r="AJ178" s="326">
        <v>0</v>
      </c>
      <c r="AK178" s="326">
        <v>0</v>
      </c>
      <c r="AL178" s="110">
        <f t="shared" si="16"/>
        <v>0</v>
      </c>
      <c r="AM178" s="1255"/>
      <c r="AN178" s="620">
        <v>45108</v>
      </c>
      <c r="AO178" s="620">
        <v>45290</v>
      </c>
      <c r="AP178" s="350">
        <v>182</v>
      </c>
      <c r="AQ178" s="350">
        <v>100</v>
      </c>
      <c r="AR178" s="255"/>
      <c r="AS178" s="282">
        <v>0</v>
      </c>
      <c r="AT178" s="823"/>
      <c r="AU178" s="823"/>
      <c r="AV178" s="802"/>
      <c r="AW178" s="817"/>
      <c r="AX178" s="802"/>
      <c r="AY178" s="802"/>
      <c r="AZ178" s="802"/>
      <c r="BA178" s="826"/>
      <c r="BB178" s="780"/>
      <c r="BC178" s="780"/>
      <c r="BD178" s="780"/>
      <c r="BE178" s="780"/>
      <c r="BF178" s="777"/>
      <c r="BG178" s="243" t="s">
        <v>173</v>
      </c>
      <c r="BH178" s="473" t="s">
        <v>1050</v>
      </c>
      <c r="BI178" s="31" t="s">
        <v>981</v>
      </c>
      <c r="BJ178" s="304" t="s">
        <v>1030</v>
      </c>
      <c r="BK178" s="32" t="s">
        <v>1051</v>
      </c>
      <c r="BL178" s="621" t="s">
        <v>1052</v>
      </c>
      <c r="BM178" s="622" t="s">
        <v>1053</v>
      </c>
      <c r="BN178" s="540"/>
      <c r="BO178" s="255"/>
    </row>
    <row r="179" spans="1:67" s="236" customFormat="1" ht="105.75" customHeight="1" thickBot="1" x14ac:dyDescent="0.4">
      <c r="A179" s="950"/>
      <c r="B179" s="1059"/>
      <c r="C179" s="1059"/>
      <c r="D179" s="823"/>
      <c r="E179" s="823"/>
      <c r="F179" s="823"/>
      <c r="G179" s="1122"/>
      <c r="H179" s="823"/>
      <c r="I179" s="1122"/>
      <c r="J179" s="1076"/>
      <c r="K179" s="243" t="s">
        <v>1054</v>
      </c>
      <c r="L179" s="407" t="s">
        <v>453</v>
      </c>
      <c r="M179" s="243" t="s">
        <v>1055</v>
      </c>
      <c r="N179" s="243" t="s">
        <v>1056</v>
      </c>
      <c r="O179" s="243"/>
      <c r="P179" s="243" t="s">
        <v>152</v>
      </c>
      <c r="Q179" s="243" t="s">
        <v>1057</v>
      </c>
      <c r="R179" s="350">
        <v>228</v>
      </c>
      <c r="S179" s="623">
        <v>60</v>
      </c>
      <c r="T179" s="91">
        <v>217</v>
      </c>
      <c r="U179" s="168" t="s">
        <v>1058</v>
      </c>
      <c r="V179" s="168" t="s">
        <v>1058</v>
      </c>
      <c r="W179" s="87" t="s">
        <v>155</v>
      </c>
      <c r="X179" s="87">
        <f>+T179/R179</f>
        <v>0.95175438596491224</v>
      </c>
      <c r="Y179" s="1219"/>
      <c r="Z179" s="1229"/>
      <c r="AA179" s="1227"/>
      <c r="AB179" s="1085"/>
      <c r="AC179" s="1172"/>
      <c r="AD179" s="1205"/>
      <c r="AE179" s="1213"/>
      <c r="AF179" s="275" t="s">
        <v>1059</v>
      </c>
      <c r="AG179" s="290" t="s">
        <v>1022</v>
      </c>
      <c r="AH179" s="290">
        <v>60</v>
      </c>
      <c r="AI179" s="625">
        <v>1</v>
      </c>
      <c r="AJ179" s="338">
        <v>0</v>
      </c>
      <c r="AK179" s="338">
        <v>0</v>
      </c>
      <c r="AL179" s="166">
        <f t="shared" si="16"/>
        <v>0</v>
      </c>
      <c r="AM179" s="1256"/>
      <c r="AN179" s="626">
        <v>45200</v>
      </c>
      <c r="AO179" s="626">
        <v>45290</v>
      </c>
      <c r="AP179" s="488">
        <v>90</v>
      </c>
      <c r="AQ179" s="488">
        <v>60</v>
      </c>
      <c r="AR179" s="489"/>
      <c r="AS179" s="313">
        <v>0</v>
      </c>
      <c r="AT179" s="824"/>
      <c r="AU179" s="824"/>
      <c r="AV179" s="803"/>
      <c r="AW179" s="818"/>
      <c r="AX179" s="803"/>
      <c r="AY179" s="803"/>
      <c r="AZ179" s="803"/>
      <c r="BA179" s="827"/>
      <c r="BB179" s="781"/>
      <c r="BC179" s="781"/>
      <c r="BD179" s="781"/>
      <c r="BE179" s="781"/>
      <c r="BF179" s="783"/>
      <c r="BG179" s="290" t="s">
        <v>173</v>
      </c>
      <c r="BH179" s="310" t="s">
        <v>1029</v>
      </c>
      <c r="BI179" s="34" t="s">
        <v>981</v>
      </c>
      <c r="BJ179" s="310" t="s">
        <v>1030</v>
      </c>
      <c r="BK179" s="290" t="s">
        <v>1045</v>
      </c>
      <c r="BL179" s="526" t="s">
        <v>1046</v>
      </c>
      <c r="BM179" s="559" t="s">
        <v>1060</v>
      </c>
      <c r="BN179" s="540"/>
      <c r="BO179" s="255"/>
    </row>
    <row r="180" spans="1:67" s="236" customFormat="1" ht="47.25" customHeight="1" x14ac:dyDescent="0.35">
      <c r="A180" s="950"/>
      <c r="B180" s="1059"/>
      <c r="C180" s="1059"/>
      <c r="D180" s="823"/>
      <c r="E180" s="823"/>
      <c r="F180" s="823"/>
      <c r="G180" s="1122"/>
      <c r="H180" s="823"/>
      <c r="I180" s="1122"/>
      <c r="J180" s="1076"/>
      <c r="K180" s="1079" t="s">
        <v>1061</v>
      </c>
      <c r="L180" s="1079" t="s">
        <v>453</v>
      </c>
      <c r="M180" s="1079">
        <v>0</v>
      </c>
      <c r="N180" s="1133" t="s">
        <v>1062</v>
      </c>
      <c r="O180" s="1079"/>
      <c r="P180" s="1079" t="s">
        <v>152</v>
      </c>
      <c r="Q180" s="1079" t="s">
        <v>1016</v>
      </c>
      <c r="R180" s="937">
        <v>1300</v>
      </c>
      <c r="S180" s="937">
        <v>100</v>
      </c>
      <c r="T180" s="1139">
        <v>0</v>
      </c>
      <c r="U180" s="839">
        <v>30</v>
      </c>
      <c r="V180" s="839">
        <v>56</v>
      </c>
      <c r="W180" s="1178">
        <f>+(U180+V180)/S180</f>
        <v>0.86</v>
      </c>
      <c r="X180" s="1178">
        <f>+(T180+U180+V180)/R180</f>
        <v>6.615384615384616E-2</v>
      </c>
      <c r="Y180" s="1219"/>
      <c r="Z180" s="1229"/>
      <c r="AA180" s="1227"/>
      <c r="AB180" s="1085"/>
      <c r="AC180" s="1170" t="s">
        <v>1063</v>
      </c>
      <c r="AD180" s="1214">
        <v>2020130010309</v>
      </c>
      <c r="AE180" s="1212" t="s">
        <v>1064</v>
      </c>
      <c r="AF180" s="627" t="s">
        <v>1065</v>
      </c>
      <c r="AG180" s="317" t="s">
        <v>1066</v>
      </c>
      <c r="AH180" s="317">
        <v>1</v>
      </c>
      <c r="AI180" s="616">
        <v>0.1</v>
      </c>
      <c r="AJ180" s="280">
        <v>1</v>
      </c>
      <c r="AK180" s="280">
        <v>1</v>
      </c>
      <c r="AL180" s="165">
        <v>1</v>
      </c>
      <c r="AM180" s="1254">
        <f>AVERAGE(AL180:AL184)</f>
        <v>0.97200000000000009</v>
      </c>
      <c r="AN180" s="617">
        <v>44963</v>
      </c>
      <c r="AO180" s="617">
        <v>44985</v>
      </c>
      <c r="AP180" s="467">
        <v>22</v>
      </c>
      <c r="AQ180" s="1060">
        <v>100</v>
      </c>
      <c r="AR180" s="918"/>
      <c r="AS180" s="300">
        <v>1</v>
      </c>
      <c r="AT180" s="822" t="s">
        <v>1023</v>
      </c>
      <c r="AU180" s="822" t="s">
        <v>1024</v>
      </c>
      <c r="AV180" s="801" t="s">
        <v>169</v>
      </c>
      <c r="AW180" s="816">
        <v>200000000</v>
      </c>
      <c r="AX180" s="801" t="s">
        <v>288</v>
      </c>
      <c r="AY180" s="801" t="s">
        <v>1067</v>
      </c>
      <c r="AZ180" s="801" t="s">
        <v>1068</v>
      </c>
      <c r="BA180" s="784">
        <v>1999998000</v>
      </c>
      <c r="BB180" s="784" t="s">
        <v>169</v>
      </c>
      <c r="BC180" s="784">
        <v>200000000</v>
      </c>
      <c r="BD180" s="784">
        <v>199999998</v>
      </c>
      <c r="BE180" s="784">
        <v>0</v>
      </c>
      <c r="BF180" s="789">
        <v>0</v>
      </c>
      <c r="BG180" s="78" t="s">
        <v>338</v>
      </c>
      <c r="BH180" s="78" t="s">
        <v>155</v>
      </c>
      <c r="BI180" s="42" t="s">
        <v>155</v>
      </c>
      <c r="BJ180" s="42" t="s">
        <v>155</v>
      </c>
      <c r="BK180" s="42" t="s">
        <v>155</v>
      </c>
      <c r="BL180" s="628" t="s">
        <v>1069</v>
      </c>
      <c r="BM180" s="629" t="s">
        <v>1070</v>
      </c>
      <c r="BN180" s="540"/>
      <c r="BO180" s="255"/>
    </row>
    <row r="181" spans="1:67" s="236" customFormat="1" ht="79.5" customHeight="1" x14ac:dyDescent="0.35">
      <c r="A181" s="950"/>
      <c r="B181" s="1059"/>
      <c r="C181" s="1059"/>
      <c r="D181" s="823"/>
      <c r="E181" s="823"/>
      <c r="F181" s="823"/>
      <c r="G181" s="1122"/>
      <c r="H181" s="823"/>
      <c r="I181" s="1122"/>
      <c r="J181" s="1076"/>
      <c r="K181" s="1080"/>
      <c r="L181" s="1080"/>
      <c r="M181" s="1080"/>
      <c r="N181" s="1134"/>
      <c r="O181" s="1080"/>
      <c r="P181" s="1080"/>
      <c r="Q181" s="1080"/>
      <c r="R181" s="1078"/>
      <c r="S181" s="1078"/>
      <c r="T181" s="1140"/>
      <c r="U181" s="840"/>
      <c r="V181" s="840"/>
      <c r="W181" s="1179"/>
      <c r="X181" s="1179"/>
      <c r="Y181" s="1219"/>
      <c r="Z181" s="1229"/>
      <c r="AA181" s="1227"/>
      <c r="AB181" s="1085"/>
      <c r="AC181" s="1171"/>
      <c r="AD181" s="1211"/>
      <c r="AE181" s="1080"/>
      <c r="AF181" s="368" t="s">
        <v>1071</v>
      </c>
      <c r="AG181" s="243" t="s">
        <v>1072</v>
      </c>
      <c r="AH181" s="243">
        <v>1</v>
      </c>
      <c r="AI181" s="615">
        <v>0.05</v>
      </c>
      <c r="AJ181" s="326">
        <v>1</v>
      </c>
      <c r="AK181" s="326">
        <v>1</v>
      </c>
      <c r="AL181" s="110">
        <v>1</v>
      </c>
      <c r="AM181" s="1255"/>
      <c r="AN181" s="620">
        <v>44963</v>
      </c>
      <c r="AO181" s="620">
        <v>44985</v>
      </c>
      <c r="AP181" s="350">
        <v>22</v>
      </c>
      <c r="AQ181" s="1061"/>
      <c r="AR181" s="919"/>
      <c r="AS181" s="282">
        <v>1</v>
      </c>
      <c r="AT181" s="823"/>
      <c r="AU181" s="823"/>
      <c r="AV181" s="802"/>
      <c r="AW181" s="817"/>
      <c r="AX181" s="802"/>
      <c r="AY181" s="802"/>
      <c r="AZ181" s="802"/>
      <c r="BA181" s="780"/>
      <c r="BB181" s="780"/>
      <c r="BC181" s="780"/>
      <c r="BD181" s="780"/>
      <c r="BE181" s="780"/>
      <c r="BF181" s="777"/>
      <c r="BG181" s="30" t="s">
        <v>338</v>
      </c>
      <c r="BH181" s="30" t="s">
        <v>155</v>
      </c>
      <c r="BI181" s="32" t="s">
        <v>155</v>
      </c>
      <c r="BJ181" s="32" t="s">
        <v>155</v>
      </c>
      <c r="BK181" s="32" t="s">
        <v>155</v>
      </c>
      <c r="BL181" s="621" t="s">
        <v>1073</v>
      </c>
      <c r="BM181" s="622" t="s">
        <v>1074</v>
      </c>
      <c r="BN181" s="540"/>
      <c r="BO181" s="255"/>
    </row>
    <row r="182" spans="1:67" s="236" customFormat="1" ht="66.75" customHeight="1" x14ac:dyDescent="0.35">
      <c r="A182" s="950"/>
      <c r="B182" s="1059"/>
      <c r="C182" s="1059"/>
      <c r="D182" s="823"/>
      <c r="E182" s="823"/>
      <c r="F182" s="823"/>
      <c r="G182" s="1122"/>
      <c r="H182" s="823"/>
      <c r="I182" s="1122"/>
      <c r="J182" s="1076"/>
      <c r="K182" s="1080"/>
      <c r="L182" s="1080"/>
      <c r="M182" s="1080"/>
      <c r="N182" s="1134"/>
      <c r="O182" s="1080"/>
      <c r="P182" s="1080"/>
      <c r="Q182" s="1080"/>
      <c r="R182" s="1078"/>
      <c r="S182" s="1078"/>
      <c r="T182" s="1140"/>
      <c r="U182" s="840"/>
      <c r="V182" s="840"/>
      <c r="W182" s="1179"/>
      <c r="X182" s="1179"/>
      <c r="Y182" s="1219"/>
      <c r="Z182" s="1229"/>
      <c r="AA182" s="1227"/>
      <c r="AB182" s="1085"/>
      <c r="AC182" s="1171"/>
      <c r="AD182" s="1211"/>
      <c r="AE182" s="1080"/>
      <c r="AF182" s="368" t="s">
        <v>1075</v>
      </c>
      <c r="AG182" s="243" t="s">
        <v>598</v>
      </c>
      <c r="AH182" s="243">
        <v>1</v>
      </c>
      <c r="AI182" s="615">
        <v>0.2</v>
      </c>
      <c r="AJ182" s="326">
        <v>0</v>
      </c>
      <c r="AK182" s="326">
        <v>1</v>
      </c>
      <c r="AL182" s="110">
        <f t="shared" si="16"/>
        <v>1</v>
      </c>
      <c r="AM182" s="1255"/>
      <c r="AN182" s="620">
        <v>44963</v>
      </c>
      <c r="AO182" s="620">
        <v>45015</v>
      </c>
      <c r="AP182" s="350">
        <v>52</v>
      </c>
      <c r="AQ182" s="1061"/>
      <c r="AR182" s="919"/>
      <c r="AS182" s="282">
        <v>1</v>
      </c>
      <c r="AT182" s="823"/>
      <c r="AU182" s="823"/>
      <c r="AV182" s="802"/>
      <c r="AW182" s="817"/>
      <c r="AX182" s="802"/>
      <c r="AY182" s="802"/>
      <c r="AZ182" s="802"/>
      <c r="BA182" s="780"/>
      <c r="BB182" s="780"/>
      <c r="BC182" s="780"/>
      <c r="BD182" s="780"/>
      <c r="BE182" s="780"/>
      <c r="BF182" s="777"/>
      <c r="BG182" s="30" t="s">
        <v>173</v>
      </c>
      <c r="BH182" s="243" t="s">
        <v>1029</v>
      </c>
      <c r="BI182" s="32" t="s">
        <v>981</v>
      </c>
      <c r="BJ182" s="32" t="s">
        <v>169</v>
      </c>
      <c r="BK182" s="32" t="s">
        <v>1031</v>
      </c>
      <c r="BL182" s="621" t="s">
        <v>1076</v>
      </c>
      <c r="BM182" s="622" t="s">
        <v>1077</v>
      </c>
      <c r="BN182" s="540"/>
      <c r="BO182" s="255"/>
    </row>
    <row r="183" spans="1:67" s="236" customFormat="1" ht="94.5" customHeight="1" x14ac:dyDescent="0.35">
      <c r="A183" s="950"/>
      <c r="B183" s="1059"/>
      <c r="C183" s="1059"/>
      <c r="D183" s="823"/>
      <c r="E183" s="823"/>
      <c r="F183" s="823"/>
      <c r="G183" s="1122"/>
      <c r="H183" s="823"/>
      <c r="I183" s="1122"/>
      <c r="J183" s="1076"/>
      <c r="K183" s="1080"/>
      <c r="L183" s="1080"/>
      <c r="M183" s="1080"/>
      <c r="N183" s="1134"/>
      <c r="O183" s="1080"/>
      <c r="P183" s="1080"/>
      <c r="Q183" s="1080"/>
      <c r="R183" s="1078"/>
      <c r="S183" s="1078"/>
      <c r="T183" s="1140"/>
      <c r="U183" s="840"/>
      <c r="V183" s="840"/>
      <c r="W183" s="1179"/>
      <c r="X183" s="1179"/>
      <c r="Y183" s="1219"/>
      <c r="Z183" s="1229"/>
      <c r="AA183" s="1227"/>
      <c r="AB183" s="1085"/>
      <c r="AC183" s="1171"/>
      <c r="AD183" s="1211"/>
      <c r="AE183" s="1080"/>
      <c r="AF183" s="368" t="s">
        <v>1078</v>
      </c>
      <c r="AG183" s="243" t="s">
        <v>1079</v>
      </c>
      <c r="AH183" s="326">
        <v>1</v>
      </c>
      <c r="AI183" s="615">
        <v>0.05</v>
      </c>
      <c r="AJ183" s="326">
        <v>0</v>
      </c>
      <c r="AK183" s="326">
        <v>1</v>
      </c>
      <c r="AL183" s="110">
        <f t="shared" si="16"/>
        <v>1</v>
      </c>
      <c r="AM183" s="1255"/>
      <c r="AN183" s="620">
        <v>44963</v>
      </c>
      <c r="AO183" s="620">
        <v>44986</v>
      </c>
      <c r="AP183" s="350">
        <v>23</v>
      </c>
      <c r="AQ183" s="1061"/>
      <c r="AR183" s="919"/>
      <c r="AS183" s="282">
        <v>0</v>
      </c>
      <c r="AT183" s="823"/>
      <c r="AU183" s="823"/>
      <c r="AV183" s="802"/>
      <c r="AW183" s="817"/>
      <c r="AX183" s="802"/>
      <c r="AY183" s="802"/>
      <c r="AZ183" s="802"/>
      <c r="BA183" s="780"/>
      <c r="BB183" s="780"/>
      <c r="BC183" s="780"/>
      <c r="BD183" s="780"/>
      <c r="BE183" s="780"/>
      <c r="BF183" s="777"/>
      <c r="BG183" s="30" t="s">
        <v>338</v>
      </c>
      <c r="BH183" s="30" t="s">
        <v>155</v>
      </c>
      <c r="BI183" s="32" t="s">
        <v>155</v>
      </c>
      <c r="BJ183" s="32" t="s">
        <v>155</v>
      </c>
      <c r="BK183" s="32" t="s">
        <v>155</v>
      </c>
      <c r="BL183" s="621" t="s">
        <v>1080</v>
      </c>
      <c r="BM183" s="622" t="s">
        <v>1081</v>
      </c>
      <c r="BN183" s="540"/>
      <c r="BO183" s="255"/>
    </row>
    <row r="184" spans="1:67" s="236" customFormat="1" ht="92.25" customHeight="1" thickBot="1" x14ac:dyDescent="0.4">
      <c r="A184" s="950"/>
      <c r="B184" s="1059"/>
      <c r="C184" s="1059"/>
      <c r="D184" s="823"/>
      <c r="E184" s="823"/>
      <c r="F184" s="823"/>
      <c r="G184" s="1122"/>
      <c r="H184" s="823"/>
      <c r="I184" s="1122"/>
      <c r="J184" s="1076"/>
      <c r="K184" s="1081"/>
      <c r="L184" s="1081"/>
      <c r="M184" s="1081"/>
      <c r="N184" s="1135"/>
      <c r="O184" s="1081"/>
      <c r="P184" s="1081"/>
      <c r="Q184" s="1081"/>
      <c r="R184" s="925"/>
      <c r="S184" s="925"/>
      <c r="T184" s="1141"/>
      <c r="U184" s="841"/>
      <c r="V184" s="841"/>
      <c r="W184" s="1180"/>
      <c r="X184" s="1180"/>
      <c r="Y184" s="1219"/>
      <c r="Z184" s="1229"/>
      <c r="AA184" s="1227"/>
      <c r="AB184" s="1085"/>
      <c r="AC184" s="1172"/>
      <c r="AD184" s="1215"/>
      <c r="AE184" s="1213"/>
      <c r="AF184" s="431" t="s">
        <v>1082</v>
      </c>
      <c r="AG184" s="290" t="s">
        <v>1022</v>
      </c>
      <c r="AH184" s="338">
        <v>100</v>
      </c>
      <c r="AI184" s="625">
        <v>0.6</v>
      </c>
      <c r="AJ184" s="289">
        <v>30</v>
      </c>
      <c r="AK184" s="289">
        <v>56</v>
      </c>
      <c r="AL184" s="166">
        <f t="shared" si="16"/>
        <v>0.86</v>
      </c>
      <c r="AM184" s="1256"/>
      <c r="AN184" s="626">
        <v>45017</v>
      </c>
      <c r="AO184" s="626">
        <v>45107</v>
      </c>
      <c r="AP184" s="488">
        <v>90</v>
      </c>
      <c r="AQ184" s="1062"/>
      <c r="AR184" s="920"/>
      <c r="AS184" s="313">
        <v>0</v>
      </c>
      <c r="AT184" s="824"/>
      <c r="AU184" s="824"/>
      <c r="AV184" s="803"/>
      <c r="AW184" s="818"/>
      <c r="AX184" s="803"/>
      <c r="AY184" s="803"/>
      <c r="AZ184" s="803"/>
      <c r="BA184" s="781"/>
      <c r="BB184" s="781"/>
      <c r="BC184" s="781"/>
      <c r="BD184" s="781"/>
      <c r="BE184" s="781"/>
      <c r="BF184" s="783"/>
      <c r="BG184" s="35" t="s">
        <v>338</v>
      </c>
      <c r="BH184" s="35" t="s">
        <v>155</v>
      </c>
      <c r="BI184" s="34" t="s">
        <v>155</v>
      </c>
      <c r="BJ184" s="34" t="s">
        <v>155</v>
      </c>
      <c r="BK184" s="34" t="s">
        <v>155</v>
      </c>
      <c r="BL184" s="630" t="s">
        <v>1083</v>
      </c>
      <c r="BM184" s="631" t="s">
        <v>1084</v>
      </c>
      <c r="BN184" s="540"/>
      <c r="BO184" s="255"/>
    </row>
    <row r="185" spans="1:67" s="236" customFormat="1" ht="78" customHeight="1" x14ac:dyDescent="0.35">
      <c r="A185" s="950"/>
      <c r="B185" s="1059"/>
      <c r="C185" s="1059"/>
      <c r="D185" s="823"/>
      <c r="E185" s="823"/>
      <c r="F185" s="823"/>
      <c r="G185" s="1122"/>
      <c r="H185" s="823"/>
      <c r="I185" s="1122"/>
      <c r="J185" s="1076"/>
      <c r="K185" s="909" t="s">
        <v>1085</v>
      </c>
      <c r="L185" s="1079" t="s">
        <v>453</v>
      </c>
      <c r="M185" s="909" t="s">
        <v>315</v>
      </c>
      <c r="N185" s="909" t="s">
        <v>1086</v>
      </c>
      <c r="O185" s="909"/>
      <c r="P185" s="909" t="s">
        <v>152</v>
      </c>
      <c r="Q185" s="909" t="s">
        <v>1016</v>
      </c>
      <c r="R185" s="1136">
        <v>9000</v>
      </c>
      <c r="S185" s="1136">
        <v>651</v>
      </c>
      <c r="T185" s="1139">
        <v>8349</v>
      </c>
      <c r="U185" s="833" t="s">
        <v>1087</v>
      </c>
      <c r="V185" s="833" t="s">
        <v>1058</v>
      </c>
      <c r="W185" s="921" t="s">
        <v>155</v>
      </c>
      <c r="X185" s="921">
        <f>+T185/R185</f>
        <v>0.92766666666666664</v>
      </c>
      <c r="Y185" s="1219"/>
      <c r="Z185" s="1229"/>
      <c r="AA185" s="1227"/>
      <c r="AB185" s="1085"/>
      <c r="AC185" s="1171" t="s">
        <v>1088</v>
      </c>
      <c r="AD185" s="1204">
        <v>2020130010162</v>
      </c>
      <c r="AE185" s="823" t="s">
        <v>1089</v>
      </c>
      <c r="AF185" s="420" t="s">
        <v>1090</v>
      </c>
      <c r="AG185" s="272" t="s">
        <v>1091</v>
      </c>
      <c r="AH185" s="272">
        <v>671</v>
      </c>
      <c r="AI185" s="632">
        <v>0.6</v>
      </c>
      <c r="AJ185" s="283">
        <v>0</v>
      </c>
      <c r="AK185" s="371">
        <v>7813</v>
      </c>
      <c r="AL185" s="84">
        <v>1</v>
      </c>
      <c r="AM185" s="1255">
        <f>AVERAGE(AL185:AL190)</f>
        <v>0.8833333333333333</v>
      </c>
      <c r="AN185" s="633">
        <v>44958</v>
      </c>
      <c r="AO185" s="634">
        <v>45290</v>
      </c>
      <c r="AP185" s="399">
        <v>332</v>
      </c>
      <c r="AQ185" s="399">
        <v>671</v>
      </c>
      <c r="AR185" s="500"/>
      <c r="AS185" s="312">
        <v>7813</v>
      </c>
      <c r="AT185" s="814" t="s">
        <v>1023</v>
      </c>
      <c r="AU185" s="814" t="s">
        <v>1024</v>
      </c>
      <c r="AV185" s="802" t="s">
        <v>169</v>
      </c>
      <c r="AW185" s="817">
        <v>432000000</v>
      </c>
      <c r="AX185" s="802" t="s">
        <v>288</v>
      </c>
      <c r="AY185" s="802" t="s">
        <v>1092</v>
      </c>
      <c r="AZ185" s="802" t="s">
        <v>1093</v>
      </c>
      <c r="BA185" s="780">
        <v>0</v>
      </c>
      <c r="BB185" s="780" t="s">
        <v>169</v>
      </c>
      <c r="BC185" s="780">
        <v>432000000</v>
      </c>
      <c r="BD185" s="780">
        <v>345831000</v>
      </c>
      <c r="BE185" s="780">
        <v>125326000</v>
      </c>
      <c r="BF185" s="777">
        <f>+BE185/BC185</f>
        <v>0.29010648148148149</v>
      </c>
      <c r="BG185" s="171" t="s">
        <v>338</v>
      </c>
      <c r="BH185" s="172" t="s">
        <v>155</v>
      </c>
      <c r="BI185" s="273" t="s">
        <v>155</v>
      </c>
      <c r="BJ185" s="273" t="s">
        <v>155</v>
      </c>
      <c r="BK185" s="185" t="s">
        <v>155</v>
      </c>
      <c r="BL185" s="635" t="s">
        <v>1094</v>
      </c>
      <c r="BM185" s="635" t="s">
        <v>1095</v>
      </c>
      <c r="BN185" s="255"/>
      <c r="BO185" s="255"/>
    </row>
    <row r="186" spans="1:67" s="236" customFormat="1" ht="84.75" customHeight="1" x14ac:dyDescent="0.35">
      <c r="A186" s="950"/>
      <c r="B186" s="1059"/>
      <c r="C186" s="1059"/>
      <c r="D186" s="823"/>
      <c r="E186" s="823"/>
      <c r="F186" s="823"/>
      <c r="G186" s="1122"/>
      <c r="H186" s="823"/>
      <c r="I186" s="1122"/>
      <c r="J186" s="1076"/>
      <c r="K186" s="910"/>
      <c r="L186" s="1081"/>
      <c r="M186" s="910"/>
      <c r="N186" s="910"/>
      <c r="O186" s="910"/>
      <c r="P186" s="910"/>
      <c r="Q186" s="910"/>
      <c r="R186" s="1138"/>
      <c r="S186" s="1138"/>
      <c r="T186" s="1141"/>
      <c r="U186" s="835"/>
      <c r="V186" s="835"/>
      <c r="W186" s="923"/>
      <c r="X186" s="923"/>
      <c r="Y186" s="1219"/>
      <c r="Z186" s="1229"/>
      <c r="AA186" s="1227"/>
      <c r="AB186" s="1085"/>
      <c r="AC186" s="1171"/>
      <c r="AD186" s="1204"/>
      <c r="AE186" s="823"/>
      <c r="AF186" s="266" t="s">
        <v>1096</v>
      </c>
      <c r="AG186" s="272" t="s">
        <v>1097</v>
      </c>
      <c r="AH186" s="272">
        <v>1000</v>
      </c>
      <c r="AI186" s="636">
        <v>0.25</v>
      </c>
      <c r="AJ186" s="326">
        <v>601</v>
      </c>
      <c r="AK186" s="326">
        <v>1507</v>
      </c>
      <c r="AL186" s="110">
        <v>1</v>
      </c>
      <c r="AM186" s="1255"/>
      <c r="AN186" s="637">
        <v>44958</v>
      </c>
      <c r="AO186" s="620">
        <v>45290</v>
      </c>
      <c r="AP186" s="350">
        <v>332</v>
      </c>
      <c r="AQ186" s="350">
        <v>1000</v>
      </c>
      <c r="AR186" s="255"/>
      <c r="AS186" s="282">
        <v>1507</v>
      </c>
      <c r="AT186" s="814"/>
      <c r="AU186" s="814"/>
      <c r="AV186" s="802"/>
      <c r="AW186" s="817"/>
      <c r="AX186" s="802"/>
      <c r="AY186" s="802"/>
      <c r="AZ186" s="802"/>
      <c r="BA186" s="780"/>
      <c r="BB186" s="780"/>
      <c r="BC186" s="780"/>
      <c r="BD186" s="780"/>
      <c r="BE186" s="780"/>
      <c r="BF186" s="777"/>
      <c r="BG186" s="31" t="s">
        <v>338</v>
      </c>
      <c r="BH186" s="32" t="s">
        <v>155</v>
      </c>
      <c r="BI186" s="330" t="s">
        <v>155</v>
      </c>
      <c r="BJ186" s="330" t="s">
        <v>155</v>
      </c>
      <c r="BK186" s="394" t="s">
        <v>155</v>
      </c>
      <c r="BL186" s="638" t="s">
        <v>1098</v>
      </c>
      <c r="BM186" s="638" t="s">
        <v>1099</v>
      </c>
      <c r="BN186" s="255"/>
      <c r="BO186" s="255"/>
    </row>
    <row r="187" spans="1:67" s="236" customFormat="1" ht="123.75" customHeight="1" x14ac:dyDescent="0.35">
      <c r="A187" s="950"/>
      <c r="B187" s="1059"/>
      <c r="C187" s="1059"/>
      <c r="D187" s="823"/>
      <c r="E187" s="823"/>
      <c r="F187" s="823"/>
      <c r="G187" s="1122"/>
      <c r="H187" s="823"/>
      <c r="I187" s="1122"/>
      <c r="J187" s="1076"/>
      <c r="K187" s="1079" t="s">
        <v>1100</v>
      </c>
      <c r="L187" s="1079" t="s">
        <v>149</v>
      </c>
      <c r="M187" s="1130">
        <v>0</v>
      </c>
      <c r="N187" s="1079" t="s">
        <v>1101</v>
      </c>
      <c r="O187" s="1079"/>
      <c r="P187" s="1079" t="s">
        <v>152</v>
      </c>
      <c r="Q187" s="1079" t="s">
        <v>1016</v>
      </c>
      <c r="R187" s="1082" t="s">
        <v>1102</v>
      </c>
      <c r="S187" s="1082" t="s">
        <v>1103</v>
      </c>
      <c r="T187" s="1149" t="s">
        <v>1104</v>
      </c>
      <c r="U187" s="906" t="s">
        <v>1105</v>
      </c>
      <c r="V187" s="906" t="s">
        <v>1106</v>
      </c>
      <c r="W187" s="921">
        <f>+(3+4)/14</f>
        <v>0.5</v>
      </c>
      <c r="X187" s="921">
        <f>+(8+3+4)/22</f>
        <v>0.68181818181818177</v>
      </c>
      <c r="Y187" s="1219"/>
      <c r="Z187" s="1229"/>
      <c r="AA187" s="1227"/>
      <c r="AB187" s="1085"/>
      <c r="AC187" s="1171"/>
      <c r="AD187" s="1204"/>
      <c r="AE187" s="823"/>
      <c r="AF187" s="266" t="s">
        <v>1107</v>
      </c>
      <c r="AG187" s="508" t="s">
        <v>1108</v>
      </c>
      <c r="AH187" s="508">
        <v>15</v>
      </c>
      <c r="AI187" s="636">
        <v>0.1</v>
      </c>
      <c r="AJ187" s="326">
        <v>0</v>
      </c>
      <c r="AK187" s="326">
        <v>12</v>
      </c>
      <c r="AL187" s="110">
        <f t="shared" si="16"/>
        <v>0.8</v>
      </c>
      <c r="AM187" s="1255"/>
      <c r="AN187" s="637">
        <v>44958</v>
      </c>
      <c r="AO187" s="620">
        <v>45290</v>
      </c>
      <c r="AP187" s="350">
        <v>332</v>
      </c>
      <c r="AQ187" s="350">
        <v>3600</v>
      </c>
      <c r="AR187" s="255"/>
      <c r="AS187" s="326">
        <v>12</v>
      </c>
      <c r="AT187" s="814"/>
      <c r="AU187" s="814"/>
      <c r="AV187" s="802"/>
      <c r="AW187" s="817"/>
      <c r="AX187" s="802"/>
      <c r="AY187" s="802"/>
      <c r="AZ187" s="802"/>
      <c r="BA187" s="780"/>
      <c r="BB187" s="785"/>
      <c r="BC187" s="785"/>
      <c r="BD187" s="785"/>
      <c r="BE187" s="785"/>
      <c r="BF187" s="778"/>
      <c r="BG187" s="32" t="s">
        <v>173</v>
      </c>
      <c r="BH187" s="32" t="s">
        <v>1109</v>
      </c>
      <c r="BI187" s="32" t="s">
        <v>1110</v>
      </c>
      <c r="BJ187" s="32" t="s">
        <v>169</v>
      </c>
      <c r="BK187" s="75">
        <v>44963</v>
      </c>
      <c r="BL187" s="638" t="s">
        <v>1111</v>
      </c>
      <c r="BM187" s="639" t="s">
        <v>1112</v>
      </c>
      <c r="BN187" s="255"/>
      <c r="BO187" s="255"/>
    </row>
    <row r="188" spans="1:67" s="236" customFormat="1" ht="102" customHeight="1" x14ac:dyDescent="0.35">
      <c r="A188" s="950"/>
      <c r="B188" s="1059"/>
      <c r="C188" s="1059"/>
      <c r="D188" s="823"/>
      <c r="E188" s="823"/>
      <c r="F188" s="823"/>
      <c r="G188" s="1122"/>
      <c r="H188" s="823"/>
      <c r="I188" s="1122"/>
      <c r="J188" s="1076"/>
      <c r="K188" s="1080"/>
      <c r="L188" s="1080"/>
      <c r="M188" s="1131"/>
      <c r="N188" s="1080"/>
      <c r="O188" s="1080"/>
      <c r="P188" s="1080"/>
      <c r="Q188" s="1080"/>
      <c r="R188" s="814"/>
      <c r="S188" s="814"/>
      <c r="T188" s="1150"/>
      <c r="U188" s="907"/>
      <c r="V188" s="907"/>
      <c r="W188" s="922"/>
      <c r="X188" s="922"/>
      <c r="Y188" s="1219"/>
      <c r="Z188" s="1229"/>
      <c r="AA188" s="1227"/>
      <c r="AB188" s="1085"/>
      <c r="AC188" s="1171"/>
      <c r="AD188" s="1204"/>
      <c r="AE188" s="823"/>
      <c r="AF188" s="266" t="s">
        <v>1113</v>
      </c>
      <c r="AG188" s="330" t="s">
        <v>1040</v>
      </c>
      <c r="AH188" s="508">
        <v>8</v>
      </c>
      <c r="AI188" s="636">
        <v>0.05</v>
      </c>
      <c r="AJ188" s="326">
        <v>8</v>
      </c>
      <c r="AK188" s="326">
        <v>0</v>
      </c>
      <c r="AL188" s="110">
        <f t="shared" si="16"/>
        <v>1</v>
      </c>
      <c r="AM188" s="1255"/>
      <c r="AN188" s="637">
        <v>44958</v>
      </c>
      <c r="AO188" s="620">
        <v>45290</v>
      </c>
      <c r="AP188" s="350">
        <v>332</v>
      </c>
      <c r="AQ188" s="350">
        <v>8</v>
      </c>
      <c r="AR188" s="255"/>
      <c r="AS188" s="282">
        <v>0</v>
      </c>
      <c r="AT188" s="814"/>
      <c r="AU188" s="814"/>
      <c r="AV188" s="802"/>
      <c r="AW188" s="817"/>
      <c r="AX188" s="802"/>
      <c r="AY188" s="802"/>
      <c r="AZ188" s="802"/>
      <c r="BA188" s="780"/>
      <c r="BB188" s="780" t="s">
        <v>1114</v>
      </c>
      <c r="BC188" s="779">
        <v>496268001</v>
      </c>
      <c r="BD188" s="779">
        <v>0</v>
      </c>
      <c r="BE188" s="779">
        <v>0</v>
      </c>
      <c r="BF188" s="782">
        <f>+BE188/BC188</f>
        <v>0</v>
      </c>
      <c r="BG188" s="32" t="s">
        <v>173</v>
      </c>
      <c r="BH188" s="32" t="s">
        <v>1041</v>
      </c>
      <c r="BI188" s="330" t="s">
        <v>981</v>
      </c>
      <c r="BJ188" s="32" t="s">
        <v>169</v>
      </c>
      <c r="BK188" s="75">
        <v>44933</v>
      </c>
      <c r="BL188" s="638" t="s">
        <v>1115</v>
      </c>
      <c r="BM188" s="638" t="s">
        <v>1116</v>
      </c>
      <c r="BN188" s="255"/>
      <c r="BO188" s="255"/>
    </row>
    <row r="189" spans="1:67" s="236" customFormat="1" ht="118.5" customHeight="1" x14ac:dyDescent="0.35">
      <c r="A189" s="950"/>
      <c r="B189" s="1059"/>
      <c r="C189" s="1059"/>
      <c r="D189" s="823"/>
      <c r="E189" s="823"/>
      <c r="F189" s="823"/>
      <c r="G189" s="1122"/>
      <c r="H189" s="823"/>
      <c r="I189" s="1122"/>
      <c r="J189" s="1076"/>
      <c r="K189" s="1080"/>
      <c r="L189" s="1080"/>
      <c r="M189" s="1131"/>
      <c r="N189" s="1080"/>
      <c r="O189" s="1080"/>
      <c r="P189" s="1080"/>
      <c r="Q189" s="1080"/>
      <c r="R189" s="814"/>
      <c r="S189" s="814"/>
      <c r="T189" s="1150"/>
      <c r="U189" s="907"/>
      <c r="V189" s="907"/>
      <c r="W189" s="922"/>
      <c r="X189" s="922"/>
      <c r="Y189" s="1219"/>
      <c r="Z189" s="1229"/>
      <c r="AA189" s="1227"/>
      <c r="AB189" s="1085"/>
      <c r="AC189" s="1171"/>
      <c r="AD189" s="1204"/>
      <c r="AE189" s="823"/>
      <c r="AF189" s="266" t="s">
        <v>1117</v>
      </c>
      <c r="AG189" s="330" t="s">
        <v>1118</v>
      </c>
      <c r="AH189" s="508">
        <v>14</v>
      </c>
      <c r="AI189" s="636">
        <v>0.8</v>
      </c>
      <c r="AJ189" s="326">
        <v>3</v>
      </c>
      <c r="AK189" s="326">
        <v>4</v>
      </c>
      <c r="AL189" s="110">
        <f t="shared" si="16"/>
        <v>0.5</v>
      </c>
      <c r="AM189" s="1255"/>
      <c r="AN189" s="637">
        <v>44958</v>
      </c>
      <c r="AO189" s="620">
        <v>45290</v>
      </c>
      <c r="AP189" s="350">
        <v>332</v>
      </c>
      <c r="AQ189" s="350">
        <v>2160</v>
      </c>
      <c r="AR189" s="255"/>
      <c r="AS189" s="282">
        <v>7</v>
      </c>
      <c r="AT189" s="814"/>
      <c r="AU189" s="814"/>
      <c r="AV189" s="802"/>
      <c r="AW189" s="817"/>
      <c r="AX189" s="802"/>
      <c r="AY189" s="802"/>
      <c r="AZ189" s="802"/>
      <c r="BA189" s="780"/>
      <c r="BB189" s="780"/>
      <c r="BC189" s="780"/>
      <c r="BD189" s="780"/>
      <c r="BE189" s="780"/>
      <c r="BF189" s="777"/>
      <c r="BG189" s="31" t="s">
        <v>338</v>
      </c>
      <c r="BH189" s="32" t="s">
        <v>155</v>
      </c>
      <c r="BI189" s="330" t="s">
        <v>155</v>
      </c>
      <c r="BJ189" s="330" t="s">
        <v>155</v>
      </c>
      <c r="BK189" s="394" t="s">
        <v>155</v>
      </c>
      <c r="BL189" s="638" t="s">
        <v>1119</v>
      </c>
      <c r="BM189" s="638" t="s">
        <v>1120</v>
      </c>
      <c r="BN189" s="255"/>
      <c r="BO189" s="255"/>
    </row>
    <row r="190" spans="1:67" s="236" customFormat="1" ht="91.5" customHeight="1" thickBot="1" x14ac:dyDescent="0.4">
      <c r="A190" s="950"/>
      <c r="B190" s="1059"/>
      <c r="C190" s="1059"/>
      <c r="D190" s="910"/>
      <c r="E190" s="910"/>
      <c r="F190" s="910"/>
      <c r="G190" s="1123"/>
      <c r="H190" s="910"/>
      <c r="I190" s="1123"/>
      <c r="J190" s="1076"/>
      <c r="K190" s="1081"/>
      <c r="L190" s="1081"/>
      <c r="M190" s="1132"/>
      <c r="N190" s="1081"/>
      <c r="O190" s="1081"/>
      <c r="P190" s="1081"/>
      <c r="Q190" s="1081"/>
      <c r="R190" s="1083"/>
      <c r="S190" s="1083"/>
      <c r="T190" s="1151"/>
      <c r="U190" s="908"/>
      <c r="V190" s="908"/>
      <c r="W190" s="923"/>
      <c r="X190" s="923"/>
      <c r="Y190" s="1219"/>
      <c r="Z190" s="1229"/>
      <c r="AA190" s="1228"/>
      <c r="AB190" s="1086"/>
      <c r="AC190" s="1171"/>
      <c r="AD190" s="1204"/>
      <c r="AE190" s="823"/>
      <c r="AF190" s="614" t="s">
        <v>1121</v>
      </c>
      <c r="AG190" s="246" t="s">
        <v>1122</v>
      </c>
      <c r="AH190" s="246">
        <v>1</v>
      </c>
      <c r="AI190" s="640">
        <v>0.2</v>
      </c>
      <c r="AJ190" s="360">
        <v>1</v>
      </c>
      <c r="AK190" s="360">
        <v>0</v>
      </c>
      <c r="AL190" s="83">
        <f t="shared" si="16"/>
        <v>1</v>
      </c>
      <c r="AM190" s="1256"/>
      <c r="AN190" s="641">
        <v>44958</v>
      </c>
      <c r="AO190" s="626">
        <v>45290</v>
      </c>
      <c r="AP190" s="350">
        <v>332</v>
      </c>
      <c r="AQ190" s="350">
        <v>3600</v>
      </c>
      <c r="AR190" s="255"/>
      <c r="AS190" s="282">
        <v>1</v>
      </c>
      <c r="AT190" s="815"/>
      <c r="AU190" s="815"/>
      <c r="AV190" s="803"/>
      <c r="AW190" s="818"/>
      <c r="AX190" s="803"/>
      <c r="AY190" s="803"/>
      <c r="AZ190" s="803"/>
      <c r="BA190" s="785"/>
      <c r="BB190" s="781"/>
      <c r="BC190" s="781"/>
      <c r="BD190" s="781"/>
      <c r="BE190" s="781"/>
      <c r="BF190" s="783"/>
      <c r="BG190" s="34" t="s">
        <v>338</v>
      </c>
      <c r="BH190" s="34" t="s">
        <v>155</v>
      </c>
      <c r="BI190" s="342" t="s">
        <v>155</v>
      </c>
      <c r="BJ190" s="342" t="s">
        <v>155</v>
      </c>
      <c r="BK190" s="642" t="s">
        <v>155</v>
      </c>
      <c r="BL190" s="643" t="s">
        <v>1123</v>
      </c>
      <c r="BM190" s="644" t="s">
        <v>1124</v>
      </c>
      <c r="BN190" s="255"/>
      <c r="BO190" s="255"/>
    </row>
    <row r="191" spans="1:67" s="236" customFormat="1" ht="91.5" customHeight="1" thickBot="1" x14ac:dyDescent="0.4">
      <c r="A191" s="950"/>
      <c r="B191" s="1059"/>
      <c r="C191" s="1059"/>
      <c r="D191" s="261"/>
      <c r="E191" s="261"/>
      <c r="F191" s="261"/>
      <c r="G191" s="619"/>
      <c r="H191" s="261"/>
      <c r="I191" s="619"/>
      <c r="J191" s="1077"/>
      <c r="K191" s="774" t="s">
        <v>1125</v>
      </c>
      <c r="L191" s="775"/>
      <c r="M191" s="775"/>
      <c r="N191" s="775"/>
      <c r="O191" s="775"/>
      <c r="P191" s="775"/>
      <c r="Q191" s="775"/>
      <c r="R191" s="775"/>
      <c r="S191" s="775"/>
      <c r="T191" s="775"/>
      <c r="U191" s="775"/>
      <c r="V191" s="776"/>
      <c r="W191" s="741">
        <f>AVERAGE(W174:W190)</f>
        <v>0.55196394522447567</v>
      </c>
      <c r="X191" s="741">
        <f>AVERAGE(X174:X190)</f>
        <v>0.68949696917553904</v>
      </c>
      <c r="Y191" s="1219"/>
      <c r="Z191" s="1229"/>
      <c r="AA191" s="605"/>
      <c r="AB191" s="265"/>
      <c r="AC191" s="894" t="s">
        <v>1126</v>
      </c>
      <c r="AD191" s="895"/>
      <c r="AE191" s="895"/>
      <c r="AF191" s="895"/>
      <c r="AG191" s="895"/>
      <c r="AH191" s="895"/>
      <c r="AI191" s="895"/>
      <c r="AJ191" s="895"/>
      <c r="AK191" s="896"/>
      <c r="AL191" s="897"/>
      <c r="AM191" s="739">
        <f>+(AM174+AM180+AM185+AM218)/4</f>
        <v>0.73327777777777781</v>
      </c>
      <c r="AN191" s="645"/>
      <c r="AO191" s="634"/>
      <c r="AP191" s="392"/>
      <c r="AQ191" s="392"/>
      <c r="AR191" s="455"/>
      <c r="AS191" s="612"/>
      <c r="AT191" s="263"/>
      <c r="AU191" s="263"/>
      <c r="AV191" s="887" t="s">
        <v>1127</v>
      </c>
      <c r="AW191" s="888"/>
      <c r="AX191" s="888"/>
      <c r="AY191" s="888"/>
      <c r="AZ191" s="888"/>
      <c r="BA191" s="888"/>
      <c r="BB191" s="889"/>
      <c r="BC191" s="528">
        <f>+BC174+BC180+BC185+BC188</f>
        <v>17982924060</v>
      </c>
      <c r="BD191" s="529">
        <f t="shared" ref="BD191:BE191" si="17">+BD174+BD180+BD185</f>
        <v>3067788571</v>
      </c>
      <c r="BE191" s="530">
        <f t="shared" si="17"/>
        <v>125326000</v>
      </c>
      <c r="BF191" s="164">
        <f>+BE191/BC191</f>
        <v>6.9691669487036692E-3</v>
      </c>
      <c r="BG191" s="419"/>
      <c r="BH191" s="171"/>
      <c r="BI191" s="263"/>
      <c r="BJ191" s="263"/>
      <c r="BK191" s="184"/>
      <c r="BL191" s="646"/>
      <c r="BM191" s="647"/>
      <c r="BN191" s="255"/>
      <c r="BO191" s="255"/>
    </row>
    <row r="192" spans="1:67" s="236" customFormat="1" ht="60" customHeight="1" x14ac:dyDescent="0.35">
      <c r="A192" s="950"/>
      <c r="B192" s="1059"/>
      <c r="C192" s="1059"/>
      <c r="D192" s="909" t="s">
        <v>1128</v>
      </c>
      <c r="E192" s="909">
        <v>0</v>
      </c>
      <c r="F192" s="909" t="s">
        <v>1129</v>
      </c>
      <c r="G192" s="909">
        <v>0.8</v>
      </c>
      <c r="H192" s="909" t="s">
        <v>1130</v>
      </c>
      <c r="I192" s="909">
        <v>0.8</v>
      </c>
      <c r="J192" s="1075" t="s">
        <v>1131</v>
      </c>
      <c r="K192" s="909" t="s">
        <v>1132</v>
      </c>
      <c r="L192" s="909" t="s">
        <v>650</v>
      </c>
      <c r="M192" s="909" t="s">
        <v>1133</v>
      </c>
      <c r="N192" s="909" t="s">
        <v>1134</v>
      </c>
      <c r="O192" s="909"/>
      <c r="P192" s="909" t="s">
        <v>152</v>
      </c>
      <c r="Q192" s="909" t="s">
        <v>1135</v>
      </c>
      <c r="R192" s="909" t="s">
        <v>1136</v>
      </c>
      <c r="S192" s="909" t="s">
        <v>1136</v>
      </c>
      <c r="T192" s="1181">
        <f>3/4</f>
        <v>0.75</v>
      </c>
      <c r="U192" s="909" t="s">
        <v>1087</v>
      </c>
      <c r="V192" s="909" t="s">
        <v>1087</v>
      </c>
      <c r="W192" s="921" t="s">
        <v>155</v>
      </c>
      <c r="X192" s="921">
        <f>+T192</f>
        <v>0.75</v>
      </c>
      <c r="Y192" s="1219"/>
      <c r="Z192" s="1229"/>
      <c r="AA192" s="1087" t="s">
        <v>1137</v>
      </c>
      <c r="AB192" s="1084" t="s">
        <v>1138</v>
      </c>
      <c r="AC192" s="1063" t="s">
        <v>1139</v>
      </c>
      <c r="AD192" s="1203">
        <v>2020130010139</v>
      </c>
      <c r="AE192" s="822" t="s">
        <v>1140</v>
      </c>
      <c r="AF192" s="247" t="s">
        <v>1141</v>
      </c>
      <c r="AG192" s="247" t="s">
        <v>1142</v>
      </c>
      <c r="AH192" s="317">
        <v>3</v>
      </c>
      <c r="AI192" s="533">
        <v>5</v>
      </c>
      <c r="AJ192" s="648">
        <v>0.2</v>
      </c>
      <c r="AK192" s="648">
        <v>0.8</v>
      </c>
      <c r="AL192" s="165">
        <f>+(AJ192+AK192)/AH192</f>
        <v>0.33333333333333331</v>
      </c>
      <c r="AM192" s="1257">
        <f>AVERAGE(AL192:AL201)</f>
        <v>0.62353833333333331</v>
      </c>
      <c r="AN192" s="649">
        <v>45077</v>
      </c>
      <c r="AO192" s="650">
        <v>45290</v>
      </c>
      <c r="AP192" s="467">
        <v>213</v>
      </c>
      <c r="AQ192" s="467">
        <v>150</v>
      </c>
      <c r="AR192" s="468"/>
      <c r="AS192" s="300">
        <v>150</v>
      </c>
      <c r="AT192" s="928" t="s">
        <v>1143</v>
      </c>
      <c r="AU192" s="928" t="s">
        <v>1144</v>
      </c>
      <c r="AV192" s="813" t="s">
        <v>169</v>
      </c>
      <c r="AW192" s="961">
        <v>400000000</v>
      </c>
      <c r="AX192" s="813" t="s">
        <v>288</v>
      </c>
      <c r="AY192" s="813" t="s">
        <v>1145</v>
      </c>
      <c r="AZ192" s="813" t="s">
        <v>1146</v>
      </c>
      <c r="BA192" s="784">
        <v>342088272</v>
      </c>
      <c r="BB192" s="938" t="s">
        <v>169</v>
      </c>
      <c r="BC192" s="784">
        <v>400000000</v>
      </c>
      <c r="BD192" s="784">
        <v>342088272</v>
      </c>
      <c r="BE192" s="784">
        <v>120573747</v>
      </c>
      <c r="BF192" s="789">
        <f>+BE192/BC192</f>
        <v>0.30143436750000002</v>
      </c>
      <c r="BG192" s="78" t="s">
        <v>303</v>
      </c>
      <c r="BH192" s="78" t="s">
        <v>155</v>
      </c>
      <c r="BI192" s="42" t="s">
        <v>155</v>
      </c>
      <c r="BJ192" s="42" t="s">
        <v>155</v>
      </c>
      <c r="BK192" s="72" t="s">
        <v>155</v>
      </c>
      <c r="BL192" s="628" t="s">
        <v>1147</v>
      </c>
      <c r="BM192" s="629" t="s">
        <v>1148</v>
      </c>
      <c r="BN192" s="540"/>
      <c r="BO192" s="255"/>
    </row>
    <row r="193" spans="1:67" s="236" customFormat="1" ht="54.75" customHeight="1" x14ac:dyDescent="0.35">
      <c r="A193" s="950"/>
      <c r="B193" s="1059"/>
      <c r="C193" s="1059"/>
      <c r="D193" s="823"/>
      <c r="E193" s="823"/>
      <c r="F193" s="823"/>
      <c r="G193" s="823"/>
      <c r="H193" s="823"/>
      <c r="I193" s="823"/>
      <c r="J193" s="1076"/>
      <c r="K193" s="823"/>
      <c r="L193" s="823"/>
      <c r="M193" s="823"/>
      <c r="N193" s="823"/>
      <c r="O193" s="823"/>
      <c r="P193" s="823"/>
      <c r="Q193" s="823"/>
      <c r="R193" s="823"/>
      <c r="S193" s="823"/>
      <c r="T193" s="1182"/>
      <c r="U193" s="823"/>
      <c r="V193" s="823"/>
      <c r="W193" s="922"/>
      <c r="X193" s="922"/>
      <c r="Y193" s="1219"/>
      <c r="Z193" s="1229"/>
      <c r="AA193" s="1227"/>
      <c r="AB193" s="1085"/>
      <c r="AC193" s="1064"/>
      <c r="AD193" s="1204"/>
      <c r="AE193" s="823"/>
      <c r="AF193" s="511" t="s">
        <v>1149</v>
      </c>
      <c r="AG193" s="266" t="s">
        <v>1150</v>
      </c>
      <c r="AH193" s="243">
        <v>500</v>
      </c>
      <c r="AI193" s="541">
        <v>15</v>
      </c>
      <c r="AJ193" s="651">
        <v>74.5</v>
      </c>
      <c r="AK193" s="652">
        <v>36.32</v>
      </c>
      <c r="AL193" s="110">
        <f t="shared" ref="AL193:AL215" si="18">+(AJ193+AK193)/AH193</f>
        <v>0.22163999999999998</v>
      </c>
      <c r="AM193" s="1258"/>
      <c r="AN193" s="653">
        <v>44958</v>
      </c>
      <c r="AO193" s="553">
        <v>45291</v>
      </c>
      <c r="AP193" s="350">
        <v>333</v>
      </c>
      <c r="AQ193" s="350">
        <v>150</v>
      </c>
      <c r="AR193" s="255"/>
      <c r="AS193" s="282">
        <v>150</v>
      </c>
      <c r="AT193" s="929"/>
      <c r="AU193" s="929"/>
      <c r="AV193" s="814"/>
      <c r="AW193" s="962"/>
      <c r="AX193" s="814"/>
      <c r="AY193" s="814"/>
      <c r="AZ193" s="814"/>
      <c r="BA193" s="780"/>
      <c r="BB193" s="939"/>
      <c r="BC193" s="780"/>
      <c r="BD193" s="780"/>
      <c r="BE193" s="780"/>
      <c r="BF193" s="777"/>
      <c r="BG193" s="30" t="s">
        <v>1151</v>
      </c>
      <c r="BH193" s="30" t="s">
        <v>1152</v>
      </c>
      <c r="BI193" s="32" t="s">
        <v>1153</v>
      </c>
      <c r="BJ193" s="32" t="s">
        <v>169</v>
      </c>
      <c r="BK193" s="75">
        <v>44946</v>
      </c>
      <c r="BL193" s="621" t="s">
        <v>1154</v>
      </c>
      <c r="BM193" s="622" t="s">
        <v>1155</v>
      </c>
      <c r="BN193" s="540"/>
      <c r="BO193" s="255"/>
    </row>
    <row r="194" spans="1:67" s="236" customFormat="1" ht="69" customHeight="1" x14ac:dyDescent="0.35">
      <c r="A194" s="950"/>
      <c r="B194" s="1059"/>
      <c r="C194" s="1059"/>
      <c r="D194" s="823"/>
      <c r="E194" s="823"/>
      <c r="F194" s="823"/>
      <c r="G194" s="823"/>
      <c r="H194" s="823"/>
      <c r="I194" s="823"/>
      <c r="J194" s="1076"/>
      <c r="K194" s="910"/>
      <c r="L194" s="910"/>
      <c r="M194" s="910"/>
      <c r="N194" s="910"/>
      <c r="O194" s="910"/>
      <c r="P194" s="910"/>
      <c r="Q194" s="823"/>
      <c r="R194" s="910"/>
      <c r="S194" s="910"/>
      <c r="T194" s="1183"/>
      <c r="U194" s="910"/>
      <c r="V194" s="910"/>
      <c r="W194" s="923"/>
      <c r="X194" s="923"/>
      <c r="Y194" s="1219"/>
      <c r="Z194" s="1229"/>
      <c r="AA194" s="1227"/>
      <c r="AB194" s="1085"/>
      <c r="AC194" s="1064"/>
      <c r="AD194" s="1204"/>
      <c r="AE194" s="823"/>
      <c r="AF194" s="511" t="s">
        <v>1156</v>
      </c>
      <c r="AG194" s="243" t="s">
        <v>1157</v>
      </c>
      <c r="AH194" s="243">
        <v>1</v>
      </c>
      <c r="AI194" s="541">
        <v>5</v>
      </c>
      <c r="AJ194" s="651">
        <v>0.5</v>
      </c>
      <c r="AK194" s="651">
        <v>0.5</v>
      </c>
      <c r="AL194" s="110">
        <f t="shared" si="18"/>
        <v>1</v>
      </c>
      <c r="AM194" s="1258"/>
      <c r="AN194" s="653">
        <v>44957</v>
      </c>
      <c r="AO194" s="553">
        <v>45107</v>
      </c>
      <c r="AP194" s="350">
        <v>150</v>
      </c>
      <c r="AQ194" s="350">
        <v>150</v>
      </c>
      <c r="AR194" s="255"/>
      <c r="AS194" s="282">
        <v>150</v>
      </c>
      <c r="AT194" s="929"/>
      <c r="AU194" s="929"/>
      <c r="AV194" s="814"/>
      <c r="AW194" s="962"/>
      <c r="AX194" s="814"/>
      <c r="AY194" s="814"/>
      <c r="AZ194" s="814"/>
      <c r="BA194" s="780"/>
      <c r="BB194" s="939"/>
      <c r="BC194" s="780"/>
      <c r="BD194" s="780"/>
      <c r="BE194" s="780"/>
      <c r="BF194" s="777"/>
      <c r="BG194" s="30" t="s">
        <v>303</v>
      </c>
      <c r="BH194" s="30" t="s">
        <v>155</v>
      </c>
      <c r="BI194" s="32" t="s">
        <v>155</v>
      </c>
      <c r="BJ194" s="32" t="s">
        <v>155</v>
      </c>
      <c r="BK194" s="73" t="s">
        <v>155</v>
      </c>
      <c r="BL194" s="621" t="s">
        <v>1158</v>
      </c>
      <c r="BM194" s="622" t="s">
        <v>1159</v>
      </c>
      <c r="BN194" s="540"/>
      <c r="BO194" s="255"/>
    </row>
    <row r="195" spans="1:67" s="236" customFormat="1" ht="92.25" customHeight="1" x14ac:dyDescent="0.35">
      <c r="A195" s="950"/>
      <c r="B195" s="1059"/>
      <c r="C195" s="1059"/>
      <c r="D195" s="823"/>
      <c r="E195" s="823"/>
      <c r="F195" s="823"/>
      <c r="G195" s="823"/>
      <c r="H195" s="823"/>
      <c r="I195" s="823"/>
      <c r="J195" s="1076"/>
      <c r="K195" s="909" t="s">
        <v>1160</v>
      </c>
      <c r="L195" s="909" t="s">
        <v>149</v>
      </c>
      <c r="M195" s="909">
        <v>1</v>
      </c>
      <c r="N195" s="909" t="s">
        <v>1161</v>
      </c>
      <c r="O195" s="909"/>
      <c r="P195" s="909" t="s">
        <v>152</v>
      </c>
      <c r="Q195" s="823"/>
      <c r="R195" s="909">
        <v>1</v>
      </c>
      <c r="S195" s="909">
        <v>1</v>
      </c>
      <c r="T195" s="1194">
        <v>0.5</v>
      </c>
      <c r="U195" s="911">
        <v>0.25</v>
      </c>
      <c r="V195" s="911">
        <v>0.05</v>
      </c>
      <c r="W195" s="921">
        <f>+(U195+V195)/S195</f>
        <v>0.3</v>
      </c>
      <c r="X195" s="921">
        <f>+(T195+U195+V195)/R195</f>
        <v>0.8</v>
      </c>
      <c r="Y195" s="1219"/>
      <c r="Z195" s="1229"/>
      <c r="AA195" s="1227"/>
      <c r="AB195" s="1085"/>
      <c r="AC195" s="1064"/>
      <c r="AD195" s="1204"/>
      <c r="AE195" s="823"/>
      <c r="AF195" s="420" t="s">
        <v>1162</v>
      </c>
      <c r="AG195" s="272" t="s">
        <v>522</v>
      </c>
      <c r="AH195" s="272" t="s">
        <v>522</v>
      </c>
      <c r="AI195" s="654" t="s">
        <v>522</v>
      </c>
      <c r="AJ195" s="654" t="s">
        <v>522</v>
      </c>
      <c r="AK195" s="655" t="s">
        <v>522</v>
      </c>
      <c r="AL195" s="110" t="s">
        <v>155</v>
      </c>
      <c r="AM195" s="1258"/>
      <c r="AN195" s="656" t="s">
        <v>522</v>
      </c>
      <c r="AO195" s="657" t="s">
        <v>522</v>
      </c>
      <c r="AP195" s="350" t="s">
        <v>522</v>
      </c>
      <c r="AQ195" s="350" t="s">
        <v>522</v>
      </c>
      <c r="AR195" s="255"/>
      <c r="AS195" s="282" t="s">
        <v>1163</v>
      </c>
      <c r="AT195" s="929"/>
      <c r="AU195" s="929"/>
      <c r="AV195" s="814"/>
      <c r="AW195" s="962"/>
      <c r="AX195" s="814"/>
      <c r="AY195" s="814"/>
      <c r="AZ195" s="814"/>
      <c r="BA195" s="780"/>
      <c r="BB195" s="939"/>
      <c r="BC195" s="780"/>
      <c r="BD195" s="780"/>
      <c r="BE195" s="780"/>
      <c r="BF195" s="777"/>
      <c r="BG195" s="30" t="s">
        <v>1151</v>
      </c>
      <c r="BH195" s="30" t="s">
        <v>1152</v>
      </c>
      <c r="BI195" s="32" t="s">
        <v>1153</v>
      </c>
      <c r="BJ195" s="32" t="s">
        <v>169</v>
      </c>
      <c r="BK195" s="75">
        <v>44946</v>
      </c>
      <c r="BL195" s="621" t="s">
        <v>522</v>
      </c>
      <c r="BM195" s="622"/>
      <c r="BN195" s="540"/>
      <c r="BO195" s="255"/>
    </row>
    <row r="196" spans="1:67" s="236" customFormat="1" ht="57.75" customHeight="1" x14ac:dyDescent="0.35">
      <c r="A196" s="950"/>
      <c r="B196" s="1059"/>
      <c r="C196" s="1059"/>
      <c r="D196" s="823"/>
      <c r="E196" s="823"/>
      <c r="F196" s="823"/>
      <c r="G196" s="823"/>
      <c r="H196" s="823"/>
      <c r="I196" s="823"/>
      <c r="J196" s="1076"/>
      <c r="K196" s="823"/>
      <c r="L196" s="823"/>
      <c r="M196" s="823"/>
      <c r="N196" s="823"/>
      <c r="O196" s="823"/>
      <c r="P196" s="823"/>
      <c r="Q196" s="823"/>
      <c r="R196" s="823"/>
      <c r="S196" s="823"/>
      <c r="T196" s="1182"/>
      <c r="U196" s="823"/>
      <c r="V196" s="912"/>
      <c r="W196" s="922"/>
      <c r="X196" s="922"/>
      <c r="Y196" s="1219"/>
      <c r="Z196" s="1229"/>
      <c r="AA196" s="1227"/>
      <c r="AB196" s="1085"/>
      <c r="AC196" s="1064"/>
      <c r="AD196" s="1204"/>
      <c r="AE196" s="823"/>
      <c r="AF196" s="266" t="s">
        <v>1164</v>
      </c>
      <c r="AG196" s="243" t="s">
        <v>1165</v>
      </c>
      <c r="AH196" s="243">
        <v>1</v>
      </c>
      <c r="AI196" s="541">
        <v>5</v>
      </c>
      <c r="AJ196" s="652">
        <v>0.5</v>
      </c>
      <c r="AK196" s="652">
        <v>0.1</v>
      </c>
      <c r="AL196" s="110">
        <f t="shared" si="18"/>
        <v>0.6</v>
      </c>
      <c r="AM196" s="1258"/>
      <c r="AN196" s="653">
        <v>44958</v>
      </c>
      <c r="AO196" s="553">
        <v>45107</v>
      </c>
      <c r="AP196" s="350">
        <v>149</v>
      </c>
      <c r="AQ196" s="350">
        <v>5800</v>
      </c>
      <c r="AR196" s="255"/>
      <c r="AS196" s="255"/>
      <c r="AT196" s="929"/>
      <c r="AU196" s="929"/>
      <c r="AV196" s="814"/>
      <c r="AW196" s="962"/>
      <c r="AX196" s="814"/>
      <c r="AY196" s="814"/>
      <c r="AZ196" s="814"/>
      <c r="BA196" s="780"/>
      <c r="BB196" s="939"/>
      <c r="BC196" s="780"/>
      <c r="BD196" s="780"/>
      <c r="BE196" s="780"/>
      <c r="BF196" s="777"/>
      <c r="BG196" s="30" t="s">
        <v>1151</v>
      </c>
      <c r="BH196" s="30" t="s">
        <v>1152</v>
      </c>
      <c r="BI196" s="658" t="s">
        <v>1153</v>
      </c>
      <c r="BJ196" s="32" t="s">
        <v>169</v>
      </c>
      <c r="BK196" s="75">
        <v>44946</v>
      </c>
      <c r="BL196" s="621" t="s">
        <v>1166</v>
      </c>
      <c r="BM196" s="622" t="s">
        <v>1167</v>
      </c>
      <c r="BN196" s="540"/>
      <c r="BO196" s="255"/>
    </row>
    <row r="197" spans="1:67" s="236" customFormat="1" ht="48.75" customHeight="1" x14ac:dyDescent="0.35">
      <c r="A197" s="950"/>
      <c r="B197" s="1059"/>
      <c r="C197" s="1059"/>
      <c r="D197" s="823"/>
      <c r="E197" s="823"/>
      <c r="F197" s="823"/>
      <c r="G197" s="823"/>
      <c r="H197" s="823"/>
      <c r="I197" s="823"/>
      <c r="J197" s="1076"/>
      <c r="K197" s="910"/>
      <c r="L197" s="910"/>
      <c r="M197" s="910"/>
      <c r="N197" s="910"/>
      <c r="O197" s="910"/>
      <c r="P197" s="910"/>
      <c r="Q197" s="823"/>
      <c r="R197" s="910"/>
      <c r="S197" s="910"/>
      <c r="T197" s="1183"/>
      <c r="U197" s="910"/>
      <c r="V197" s="913"/>
      <c r="W197" s="923"/>
      <c r="X197" s="923"/>
      <c r="Y197" s="1219"/>
      <c r="Z197" s="1229"/>
      <c r="AA197" s="1227"/>
      <c r="AB197" s="1085"/>
      <c r="AC197" s="1064"/>
      <c r="AD197" s="1204"/>
      <c r="AE197" s="823"/>
      <c r="AF197" s="266" t="s">
        <v>1168</v>
      </c>
      <c r="AG197" s="330" t="s">
        <v>1169</v>
      </c>
      <c r="AH197" s="243">
        <v>1</v>
      </c>
      <c r="AI197" s="541">
        <v>5</v>
      </c>
      <c r="AJ197" s="541" t="s">
        <v>155</v>
      </c>
      <c r="AK197" s="541" t="s">
        <v>155</v>
      </c>
      <c r="AL197" s="110" t="s">
        <v>155</v>
      </c>
      <c r="AM197" s="1258"/>
      <c r="AN197" s="653">
        <v>45107</v>
      </c>
      <c r="AO197" s="553">
        <v>45260</v>
      </c>
      <c r="AP197" s="350">
        <v>153</v>
      </c>
      <c r="AQ197" s="350">
        <v>5800</v>
      </c>
      <c r="AR197" s="255"/>
      <c r="AS197" s="255"/>
      <c r="AT197" s="929"/>
      <c r="AU197" s="929"/>
      <c r="AV197" s="814"/>
      <c r="AW197" s="962"/>
      <c r="AX197" s="814"/>
      <c r="AY197" s="814"/>
      <c r="AZ197" s="814"/>
      <c r="BA197" s="780"/>
      <c r="BB197" s="939"/>
      <c r="BC197" s="780"/>
      <c r="BD197" s="780"/>
      <c r="BE197" s="780"/>
      <c r="BF197" s="777"/>
      <c r="BG197" s="30" t="s">
        <v>1151</v>
      </c>
      <c r="BH197" s="30" t="s">
        <v>1152</v>
      </c>
      <c r="BI197" s="658" t="s">
        <v>1153</v>
      </c>
      <c r="BJ197" s="32" t="s">
        <v>169</v>
      </c>
      <c r="BK197" s="75">
        <v>44946</v>
      </c>
      <c r="BL197" s="621" t="s">
        <v>1170</v>
      </c>
      <c r="BM197" s="622" t="s">
        <v>155</v>
      </c>
      <c r="BN197" s="540"/>
      <c r="BO197" s="255"/>
    </row>
    <row r="198" spans="1:67" s="236" customFormat="1" ht="77.25" customHeight="1" x14ac:dyDescent="0.35">
      <c r="A198" s="950"/>
      <c r="B198" s="1059"/>
      <c r="C198" s="1059"/>
      <c r="D198" s="823"/>
      <c r="E198" s="823"/>
      <c r="F198" s="823"/>
      <c r="G198" s="823"/>
      <c r="H198" s="823"/>
      <c r="I198" s="823"/>
      <c r="J198" s="1076"/>
      <c r="K198" s="909" t="s">
        <v>1171</v>
      </c>
      <c r="L198" s="909" t="s">
        <v>453</v>
      </c>
      <c r="M198" s="1129">
        <v>28</v>
      </c>
      <c r="N198" s="909" t="s">
        <v>1172</v>
      </c>
      <c r="O198" s="909"/>
      <c r="P198" s="909" t="s">
        <v>152</v>
      </c>
      <c r="Q198" s="823"/>
      <c r="R198" s="909">
        <f>42-28</f>
        <v>14</v>
      </c>
      <c r="S198" s="909">
        <v>5</v>
      </c>
      <c r="T198" s="1127">
        <v>9</v>
      </c>
      <c r="U198" s="833">
        <v>1</v>
      </c>
      <c r="V198" s="833">
        <v>2</v>
      </c>
      <c r="W198" s="921">
        <f>+(U198+V198)/S198</f>
        <v>0.6</v>
      </c>
      <c r="X198" s="921">
        <f>+(T198+U198+V198)/R198</f>
        <v>0.8571428571428571</v>
      </c>
      <c r="Y198" s="1219"/>
      <c r="Z198" s="1229"/>
      <c r="AA198" s="1227"/>
      <c r="AB198" s="1085"/>
      <c r="AC198" s="1064"/>
      <c r="AD198" s="1204"/>
      <c r="AE198" s="823"/>
      <c r="AF198" s="266" t="s">
        <v>1173</v>
      </c>
      <c r="AG198" s="243" t="s">
        <v>1174</v>
      </c>
      <c r="AH198" s="243">
        <v>6</v>
      </c>
      <c r="AI198" s="541">
        <v>15</v>
      </c>
      <c r="AJ198" s="541">
        <v>2</v>
      </c>
      <c r="AK198" s="541">
        <v>2</v>
      </c>
      <c r="AL198" s="110">
        <f t="shared" si="18"/>
        <v>0.66666666666666663</v>
      </c>
      <c r="AM198" s="1258"/>
      <c r="AN198" s="653">
        <v>44958</v>
      </c>
      <c r="AO198" s="553">
        <v>45230</v>
      </c>
      <c r="AP198" s="350">
        <v>272</v>
      </c>
      <c r="AQ198" s="350">
        <v>150</v>
      </c>
      <c r="AR198" s="255"/>
      <c r="AS198" s="282">
        <f>79+24</f>
        <v>103</v>
      </c>
      <c r="AT198" s="929"/>
      <c r="AU198" s="929"/>
      <c r="AV198" s="814"/>
      <c r="AW198" s="962"/>
      <c r="AX198" s="814"/>
      <c r="AY198" s="814"/>
      <c r="AZ198" s="814"/>
      <c r="BA198" s="780"/>
      <c r="BB198" s="939"/>
      <c r="BC198" s="780"/>
      <c r="BD198" s="780"/>
      <c r="BE198" s="780"/>
      <c r="BF198" s="777"/>
      <c r="BG198" s="30" t="s">
        <v>1151</v>
      </c>
      <c r="BH198" s="30" t="s">
        <v>1152</v>
      </c>
      <c r="BI198" s="658" t="s">
        <v>1175</v>
      </c>
      <c r="BJ198" s="32" t="s">
        <v>169</v>
      </c>
      <c r="BK198" s="75">
        <v>44972</v>
      </c>
      <c r="BL198" s="621" t="s">
        <v>1176</v>
      </c>
      <c r="BM198" s="622" t="s">
        <v>1177</v>
      </c>
      <c r="BN198" s="540"/>
      <c r="BO198" s="255"/>
    </row>
    <row r="199" spans="1:67" s="236" customFormat="1" ht="79.5" customHeight="1" x14ac:dyDescent="0.35">
      <c r="A199" s="950"/>
      <c r="B199" s="1059"/>
      <c r="C199" s="1059"/>
      <c r="D199" s="823"/>
      <c r="E199" s="823"/>
      <c r="F199" s="823"/>
      <c r="G199" s="823"/>
      <c r="H199" s="823"/>
      <c r="I199" s="823"/>
      <c r="J199" s="1076"/>
      <c r="K199" s="823"/>
      <c r="L199" s="823"/>
      <c r="M199" s="1105"/>
      <c r="N199" s="823"/>
      <c r="O199" s="823"/>
      <c r="P199" s="823"/>
      <c r="Q199" s="823"/>
      <c r="R199" s="823"/>
      <c r="S199" s="823"/>
      <c r="T199" s="1142"/>
      <c r="U199" s="834"/>
      <c r="V199" s="834"/>
      <c r="W199" s="922"/>
      <c r="X199" s="922"/>
      <c r="Y199" s="1219"/>
      <c r="Z199" s="1229"/>
      <c r="AA199" s="1227"/>
      <c r="AB199" s="1085"/>
      <c r="AC199" s="1064"/>
      <c r="AD199" s="1204"/>
      <c r="AE199" s="823"/>
      <c r="AF199" s="266" t="s">
        <v>1178</v>
      </c>
      <c r="AG199" s="243" t="s">
        <v>1179</v>
      </c>
      <c r="AH199" s="243">
        <v>6</v>
      </c>
      <c r="AI199" s="541">
        <v>20</v>
      </c>
      <c r="AJ199" s="541">
        <v>2</v>
      </c>
      <c r="AK199" s="541">
        <v>4</v>
      </c>
      <c r="AL199" s="110">
        <f t="shared" si="18"/>
        <v>1</v>
      </c>
      <c r="AM199" s="1258"/>
      <c r="AN199" s="653">
        <v>44986</v>
      </c>
      <c r="AO199" s="553">
        <v>45260</v>
      </c>
      <c r="AP199" s="350">
        <v>274</v>
      </c>
      <c r="AQ199" s="350">
        <v>150</v>
      </c>
      <c r="AR199" s="255"/>
      <c r="AS199" s="282">
        <v>79</v>
      </c>
      <c r="AT199" s="929"/>
      <c r="AU199" s="929"/>
      <c r="AV199" s="814"/>
      <c r="AW199" s="962"/>
      <c r="AX199" s="814"/>
      <c r="AY199" s="814"/>
      <c r="AZ199" s="814"/>
      <c r="BA199" s="780"/>
      <c r="BB199" s="939"/>
      <c r="BC199" s="780"/>
      <c r="BD199" s="780"/>
      <c r="BE199" s="780"/>
      <c r="BF199" s="777"/>
      <c r="BG199" s="30" t="s">
        <v>303</v>
      </c>
      <c r="BH199" s="30" t="s">
        <v>155</v>
      </c>
      <c r="BI199" s="32" t="s">
        <v>155</v>
      </c>
      <c r="BJ199" s="32" t="s">
        <v>155</v>
      </c>
      <c r="BK199" s="73" t="s">
        <v>155</v>
      </c>
      <c r="BL199" s="621" t="s">
        <v>1180</v>
      </c>
      <c r="BM199" s="622" t="s">
        <v>1181</v>
      </c>
      <c r="BN199" s="540"/>
      <c r="BO199" s="255"/>
    </row>
    <row r="200" spans="1:67" s="236" customFormat="1" ht="56.25" customHeight="1" x14ac:dyDescent="0.35">
      <c r="A200" s="950"/>
      <c r="B200" s="1059"/>
      <c r="C200" s="1059"/>
      <c r="D200" s="823"/>
      <c r="E200" s="823"/>
      <c r="F200" s="823"/>
      <c r="G200" s="823"/>
      <c r="H200" s="823"/>
      <c r="I200" s="823"/>
      <c r="J200" s="1076"/>
      <c r="K200" s="823"/>
      <c r="L200" s="823"/>
      <c r="M200" s="1105"/>
      <c r="N200" s="823"/>
      <c r="O200" s="823"/>
      <c r="P200" s="823"/>
      <c r="Q200" s="823"/>
      <c r="R200" s="823"/>
      <c r="S200" s="823"/>
      <c r="T200" s="1142"/>
      <c r="U200" s="834"/>
      <c r="V200" s="834"/>
      <c r="W200" s="922"/>
      <c r="X200" s="922"/>
      <c r="Y200" s="1219"/>
      <c r="Z200" s="1229"/>
      <c r="AA200" s="1227"/>
      <c r="AB200" s="1085"/>
      <c r="AC200" s="1064"/>
      <c r="AD200" s="1204"/>
      <c r="AE200" s="823"/>
      <c r="AF200" s="266" t="s">
        <v>1182</v>
      </c>
      <c r="AG200" s="243" t="s">
        <v>1179</v>
      </c>
      <c r="AH200" s="243">
        <v>6</v>
      </c>
      <c r="AI200" s="541">
        <v>20</v>
      </c>
      <c r="AJ200" s="541">
        <v>1</v>
      </c>
      <c r="AK200" s="541">
        <v>3</v>
      </c>
      <c r="AL200" s="110">
        <f t="shared" si="18"/>
        <v>0.66666666666666663</v>
      </c>
      <c r="AM200" s="1258"/>
      <c r="AN200" s="653">
        <v>44958</v>
      </c>
      <c r="AO200" s="553">
        <v>45275</v>
      </c>
      <c r="AP200" s="350">
        <v>317</v>
      </c>
      <c r="AQ200" s="350">
        <v>150</v>
      </c>
      <c r="AR200" s="255"/>
      <c r="AS200" s="282">
        <v>103</v>
      </c>
      <c r="AT200" s="929"/>
      <c r="AU200" s="929"/>
      <c r="AV200" s="814"/>
      <c r="AW200" s="962"/>
      <c r="AX200" s="814"/>
      <c r="AY200" s="814"/>
      <c r="AZ200" s="814"/>
      <c r="BA200" s="780"/>
      <c r="BB200" s="939"/>
      <c r="BC200" s="780"/>
      <c r="BD200" s="780"/>
      <c r="BE200" s="780"/>
      <c r="BF200" s="777"/>
      <c r="BG200" s="30" t="s">
        <v>1151</v>
      </c>
      <c r="BH200" s="30" t="s">
        <v>1183</v>
      </c>
      <c r="BI200" s="658" t="s">
        <v>1153</v>
      </c>
      <c r="BJ200" s="32" t="s">
        <v>169</v>
      </c>
      <c r="BK200" s="75">
        <v>44946</v>
      </c>
      <c r="BL200" s="621" t="s">
        <v>1184</v>
      </c>
      <c r="BM200" s="622" t="s">
        <v>1185</v>
      </c>
      <c r="BN200" s="540"/>
      <c r="BO200" s="255"/>
    </row>
    <row r="201" spans="1:67" s="236" customFormat="1" ht="65.25" customHeight="1" thickBot="1" x14ac:dyDescent="0.4">
      <c r="A201" s="950"/>
      <c r="B201" s="1059"/>
      <c r="C201" s="1059"/>
      <c r="D201" s="823"/>
      <c r="E201" s="823"/>
      <c r="F201" s="823"/>
      <c r="G201" s="823"/>
      <c r="H201" s="823"/>
      <c r="I201" s="823"/>
      <c r="J201" s="1076"/>
      <c r="K201" s="910"/>
      <c r="L201" s="910"/>
      <c r="M201" s="1106"/>
      <c r="N201" s="910"/>
      <c r="O201" s="910"/>
      <c r="P201" s="910"/>
      <c r="Q201" s="910"/>
      <c r="R201" s="910"/>
      <c r="S201" s="910"/>
      <c r="T201" s="1128"/>
      <c r="U201" s="835"/>
      <c r="V201" s="914"/>
      <c r="W201" s="923"/>
      <c r="X201" s="923"/>
      <c r="Y201" s="1219"/>
      <c r="Z201" s="1229"/>
      <c r="AA201" s="1228"/>
      <c r="AB201" s="1086"/>
      <c r="AC201" s="1065"/>
      <c r="AD201" s="1205"/>
      <c r="AE201" s="824"/>
      <c r="AF201" s="275" t="s">
        <v>1186</v>
      </c>
      <c r="AG201" s="290" t="s">
        <v>1187</v>
      </c>
      <c r="AH201" s="290">
        <v>6</v>
      </c>
      <c r="AI201" s="594">
        <v>10</v>
      </c>
      <c r="AJ201" s="594">
        <v>0</v>
      </c>
      <c r="AK201" s="594">
        <v>3</v>
      </c>
      <c r="AL201" s="166">
        <f t="shared" si="18"/>
        <v>0.5</v>
      </c>
      <c r="AM201" s="1259"/>
      <c r="AN201" s="659">
        <v>44986</v>
      </c>
      <c r="AO201" s="660">
        <v>45291</v>
      </c>
      <c r="AP201" s="488">
        <v>305</v>
      </c>
      <c r="AQ201" s="488">
        <v>12233</v>
      </c>
      <c r="AR201" s="489"/>
      <c r="AS201" s="661"/>
      <c r="AT201" s="930"/>
      <c r="AU201" s="930"/>
      <c r="AV201" s="815"/>
      <c r="AW201" s="963"/>
      <c r="AX201" s="815"/>
      <c r="AY201" s="815"/>
      <c r="AZ201" s="815"/>
      <c r="BA201" s="781"/>
      <c r="BB201" s="940"/>
      <c r="BC201" s="781"/>
      <c r="BD201" s="781"/>
      <c r="BE201" s="781"/>
      <c r="BF201" s="783"/>
      <c r="BG201" s="946" t="s">
        <v>1188</v>
      </c>
      <c r="BH201" s="947"/>
      <c r="BI201" s="947"/>
      <c r="BJ201" s="947"/>
      <c r="BK201" s="948"/>
      <c r="BL201" s="630" t="s">
        <v>1189</v>
      </c>
      <c r="BM201" s="631" t="s">
        <v>1190</v>
      </c>
      <c r="BN201" s="540"/>
      <c r="BO201" s="255"/>
    </row>
    <row r="202" spans="1:67" s="236" customFormat="1" ht="63.75" customHeight="1" x14ac:dyDescent="0.35">
      <c r="A202" s="950"/>
      <c r="B202" s="1059"/>
      <c r="C202" s="1059"/>
      <c r="D202" s="823"/>
      <c r="E202" s="823"/>
      <c r="F202" s="823"/>
      <c r="G202" s="823"/>
      <c r="H202" s="823"/>
      <c r="I202" s="823"/>
      <c r="J202" s="1076"/>
      <c r="K202" s="909" t="s">
        <v>1191</v>
      </c>
      <c r="L202" s="909" t="s">
        <v>726</v>
      </c>
      <c r="M202" s="909">
        <v>0</v>
      </c>
      <c r="N202" s="909" t="s">
        <v>1192</v>
      </c>
      <c r="O202" s="245"/>
      <c r="P202" s="909" t="s">
        <v>152</v>
      </c>
      <c r="Q202" s="909" t="s">
        <v>1193</v>
      </c>
      <c r="R202" s="909">
        <v>1</v>
      </c>
      <c r="S202" s="909">
        <v>1</v>
      </c>
      <c r="T202" s="1191">
        <v>0.6</v>
      </c>
      <c r="U202" s="915">
        <v>0</v>
      </c>
      <c r="V202" s="915">
        <v>0</v>
      </c>
      <c r="W202" s="921">
        <f>+U202/S202</f>
        <v>0</v>
      </c>
      <c r="X202" s="921">
        <f>+T202/R202</f>
        <v>0.6</v>
      </c>
      <c r="Y202" s="1219"/>
      <c r="Z202" s="1229"/>
      <c r="AA202" s="1087" t="s">
        <v>1194</v>
      </c>
      <c r="AB202" s="1084" t="s">
        <v>1195</v>
      </c>
      <c r="AC202" s="1063" t="s">
        <v>1196</v>
      </c>
      <c r="AD202" s="1198">
        <v>2020130010165</v>
      </c>
      <c r="AE202" s="822" t="s">
        <v>1197</v>
      </c>
      <c r="AF202" s="247" t="s">
        <v>1198</v>
      </c>
      <c r="AG202" s="533" t="s">
        <v>1199</v>
      </c>
      <c r="AH202" s="533">
        <v>4</v>
      </c>
      <c r="AI202" s="662">
        <v>20</v>
      </c>
      <c r="AJ202" s="189" t="s">
        <v>155</v>
      </c>
      <c r="AK202" s="662">
        <v>3</v>
      </c>
      <c r="AL202" s="165">
        <f>+(AK202)/AH202</f>
        <v>0.75</v>
      </c>
      <c r="AM202" s="1257">
        <f>AVERAGE(AL202:AL207)</f>
        <v>0.7416666666666667</v>
      </c>
      <c r="AN202" s="663">
        <v>45047</v>
      </c>
      <c r="AO202" s="664">
        <v>45291</v>
      </c>
      <c r="AP202" s="399">
        <v>244</v>
      </c>
      <c r="AQ202" s="399">
        <v>2500</v>
      </c>
      <c r="AR202" s="500"/>
      <c r="AS202" s="312">
        <v>200</v>
      </c>
      <c r="AT202" s="931" t="s">
        <v>1200</v>
      </c>
      <c r="AU202" s="931" t="s">
        <v>335</v>
      </c>
      <c r="AV202" s="814" t="s">
        <v>1201</v>
      </c>
      <c r="AW202" s="962">
        <v>1000000000</v>
      </c>
      <c r="AX202" s="802" t="s">
        <v>288</v>
      </c>
      <c r="AY202" s="802" t="s">
        <v>1202</v>
      </c>
      <c r="AZ202" s="802" t="s">
        <v>1203</v>
      </c>
      <c r="BA202" s="780">
        <v>1198388780.2</v>
      </c>
      <c r="BB202" s="939" t="s">
        <v>1201</v>
      </c>
      <c r="BC202" s="780">
        <v>1900000000</v>
      </c>
      <c r="BD202" s="780">
        <v>1198173049</v>
      </c>
      <c r="BE202" s="780">
        <v>100446710</v>
      </c>
      <c r="BF202" s="777">
        <f>+BE202/BC202</f>
        <v>5.2866689473684211E-2</v>
      </c>
      <c r="BG202" s="665" t="s">
        <v>1204</v>
      </c>
      <c r="BH202" s="665" t="s">
        <v>1205</v>
      </c>
      <c r="BI202" s="273" t="s">
        <v>1206</v>
      </c>
      <c r="BJ202" s="273" t="s">
        <v>169</v>
      </c>
      <c r="BK202" s="666" t="s">
        <v>1207</v>
      </c>
      <c r="BL202" s="667" t="s">
        <v>1208</v>
      </c>
      <c r="BM202" s="667" t="s">
        <v>1209</v>
      </c>
      <c r="BN202" s="255"/>
      <c r="BO202" s="255"/>
    </row>
    <row r="203" spans="1:67" s="236" customFormat="1" ht="43.5" customHeight="1" x14ac:dyDescent="0.35">
      <c r="A203" s="950"/>
      <c r="B203" s="1059"/>
      <c r="C203" s="1059"/>
      <c r="D203" s="823"/>
      <c r="E203" s="823"/>
      <c r="F203" s="823"/>
      <c r="G203" s="823"/>
      <c r="H203" s="823"/>
      <c r="I203" s="823"/>
      <c r="J203" s="1076"/>
      <c r="K203" s="823"/>
      <c r="L203" s="823"/>
      <c r="M203" s="823"/>
      <c r="N203" s="823"/>
      <c r="O203" s="261"/>
      <c r="P203" s="823"/>
      <c r="Q203" s="823"/>
      <c r="R203" s="823"/>
      <c r="S203" s="823"/>
      <c r="T203" s="1192"/>
      <c r="U203" s="916"/>
      <c r="V203" s="916"/>
      <c r="W203" s="922"/>
      <c r="X203" s="922"/>
      <c r="Y203" s="1219"/>
      <c r="Z203" s="1229"/>
      <c r="AA203" s="1088"/>
      <c r="AB203" s="1085"/>
      <c r="AC203" s="1064"/>
      <c r="AD203" s="1161"/>
      <c r="AE203" s="823"/>
      <c r="AF203" s="266" t="s">
        <v>1210</v>
      </c>
      <c r="AG203" s="330" t="s">
        <v>1211</v>
      </c>
      <c r="AH203" s="541">
        <v>20</v>
      </c>
      <c r="AI203" s="55">
        <v>10</v>
      </c>
      <c r="AJ203" s="161">
        <v>14</v>
      </c>
      <c r="AK203" s="55">
        <v>0</v>
      </c>
      <c r="AL203" s="110">
        <f t="shared" si="18"/>
        <v>0.7</v>
      </c>
      <c r="AM203" s="1258"/>
      <c r="AN203" s="669">
        <v>44927</v>
      </c>
      <c r="AO203" s="336">
        <v>45291</v>
      </c>
      <c r="AP203" s="350">
        <v>364</v>
      </c>
      <c r="AQ203" s="350">
        <v>30</v>
      </c>
      <c r="AR203" s="255"/>
      <c r="AS203" s="282">
        <v>0</v>
      </c>
      <c r="AT203" s="931"/>
      <c r="AU203" s="931"/>
      <c r="AV203" s="814"/>
      <c r="AW203" s="962"/>
      <c r="AX203" s="802"/>
      <c r="AY203" s="802"/>
      <c r="AZ203" s="802"/>
      <c r="BA203" s="780"/>
      <c r="BB203" s="939"/>
      <c r="BC203" s="780"/>
      <c r="BD203" s="780"/>
      <c r="BE203" s="780"/>
      <c r="BF203" s="777"/>
      <c r="BG203" s="670" t="s">
        <v>1212</v>
      </c>
      <c r="BH203" s="670" t="s">
        <v>155</v>
      </c>
      <c r="BI203" s="330" t="s">
        <v>155</v>
      </c>
      <c r="BJ203" s="330" t="s">
        <v>155</v>
      </c>
      <c r="BK203" s="671" t="s">
        <v>155</v>
      </c>
      <c r="BL203" s="672" t="s">
        <v>1213</v>
      </c>
      <c r="BM203" s="672" t="s">
        <v>1214</v>
      </c>
      <c r="BN203" s="255"/>
      <c r="BO203" s="255"/>
    </row>
    <row r="204" spans="1:67" s="236" customFormat="1" ht="61.5" customHeight="1" x14ac:dyDescent="0.35">
      <c r="A204" s="950"/>
      <c r="B204" s="1059"/>
      <c r="C204" s="1059"/>
      <c r="D204" s="823"/>
      <c r="E204" s="823"/>
      <c r="F204" s="823"/>
      <c r="G204" s="823"/>
      <c r="H204" s="823"/>
      <c r="I204" s="823"/>
      <c r="J204" s="1076"/>
      <c r="K204" s="823"/>
      <c r="L204" s="823"/>
      <c r="M204" s="823"/>
      <c r="N204" s="823"/>
      <c r="O204" s="261"/>
      <c r="P204" s="823"/>
      <c r="Q204" s="823"/>
      <c r="R204" s="823"/>
      <c r="S204" s="823"/>
      <c r="T204" s="1192"/>
      <c r="U204" s="916"/>
      <c r="V204" s="916"/>
      <c r="W204" s="922"/>
      <c r="X204" s="922"/>
      <c r="Y204" s="1219"/>
      <c r="Z204" s="1229"/>
      <c r="AA204" s="1088"/>
      <c r="AB204" s="1085"/>
      <c r="AC204" s="1064"/>
      <c r="AD204" s="1161"/>
      <c r="AE204" s="823"/>
      <c r="AF204" s="266" t="s">
        <v>1215</v>
      </c>
      <c r="AG204" s="330" t="s">
        <v>1216</v>
      </c>
      <c r="AH204" s="541">
        <v>15</v>
      </c>
      <c r="AI204" s="55">
        <v>10</v>
      </c>
      <c r="AJ204" s="161">
        <v>15</v>
      </c>
      <c r="AK204" s="55">
        <v>0</v>
      </c>
      <c r="AL204" s="110">
        <f t="shared" si="18"/>
        <v>1</v>
      </c>
      <c r="AM204" s="1258"/>
      <c r="AN204" s="669">
        <v>44927</v>
      </c>
      <c r="AO204" s="336">
        <v>45291</v>
      </c>
      <c r="AP204" s="350">
        <v>364</v>
      </c>
      <c r="AQ204" s="350">
        <v>5908</v>
      </c>
      <c r="AR204" s="255"/>
      <c r="AS204" s="282">
        <v>1107</v>
      </c>
      <c r="AT204" s="931"/>
      <c r="AU204" s="931"/>
      <c r="AV204" s="814"/>
      <c r="AW204" s="962"/>
      <c r="AX204" s="802"/>
      <c r="AY204" s="802"/>
      <c r="AZ204" s="802"/>
      <c r="BA204" s="780"/>
      <c r="BB204" s="939"/>
      <c r="BC204" s="780"/>
      <c r="BD204" s="780"/>
      <c r="BE204" s="780"/>
      <c r="BF204" s="777"/>
      <c r="BG204" s="670" t="s">
        <v>1212</v>
      </c>
      <c r="BH204" s="670" t="s">
        <v>155</v>
      </c>
      <c r="BI204" s="330" t="s">
        <v>155</v>
      </c>
      <c r="BJ204" s="330" t="s">
        <v>155</v>
      </c>
      <c r="BK204" s="671" t="s">
        <v>155</v>
      </c>
      <c r="BL204" s="672" t="s">
        <v>1217</v>
      </c>
      <c r="BM204" s="672" t="s">
        <v>1218</v>
      </c>
      <c r="BN204" s="255"/>
      <c r="BO204" s="255"/>
    </row>
    <row r="205" spans="1:67" s="236" customFormat="1" ht="73.5" customHeight="1" x14ac:dyDescent="0.35">
      <c r="A205" s="950"/>
      <c r="B205" s="1059"/>
      <c r="C205" s="1059"/>
      <c r="D205" s="823"/>
      <c r="E205" s="823"/>
      <c r="F205" s="823"/>
      <c r="G205" s="823"/>
      <c r="H205" s="823"/>
      <c r="I205" s="823"/>
      <c r="J205" s="1076"/>
      <c r="K205" s="823"/>
      <c r="L205" s="823"/>
      <c r="M205" s="823"/>
      <c r="N205" s="823"/>
      <c r="O205" s="261"/>
      <c r="P205" s="823"/>
      <c r="Q205" s="823"/>
      <c r="R205" s="823"/>
      <c r="S205" s="823"/>
      <c r="T205" s="1192"/>
      <c r="U205" s="916"/>
      <c r="V205" s="916"/>
      <c r="W205" s="922"/>
      <c r="X205" s="922"/>
      <c r="Y205" s="1219"/>
      <c r="Z205" s="1229"/>
      <c r="AA205" s="1088"/>
      <c r="AB205" s="1085"/>
      <c r="AC205" s="1064"/>
      <c r="AD205" s="1161"/>
      <c r="AE205" s="823"/>
      <c r="AF205" s="266" t="s">
        <v>1219</v>
      </c>
      <c r="AG205" s="330" t="s">
        <v>1220</v>
      </c>
      <c r="AH205" s="541">
        <v>17</v>
      </c>
      <c r="AI205" s="55">
        <v>5</v>
      </c>
      <c r="AJ205" s="161">
        <v>17</v>
      </c>
      <c r="AK205" s="55">
        <v>0</v>
      </c>
      <c r="AL205" s="110">
        <f t="shared" si="18"/>
        <v>1</v>
      </c>
      <c r="AM205" s="1258"/>
      <c r="AN205" s="669">
        <v>44927</v>
      </c>
      <c r="AO205" s="336">
        <v>45291</v>
      </c>
      <c r="AP205" s="350">
        <v>364</v>
      </c>
      <c r="AQ205" s="350">
        <v>5908</v>
      </c>
      <c r="AR205" s="255"/>
      <c r="AS205" s="282">
        <v>1107</v>
      </c>
      <c r="AT205" s="931"/>
      <c r="AU205" s="931"/>
      <c r="AV205" s="814"/>
      <c r="AW205" s="962"/>
      <c r="AX205" s="802"/>
      <c r="AY205" s="802"/>
      <c r="AZ205" s="802"/>
      <c r="BA205" s="780"/>
      <c r="BB205" s="939"/>
      <c r="BC205" s="780"/>
      <c r="BD205" s="780"/>
      <c r="BE205" s="780"/>
      <c r="BF205" s="777"/>
      <c r="BG205" s="670" t="s">
        <v>1212</v>
      </c>
      <c r="BH205" s="670" t="s">
        <v>155</v>
      </c>
      <c r="BI205" s="330" t="s">
        <v>155</v>
      </c>
      <c r="BJ205" s="330" t="s">
        <v>155</v>
      </c>
      <c r="BK205" s="671" t="s">
        <v>155</v>
      </c>
      <c r="BL205" s="672" t="s">
        <v>1221</v>
      </c>
      <c r="BM205" s="672" t="s">
        <v>1222</v>
      </c>
      <c r="BN205" s="255"/>
      <c r="BO205" s="255"/>
    </row>
    <row r="206" spans="1:67" s="236" customFormat="1" ht="81" customHeight="1" x14ac:dyDescent="0.35">
      <c r="A206" s="950"/>
      <c r="B206" s="1059"/>
      <c r="C206" s="1059"/>
      <c r="D206" s="823"/>
      <c r="E206" s="823"/>
      <c r="F206" s="823"/>
      <c r="G206" s="823"/>
      <c r="H206" s="823"/>
      <c r="I206" s="823"/>
      <c r="J206" s="1076"/>
      <c r="K206" s="823"/>
      <c r="L206" s="823"/>
      <c r="M206" s="823"/>
      <c r="N206" s="823"/>
      <c r="O206" s="261"/>
      <c r="P206" s="823"/>
      <c r="Q206" s="823"/>
      <c r="R206" s="823"/>
      <c r="S206" s="823"/>
      <c r="T206" s="1192"/>
      <c r="U206" s="916"/>
      <c r="V206" s="916"/>
      <c r="W206" s="922"/>
      <c r="X206" s="922"/>
      <c r="Y206" s="1219"/>
      <c r="Z206" s="1229"/>
      <c r="AA206" s="1088"/>
      <c r="AB206" s="1085"/>
      <c r="AC206" s="1064"/>
      <c r="AD206" s="1161"/>
      <c r="AE206" s="823"/>
      <c r="AF206" s="266" t="s">
        <v>1223</v>
      </c>
      <c r="AG206" s="330" t="s">
        <v>1220</v>
      </c>
      <c r="AH206" s="541">
        <v>9</v>
      </c>
      <c r="AI206" s="55">
        <v>5</v>
      </c>
      <c r="AJ206" s="161">
        <v>9</v>
      </c>
      <c r="AK206" s="55">
        <v>2</v>
      </c>
      <c r="AL206" s="110">
        <v>1</v>
      </c>
      <c r="AM206" s="1258"/>
      <c r="AN206" s="669">
        <v>44927</v>
      </c>
      <c r="AO206" s="336">
        <v>45291</v>
      </c>
      <c r="AP206" s="350">
        <v>364</v>
      </c>
      <c r="AQ206" s="350">
        <v>5908</v>
      </c>
      <c r="AR206" s="255"/>
      <c r="AS206" s="282">
        <v>500</v>
      </c>
      <c r="AT206" s="931"/>
      <c r="AU206" s="931"/>
      <c r="AV206" s="814"/>
      <c r="AW206" s="962"/>
      <c r="AX206" s="802"/>
      <c r="AY206" s="802"/>
      <c r="AZ206" s="802"/>
      <c r="BA206" s="780"/>
      <c r="BB206" s="939"/>
      <c r="BC206" s="780"/>
      <c r="BD206" s="780"/>
      <c r="BE206" s="780"/>
      <c r="BF206" s="777"/>
      <c r="BG206" s="670" t="s">
        <v>1212</v>
      </c>
      <c r="BH206" s="670" t="s">
        <v>155</v>
      </c>
      <c r="BI206" s="330" t="s">
        <v>155</v>
      </c>
      <c r="BJ206" s="330" t="s">
        <v>155</v>
      </c>
      <c r="BK206" s="671" t="s">
        <v>155</v>
      </c>
      <c r="BL206" s="672" t="s">
        <v>1224</v>
      </c>
      <c r="BM206" s="672" t="s">
        <v>1225</v>
      </c>
      <c r="BN206" s="255"/>
      <c r="BO206" s="255"/>
    </row>
    <row r="207" spans="1:67" s="236" customFormat="1" ht="77.25" customHeight="1" thickBot="1" x14ac:dyDescent="0.4">
      <c r="A207" s="950"/>
      <c r="B207" s="1059"/>
      <c r="C207" s="1059"/>
      <c r="D207" s="823"/>
      <c r="E207" s="823"/>
      <c r="F207" s="823"/>
      <c r="G207" s="823"/>
      <c r="H207" s="823"/>
      <c r="I207" s="823"/>
      <c r="J207" s="1076"/>
      <c r="K207" s="910"/>
      <c r="L207" s="910"/>
      <c r="M207" s="910"/>
      <c r="N207" s="910"/>
      <c r="O207" s="261"/>
      <c r="P207" s="910"/>
      <c r="Q207" s="910"/>
      <c r="R207" s="910"/>
      <c r="S207" s="910"/>
      <c r="T207" s="1193"/>
      <c r="U207" s="917"/>
      <c r="V207" s="917"/>
      <c r="W207" s="923"/>
      <c r="X207" s="923"/>
      <c r="Y207" s="1219"/>
      <c r="Z207" s="1229"/>
      <c r="AA207" s="1089"/>
      <c r="AB207" s="1086"/>
      <c r="AC207" s="1065"/>
      <c r="AD207" s="1199"/>
      <c r="AE207" s="824"/>
      <c r="AF207" s="431" t="s">
        <v>1226</v>
      </c>
      <c r="AG207" s="342" t="s">
        <v>1227</v>
      </c>
      <c r="AH207" s="594">
        <v>10</v>
      </c>
      <c r="AI207" s="673">
        <v>50</v>
      </c>
      <c r="AJ207" s="162">
        <v>0</v>
      </c>
      <c r="AK207" s="673">
        <v>0</v>
      </c>
      <c r="AL207" s="166">
        <f t="shared" si="18"/>
        <v>0</v>
      </c>
      <c r="AM207" s="1259"/>
      <c r="AN207" s="674">
        <v>44927</v>
      </c>
      <c r="AO207" s="336">
        <v>45291</v>
      </c>
      <c r="AP207" s="350">
        <v>364</v>
      </c>
      <c r="AQ207" s="350">
        <v>5908</v>
      </c>
      <c r="AR207" s="255"/>
      <c r="AS207" s="282">
        <v>0</v>
      </c>
      <c r="AT207" s="932"/>
      <c r="AU207" s="932"/>
      <c r="AV207" s="815"/>
      <c r="AW207" s="963"/>
      <c r="AX207" s="803"/>
      <c r="AY207" s="803"/>
      <c r="AZ207" s="803"/>
      <c r="BA207" s="781"/>
      <c r="BB207" s="940"/>
      <c r="BC207" s="781"/>
      <c r="BD207" s="781"/>
      <c r="BE207" s="781"/>
      <c r="BF207" s="783"/>
      <c r="BG207" s="675" t="s">
        <v>1204</v>
      </c>
      <c r="BH207" s="675" t="s">
        <v>1228</v>
      </c>
      <c r="BI207" s="342" t="s">
        <v>1206</v>
      </c>
      <c r="BJ207" s="342" t="s">
        <v>169</v>
      </c>
      <c r="BK207" s="676" t="s">
        <v>1229</v>
      </c>
      <c r="BL207" s="677" t="s">
        <v>1230</v>
      </c>
      <c r="BM207" s="678" t="s">
        <v>1231</v>
      </c>
      <c r="BN207" s="255"/>
      <c r="BO207" s="255"/>
    </row>
    <row r="208" spans="1:67" s="236" customFormat="1" ht="83.25" customHeight="1" x14ac:dyDescent="0.35">
      <c r="A208" s="950"/>
      <c r="B208" s="1059"/>
      <c r="C208" s="1059"/>
      <c r="D208" s="823"/>
      <c r="E208" s="823"/>
      <c r="F208" s="823"/>
      <c r="G208" s="823"/>
      <c r="H208" s="823"/>
      <c r="I208" s="823"/>
      <c r="J208" s="1076"/>
      <c r="K208" s="909" t="s">
        <v>1232</v>
      </c>
      <c r="L208" s="909" t="s">
        <v>1233</v>
      </c>
      <c r="M208" s="909">
        <v>0</v>
      </c>
      <c r="N208" s="909" t="s">
        <v>1234</v>
      </c>
      <c r="O208" s="909"/>
      <c r="P208" s="909" t="s">
        <v>152</v>
      </c>
      <c r="Q208" s="909" t="s">
        <v>1193</v>
      </c>
      <c r="R208" s="909">
        <v>1</v>
      </c>
      <c r="S208" s="1121">
        <v>0.4</v>
      </c>
      <c r="T208" s="1188">
        <v>0.6</v>
      </c>
      <c r="U208" s="845">
        <v>0.16</v>
      </c>
      <c r="V208" s="846">
        <v>0.16</v>
      </c>
      <c r="W208" s="921">
        <f>+(U208+V208)/S208</f>
        <v>0.79999999999999993</v>
      </c>
      <c r="X208" s="921">
        <f>+(T208+U208+V208)/1</f>
        <v>0.92</v>
      </c>
      <c r="Y208" s="1219"/>
      <c r="Z208" s="1229"/>
      <c r="AA208" s="1087" t="s">
        <v>1235</v>
      </c>
      <c r="AB208" s="1084" t="s">
        <v>1236</v>
      </c>
      <c r="AC208" s="1064" t="s">
        <v>1237</v>
      </c>
      <c r="AD208" s="1204">
        <v>2021130010039</v>
      </c>
      <c r="AE208" s="823" t="s">
        <v>1140</v>
      </c>
      <c r="AF208" s="420" t="s">
        <v>1238</v>
      </c>
      <c r="AG208" s="272" t="s">
        <v>522</v>
      </c>
      <c r="AH208" s="272" t="s">
        <v>522</v>
      </c>
      <c r="AI208" s="272" t="s">
        <v>522</v>
      </c>
      <c r="AJ208" s="272" t="s">
        <v>522</v>
      </c>
      <c r="AK208" s="272" t="s">
        <v>522</v>
      </c>
      <c r="AL208" s="84" t="s">
        <v>155</v>
      </c>
      <c r="AM208" s="777">
        <f>AVERAGE(AL208:AL216)</f>
        <v>0.77499999999999991</v>
      </c>
      <c r="AN208" s="650" t="s">
        <v>522</v>
      </c>
      <c r="AO208" s="657" t="s">
        <v>522</v>
      </c>
      <c r="AP208" s="350" t="s">
        <v>522</v>
      </c>
      <c r="AQ208" s="350" t="s">
        <v>522</v>
      </c>
      <c r="AR208" s="255"/>
      <c r="AS208" s="312" t="s">
        <v>522</v>
      </c>
      <c r="AT208" s="933" t="s">
        <v>1143</v>
      </c>
      <c r="AU208" s="933" t="s">
        <v>1144</v>
      </c>
      <c r="AV208" s="813" t="s">
        <v>169</v>
      </c>
      <c r="AW208" s="961">
        <v>100000000</v>
      </c>
      <c r="AX208" s="813" t="s">
        <v>288</v>
      </c>
      <c r="AY208" s="813" t="s">
        <v>1239</v>
      </c>
      <c r="AZ208" s="813" t="s">
        <v>1240</v>
      </c>
      <c r="BA208" s="784">
        <v>95147000</v>
      </c>
      <c r="BB208" s="938" t="s">
        <v>169</v>
      </c>
      <c r="BC208" s="784">
        <v>100000000</v>
      </c>
      <c r="BD208" s="784">
        <v>95147000</v>
      </c>
      <c r="BE208" s="784">
        <v>50406000</v>
      </c>
      <c r="BF208" s="789">
        <f>+BE208/BC208</f>
        <v>0.50405999999999995</v>
      </c>
      <c r="BG208" s="57" t="s">
        <v>522</v>
      </c>
      <c r="BH208" s="57" t="s">
        <v>522</v>
      </c>
      <c r="BI208" s="57" t="s">
        <v>522</v>
      </c>
      <c r="BJ208" s="57" t="s">
        <v>522</v>
      </c>
      <c r="BK208" s="57" t="s">
        <v>522</v>
      </c>
      <c r="BL208" s="679"/>
      <c r="BM208" s="680"/>
      <c r="BN208" s="255"/>
      <c r="BO208" s="255"/>
    </row>
    <row r="209" spans="1:67" s="236" customFormat="1" ht="57.75" customHeight="1" x14ac:dyDescent="0.35">
      <c r="A209" s="950"/>
      <c r="B209" s="1059"/>
      <c r="C209" s="1059"/>
      <c r="D209" s="823"/>
      <c r="E209" s="823"/>
      <c r="F209" s="823"/>
      <c r="G209" s="823"/>
      <c r="H209" s="823"/>
      <c r="I209" s="823"/>
      <c r="J209" s="1076"/>
      <c r="K209" s="823"/>
      <c r="L209" s="823"/>
      <c r="M209" s="823"/>
      <c r="N209" s="823"/>
      <c r="O209" s="823"/>
      <c r="P209" s="823"/>
      <c r="Q209" s="823"/>
      <c r="R209" s="823"/>
      <c r="S209" s="1122"/>
      <c r="T209" s="1189"/>
      <c r="U209" s="846"/>
      <c r="V209" s="846"/>
      <c r="W209" s="922"/>
      <c r="X209" s="922"/>
      <c r="Y209" s="1219"/>
      <c r="Z209" s="1229"/>
      <c r="AA209" s="1088"/>
      <c r="AB209" s="1085"/>
      <c r="AC209" s="1064"/>
      <c r="AD209" s="1204"/>
      <c r="AE209" s="823"/>
      <c r="AF209" s="266" t="s">
        <v>1241</v>
      </c>
      <c r="AG209" s="243" t="s">
        <v>522</v>
      </c>
      <c r="AH209" s="243" t="s">
        <v>522</v>
      </c>
      <c r="AI209" s="243" t="s">
        <v>522</v>
      </c>
      <c r="AJ209" s="243" t="s">
        <v>522</v>
      </c>
      <c r="AK209" s="243" t="s">
        <v>522</v>
      </c>
      <c r="AL209" s="110" t="s">
        <v>155</v>
      </c>
      <c r="AM209" s="777"/>
      <c r="AN209" s="553" t="s">
        <v>522</v>
      </c>
      <c r="AO209" s="553" t="s">
        <v>522</v>
      </c>
      <c r="AP209" s="350" t="s">
        <v>522</v>
      </c>
      <c r="AQ209" s="350" t="s">
        <v>522</v>
      </c>
      <c r="AR209" s="255"/>
      <c r="AS209" s="282" t="s">
        <v>522</v>
      </c>
      <c r="AT209" s="934"/>
      <c r="AU209" s="934"/>
      <c r="AV209" s="814"/>
      <c r="AW209" s="962"/>
      <c r="AX209" s="814"/>
      <c r="AY209" s="814"/>
      <c r="AZ209" s="814"/>
      <c r="BA209" s="780"/>
      <c r="BB209" s="939"/>
      <c r="BC209" s="780"/>
      <c r="BD209" s="780"/>
      <c r="BE209" s="780"/>
      <c r="BF209" s="777"/>
      <c r="BG209" s="45" t="s">
        <v>522</v>
      </c>
      <c r="BH209" s="45" t="s">
        <v>522</v>
      </c>
      <c r="BI209" s="45" t="s">
        <v>522</v>
      </c>
      <c r="BJ209" s="45" t="s">
        <v>522</v>
      </c>
      <c r="BK209" s="45" t="s">
        <v>522</v>
      </c>
      <c r="BL209" s="681"/>
      <c r="BM209" s="681"/>
      <c r="BN209" s="255"/>
      <c r="BO209" s="255"/>
    </row>
    <row r="210" spans="1:67" s="236" customFormat="1" ht="87.75" customHeight="1" x14ac:dyDescent="0.35">
      <c r="A210" s="950"/>
      <c r="B210" s="1059"/>
      <c r="C210" s="1059"/>
      <c r="D210" s="823"/>
      <c r="E210" s="823"/>
      <c r="F210" s="823"/>
      <c r="G210" s="823"/>
      <c r="H210" s="823"/>
      <c r="I210" s="823"/>
      <c r="J210" s="1076"/>
      <c r="K210" s="823"/>
      <c r="L210" s="823"/>
      <c r="M210" s="823"/>
      <c r="N210" s="823"/>
      <c r="O210" s="823"/>
      <c r="P210" s="823"/>
      <c r="Q210" s="823"/>
      <c r="R210" s="823"/>
      <c r="S210" s="1122"/>
      <c r="T210" s="1189"/>
      <c r="U210" s="846"/>
      <c r="V210" s="846"/>
      <c r="W210" s="922"/>
      <c r="X210" s="922"/>
      <c r="Y210" s="1219"/>
      <c r="Z210" s="1229"/>
      <c r="AA210" s="1088"/>
      <c r="AB210" s="1085"/>
      <c r="AC210" s="1064"/>
      <c r="AD210" s="1204"/>
      <c r="AE210" s="823"/>
      <c r="AF210" s="266" t="s">
        <v>1242</v>
      </c>
      <c r="AG210" s="243" t="s">
        <v>1243</v>
      </c>
      <c r="AH210" s="243">
        <v>8</v>
      </c>
      <c r="AI210" s="541">
        <v>30</v>
      </c>
      <c r="AJ210" s="541">
        <v>13</v>
      </c>
      <c r="AK210" s="541">
        <v>46</v>
      </c>
      <c r="AL210" s="110">
        <v>1</v>
      </c>
      <c r="AM210" s="777"/>
      <c r="AN210" s="553">
        <v>44949</v>
      </c>
      <c r="AO210" s="553">
        <v>45016</v>
      </c>
      <c r="AP210" s="350">
        <v>67</v>
      </c>
      <c r="AQ210" s="350">
        <v>40</v>
      </c>
      <c r="AR210" s="255"/>
      <c r="AS210" s="282">
        <v>138</v>
      </c>
      <c r="AT210" s="934"/>
      <c r="AU210" s="934"/>
      <c r="AV210" s="814"/>
      <c r="AW210" s="962"/>
      <c r="AX210" s="814"/>
      <c r="AY210" s="814"/>
      <c r="AZ210" s="814"/>
      <c r="BA210" s="780"/>
      <c r="BB210" s="939"/>
      <c r="BC210" s="780"/>
      <c r="BD210" s="780"/>
      <c r="BE210" s="780"/>
      <c r="BF210" s="777"/>
      <c r="BG210" s="670" t="s">
        <v>1151</v>
      </c>
      <c r="BH210" s="670" t="s">
        <v>1152</v>
      </c>
      <c r="BI210" s="330" t="s">
        <v>1153</v>
      </c>
      <c r="BJ210" s="32" t="s">
        <v>169</v>
      </c>
      <c r="BK210" s="79">
        <v>44946</v>
      </c>
      <c r="BL210" s="681" t="s">
        <v>1244</v>
      </c>
      <c r="BM210" s="681" t="s">
        <v>1245</v>
      </c>
      <c r="BN210" s="255"/>
      <c r="BO210" s="255"/>
    </row>
    <row r="211" spans="1:67" s="236" customFormat="1" ht="65.25" customHeight="1" x14ac:dyDescent="0.35">
      <c r="A211" s="950"/>
      <c r="B211" s="1059"/>
      <c r="C211" s="1059"/>
      <c r="D211" s="823"/>
      <c r="E211" s="823"/>
      <c r="F211" s="823"/>
      <c r="G211" s="823"/>
      <c r="H211" s="823"/>
      <c r="I211" s="823"/>
      <c r="J211" s="1076"/>
      <c r="K211" s="823"/>
      <c r="L211" s="823"/>
      <c r="M211" s="823"/>
      <c r="N211" s="823"/>
      <c r="O211" s="823"/>
      <c r="P211" s="823"/>
      <c r="Q211" s="823"/>
      <c r="R211" s="823"/>
      <c r="S211" s="1122"/>
      <c r="T211" s="1189"/>
      <c r="U211" s="846"/>
      <c r="V211" s="846"/>
      <c r="W211" s="922"/>
      <c r="X211" s="922"/>
      <c r="Y211" s="1219"/>
      <c r="Z211" s="1229"/>
      <c r="AA211" s="1088"/>
      <c r="AB211" s="1085"/>
      <c r="AC211" s="1064"/>
      <c r="AD211" s="1204"/>
      <c r="AE211" s="823"/>
      <c r="AF211" s="266" t="s">
        <v>1246</v>
      </c>
      <c r="AG211" s="243" t="s">
        <v>522</v>
      </c>
      <c r="AH211" s="243" t="s">
        <v>522</v>
      </c>
      <c r="AI211" s="243" t="s">
        <v>522</v>
      </c>
      <c r="AJ211" s="243" t="s">
        <v>522</v>
      </c>
      <c r="AK211" s="243" t="s">
        <v>522</v>
      </c>
      <c r="AL211" s="110" t="s">
        <v>155</v>
      </c>
      <c r="AM211" s="777"/>
      <c r="AN211" s="553" t="s">
        <v>522</v>
      </c>
      <c r="AO211" s="553" t="s">
        <v>522</v>
      </c>
      <c r="AP211" s="350" t="s">
        <v>522</v>
      </c>
      <c r="AQ211" s="350" t="s">
        <v>522</v>
      </c>
      <c r="AR211" s="255"/>
      <c r="AS211" s="282" t="s">
        <v>522</v>
      </c>
      <c r="AT211" s="934"/>
      <c r="AU211" s="934"/>
      <c r="AV211" s="814"/>
      <c r="AW211" s="962"/>
      <c r="AX211" s="814"/>
      <c r="AY211" s="814"/>
      <c r="AZ211" s="814"/>
      <c r="BA211" s="780"/>
      <c r="BB211" s="939"/>
      <c r="BC211" s="780"/>
      <c r="BD211" s="780"/>
      <c r="BE211" s="780"/>
      <c r="BF211" s="777"/>
      <c r="BG211" s="45" t="s">
        <v>522</v>
      </c>
      <c r="BH211" s="45" t="s">
        <v>522</v>
      </c>
      <c r="BI211" s="45" t="s">
        <v>522</v>
      </c>
      <c r="BJ211" s="45" t="s">
        <v>522</v>
      </c>
      <c r="BK211" s="45" t="s">
        <v>522</v>
      </c>
      <c r="BL211" s="681"/>
      <c r="BM211" s="681"/>
      <c r="BN211" s="255"/>
      <c r="BO211" s="255"/>
    </row>
    <row r="212" spans="1:67" s="236" customFormat="1" ht="54.75" customHeight="1" x14ac:dyDescent="0.35">
      <c r="A212" s="950"/>
      <c r="B212" s="1059"/>
      <c r="C212" s="1059"/>
      <c r="D212" s="823"/>
      <c r="E212" s="823"/>
      <c r="F212" s="823"/>
      <c r="G212" s="823"/>
      <c r="H212" s="823"/>
      <c r="I212" s="823"/>
      <c r="J212" s="1076"/>
      <c r="K212" s="823"/>
      <c r="L212" s="823"/>
      <c r="M212" s="823"/>
      <c r="N212" s="823"/>
      <c r="O212" s="823"/>
      <c r="P212" s="823"/>
      <c r="Q212" s="823"/>
      <c r="R212" s="823"/>
      <c r="S212" s="1122"/>
      <c r="T212" s="1189"/>
      <c r="U212" s="846"/>
      <c r="V212" s="846"/>
      <c r="W212" s="922"/>
      <c r="X212" s="922"/>
      <c r="Y212" s="1219"/>
      <c r="Z212" s="1229"/>
      <c r="AA212" s="1088"/>
      <c r="AB212" s="1085"/>
      <c r="AC212" s="1064"/>
      <c r="AD212" s="1204"/>
      <c r="AE212" s="823"/>
      <c r="AF212" s="266" t="s">
        <v>1247</v>
      </c>
      <c r="AG212" s="243" t="s">
        <v>522</v>
      </c>
      <c r="AH212" s="243" t="s">
        <v>522</v>
      </c>
      <c r="AI212" s="243" t="s">
        <v>522</v>
      </c>
      <c r="AJ212" s="243" t="s">
        <v>522</v>
      </c>
      <c r="AK212" s="243" t="s">
        <v>522</v>
      </c>
      <c r="AL212" s="110" t="s">
        <v>155</v>
      </c>
      <c r="AM212" s="777"/>
      <c r="AN212" s="553" t="s">
        <v>522</v>
      </c>
      <c r="AO212" s="553" t="s">
        <v>522</v>
      </c>
      <c r="AP212" s="350" t="s">
        <v>522</v>
      </c>
      <c r="AQ212" s="350" t="s">
        <v>522</v>
      </c>
      <c r="AR212" s="255"/>
      <c r="AS212" s="282" t="s">
        <v>522</v>
      </c>
      <c r="AT212" s="934"/>
      <c r="AU212" s="934"/>
      <c r="AV212" s="814"/>
      <c r="AW212" s="962"/>
      <c r="AX212" s="814"/>
      <c r="AY212" s="814"/>
      <c r="AZ212" s="814"/>
      <c r="BA212" s="780"/>
      <c r="BB212" s="939"/>
      <c r="BC212" s="780"/>
      <c r="BD212" s="780"/>
      <c r="BE212" s="780"/>
      <c r="BF212" s="777"/>
      <c r="BG212" s="45" t="s">
        <v>522</v>
      </c>
      <c r="BH212" s="45" t="s">
        <v>522</v>
      </c>
      <c r="BI212" s="45" t="s">
        <v>522</v>
      </c>
      <c r="BJ212" s="45" t="s">
        <v>522</v>
      </c>
      <c r="BK212" s="45" t="s">
        <v>522</v>
      </c>
      <c r="BL212" s="681"/>
      <c r="BM212" s="681"/>
      <c r="BN212" s="255"/>
      <c r="BO212" s="255"/>
    </row>
    <row r="213" spans="1:67" s="236" customFormat="1" ht="73.5" customHeight="1" x14ac:dyDescent="0.35">
      <c r="A213" s="950"/>
      <c r="B213" s="1059"/>
      <c r="C213" s="1059"/>
      <c r="D213" s="823"/>
      <c r="E213" s="823"/>
      <c r="F213" s="823"/>
      <c r="G213" s="823"/>
      <c r="H213" s="823"/>
      <c r="I213" s="823"/>
      <c r="J213" s="1076"/>
      <c r="K213" s="823"/>
      <c r="L213" s="823"/>
      <c r="M213" s="823"/>
      <c r="N213" s="823"/>
      <c r="O213" s="823"/>
      <c r="P213" s="823"/>
      <c r="Q213" s="823"/>
      <c r="R213" s="823"/>
      <c r="S213" s="1122"/>
      <c r="T213" s="1189"/>
      <c r="U213" s="846"/>
      <c r="V213" s="846"/>
      <c r="W213" s="922"/>
      <c r="X213" s="922"/>
      <c r="Y213" s="1219"/>
      <c r="Z213" s="1229"/>
      <c r="AA213" s="1088"/>
      <c r="AB213" s="1085"/>
      <c r="AC213" s="1064"/>
      <c r="AD213" s="1204"/>
      <c r="AE213" s="823"/>
      <c r="AF213" s="266" t="s">
        <v>1248</v>
      </c>
      <c r="AG213" s="243" t="s">
        <v>522</v>
      </c>
      <c r="AH213" s="243" t="s">
        <v>522</v>
      </c>
      <c r="AI213" s="243" t="s">
        <v>522</v>
      </c>
      <c r="AJ213" s="243" t="s">
        <v>522</v>
      </c>
      <c r="AK213" s="243" t="s">
        <v>522</v>
      </c>
      <c r="AL213" s="110" t="s">
        <v>155</v>
      </c>
      <c r="AM213" s="777"/>
      <c r="AN213" s="553" t="s">
        <v>522</v>
      </c>
      <c r="AO213" s="553" t="s">
        <v>522</v>
      </c>
      <c r="AP213" s="350" t="s">
        <v>522</v>
      </c>
      <c r="AQ213" s="350" t="s">
        <v>522</v>
      </c>
      <c r="AR213" s="255"/>
      <c r="AS213" s="282" t="s">
        <v>522</v>
      </c>
      <c r="AT213" s="934"/>
      <c r="AU213" s="934"/>
      <c r="AV213" s="814"/>
      <c r="AW213" s="962"/>
      <c r="AX213" s="814"/>
      <c r="AY213" s="814"/>
      <c r="AZ213" s="814"/>
      <c r="BA213" s="780"/>
      <c r="BB213" s="939"/>
      <c r="BC213" s="780"/>
      <c r="BD213" s="780"/>
      <c r="BE213" s="780"/>
      <c r="BF213" s="777"/>
      <c r="BG213" s="45" t="s">
        <v>522</v>
      </c>
      <c r="BH213" s="45" t="s">
        <v>522</v>
      </c>
      <c r="BI213" s="45" t="s">
        <v>522</v>
      </c>
      <c r="BJ213" s="45" t="s">
        <v>522</v>
      </c>
      <c r="BK213" s="45" t="s">
        <v>522</v>
      </c>
      <c r="BL213" s="681"/>
      <c r="BM213" s="681"/>
      <c r="BN213" s="255"/>
      <c r="BO213" s="255"/>
    </row>
    <row r="214" spans="1:67" s="236" customFormat="1" ht="76.5" customHeight="1" x14ac:dyDescent="0.35">
      <c r="A214" s="950"/>
      <c r="B214" s="1059"/>
      <c r="C214" s="1059"/>
      <c r="D214" s="823"/>
      <c r="E214" s="823"/>
      <c r="F214" s="823"/>
      <c r="G214" s="823"/>
      <c r="H214" s="823"/>
      <c r="I214" s="823"/>
      <c r="J214" s="1076"/>
      <c r="K214" s="823"/>
      <c r="L214" s="823"/>
      <c r="M214" s="823"/>
      <c r="N214" s="823"/>
      <c r="O214" s="823"/>
      <c r="P214" s="823"/>
      <c r="Q214" s="823"/>
      <c r="R214" s="823"/>
      <c r="S214" s="1122"/>
      <c r="T214" s="1189"/>
      <c r="U214" s="846"/>
      <c r="V214" s="846"/>
      <c r="W214" s="922"/>
      <c r="X214" s="922"/>
      <c r="Y214" s="1219"/>
      <c r="Z214" s="1229"/>
      <c r="AA214" s="1088"/>
      <c r="AB214" s="1085"/>
      <c r="AC214" s="1064"/>
      <c r="AD214" s="1204"/>
      <c r="AE214" s="823"/>
      <c r="AF214" s="266" t="s">
        <v>1249</v>
      </c>
      <c r="AG214" s="243" t="s">
        <v>1250</v>
      </c>
      <c r="AH214" s="243">
        <v>1</v>
      </c>
      <c r="AI214" s="541">
        <v>35</v>
      </c>
      <c r="AJ214" s="541">
        <v>1</v>
      </c>
      <c r="AK214" s="243">
        <v>1</v>
      </c>
      <c r="AL214" s="110">
        <v>1</v>
      </c>
      <c r="AM214" s="777"/>
      <c r="AN214" s="553">
        <v>44949</v>
      </c>
      <c r="AO214" s="553">
        <v>44957</v>
      </c>
      <c r="AP214" s="350">
        <v>8</v>
      </c>
      <c r="AQ214" s="350">
        <v>40</v>
      </c>
      <c r="AR214" s="255"/>
      <c r="AS214" s="282" t="s">
        <v>1251</v>
      </c>
      <c r="AT214" s="934"/>
      <c r="AU214" s="934"/>
      <c r="AV214" s="814"/>
      <c r="AW214" s="962"/>
      <c r="AX214" s="814"/>
      <c r="AY214" s="814"/>
      <c r="AZ214" s="814"/>
      <c r="BA214" s="780"/>
      <c r="BB214" s="939"/>
      <c r="BC214" s="780"/>
      <c r="BD214" s="780"/>
      <c r="BE214" s="780"/>
      <c r="BF214" s="777"/>
      <c r="BG214" s="670" t="s">
        <v>1151</v>
      </c>
      <c r="BH214" s="670" t="s">
        <v>1152</v>
      </c>
      <c r="BI214" s="330" t="s">
        <v>1153</v>
      </c>
      <c r="BJ214" s="32" t="s">
        <v>169</v>
      </c>
      <c r="BK214" s="79">
        <v>44946</v>
      </c>
      <c r="BL214" s="681" t="s">
        <v>1252</v>
      </c>
      <c r="BM214" s="681" t="s">
        <v>1253</v>
      </c>
      <c r="BN214" s="255"/>
      <c r="BO214" s="255"/>
    </row>
    <row r="215" spans="1:67" s="236" customFormat="1" ht="69.75" customHeight="1" x14ac:dyDescent="0.35">
      <c r="A215" s="950"/>
      <c r="B215" s="1059"/>
      <c r="C215" s="1059"/>
      <c r="D215" s="823"/>
      <c r="E215" s="823"/>
      <c r="F215" s="823"/>
      <c r="G215" s="823"/>
      <c r="H215" s="823"/>
      <c r="I215" s="823"/>
      <c r="J215" s="1076"/>
      <c r="K215" s="823"/>
      <c r="L215" s="823"/>
      <c r="M215" s="823"/>
      <c r="N215" s="823"/>
      <c r="O215" s="823"/>
      <c r="P215" s="823"/>
      <c r="Q215" s="823"/>
      <c r="R215" s="823"/>
      <c r="S215" s="1122"/>
      <c r="T215" s="1189"/>
      <c r="U215" s="846"/>
      <c r="V215" s="846"/>
      <c r="W215" s="922"/>
      <c r="X215" s="922"/>
      <c r="Y215" s="1219"/>
      <c r="Z215" s="1229"/>
      <c r="AA215" s="1088"/>
      <c r="AB215" s="1085"/>
      <c r="AC215" s="1064"/>
      <c r="AD215" s="1204"/>
      <c r="AE215" s="823"/>
      <c r="AF215" s="266" t="s">
        <v>1254</v>
      </c>
      <c r="AG215" s="243" t="s">
        <v>1174</v>
      </c>
      <c r="AH215" s="243">
        <v>5</v>
      </c>
      <c r="AI215" s="541">
        <v>20</v>
      </c>
      <c r="AJ215" s="541">
        <v>0</v>
      </c>
      <c r="AK215" s="541">
        <v>2</v>
      </c>
      <c r="AL215" s="110">
        <f t="shared" si="18"/>
        <v>0.4</v>
      </c>
      <c r="AM215" s="777"/>
      <c r="AN215" s="553">
        <v>44972</v>
      </c>
      <c r="AO215" s="553">
        <v>45229</v>
      </c>
      <c r="AP215" s="350">
        <v>257</v>
      </c>
      <c r="AQ215" s="350">
        <v>100</v>
      </c>
      <c r="AR215" s="255"/>
      <c r="AS215" s="282">
        <v>26</v>
      </c>
      <c r="AT215" s="934"/>
      <c r="AU215" s="934"/>
      <c r="AV215" s="814"/>
      <c r="AW215" s="962"/>
      <c r="AX215" s="814"/>
      <c r="AY215" s="814"/>
      <c r="AZ215" s="814"/>
      <c r="BA215" s="780"/>
      <c r="BB215" s="939"/>
      <c r="BC215" s="780"/>
      <c r="BD215" s="780"/>
      <c r="BE215" s="780"/>
      <c r="BF215" s="777"/>
      <c r="BG215" s="670" t="s">
        <v>1151</v>
      </c>
      <c r="BH215" s="670" t="s">
        <v>1152</v>
      </c>
      <c r="BI215" s="330" t="s">
        <v>1153</v>
      </c>
      <c r="BJ215" s="32" t="s">
        <v>169</v>
      </c>
      <c r="BK215" s="79">
        <v>44946</v>
      </c>
      <c r="BL215" s="681" t="s">
        <v>155</v>
      </c>
      <c r="BM215" s="681" t="s">
        <v>1255</v>
      </c>
      <c r="BN215" s="255"/>
      <c r="BO215" s="255"/>
    </row>
    <row r="216" spans="1:67" s="236" customFormat="1" ht="72" customHeight="1" thickBot="1" x14ac:dyDescent="0.4">
      <c r="A216" s="950"/>
      <c r="B216" s="1059"/>
      <c r="C216" s="1059"/>
      <c r="D216" s="823"/>
      <c r="E216" s="823"/>
      <c r="F216" s="823"/>
      <c r="G216" s="823"/>
      <c r="H216" s="823"/>
      <c r="I216" s="823"/>
      <c r="J216" s="1076"/>
      <c r="K216" s="910"/>
      <c r="L216" s="910"/>
      <c r="M216" s="910"/>
      <c r="N216" s="910"/>
      <c r="O216" s="910"/>
      <c r="P216" s="910"/>
      <c r="Q216" s="910"/>
      <c r="R216" s="910"/>
      <c r="S216" s="1123"/>
      <c r="T216" s="1190"/>
      <c r="U216" s="847"/>
      <c r="V216" s="847"/>
      <c r="W216" s="923"/>
      <c r="X216" s="923"/>
      <c r="Y216" s="1219"/>
      <c r="Z216" s="1229"/>
      <c r="AA216" s="1089"/>
      <c r="AB216" s="1086"/>
      <c r="AC216" s="1065"/>
      <c r="AD216" s="1205"/>
      <c r="AE216" s="824"/>
      <c r="AF216" s="275" t="s">
        <v>1256</v>
      </c>
      <c r="AG216" s="290" t="s">
        <v>1257</v>
      </c>
      <c r="AH216" s="290">
        <v>1</v>
      </c>
      <c r="AI216" s="594">
        <v>15</v>
      </c>
      <c r="AJ216" s="594" t="s">
        <v>155</v>
      </c>
      <c r="AK216" s="652">
        <v>0.7</v>
      </c>
      <c r="AL216" s="110">
        <f>+(AK216)/AH216</f>
        <v>0.7</v>
      </c>
      <c r="AM216" s="777"/>
      <c r="AN216" s="660">
        <v>44986</v>
      </c>
      <c r="AO216" s="80">
        <v>45000</v>
      </c>
      <c r="AP216" s="350">
        <v>14</v>
      </c>
      <c r="AQ216" s="350"/>
      <c r="AR216" s="255"/>
      <c r="AS216" s="282" t="s">
        <v>155</v>
      </c>
      <c r="AT216" s="935"/>
      <c r="AU216" s="935"/>
      <c r="AV216" s="815"/>
      <c r="AW216" s="963"/>
      <c r="AX216" s="815"/>
      <c r="AY216" s="815"/>
      <c r="AZ216" s="815"/>
      <c r="BA216" s="781"/>
      <c r="BB216" s="940"/>
      <c r="BC216" s="781"/>
      <c r="BD216" s="781"/>
      <c r="BE216" s="781"/>
      <c r="BF216" s="783"/>
      <c r="BG216" s="675" t="s">
        <v>303</v>
      </c>
      <c r="BH216" s="675" t="s">
        <v>155</v>
      </c>
      <c r="BI216" s="342" t="s">
        <v>155</v>
      </c>
      <c r="BJ216" s="342" t="s">
        <v>155</v>
      </c>
      <c r="BK216" s="52" t="s">
        <v>155</v>
      </c>
      <c r="BL216" s="682" t="s">
        <v>155</v>
      </c>
      <c r="BM216" s="683" t="s">
        <v>1258</v>
      </c>
      <c r="BN216" s="255"/>
      <c r="BO216" s="255"/>
    </row>
    <row r="217" spans="1:67" s="236" customFormat="1" ht="72" customHeight="1" thickBot="1" x14ac:dyDescent="0.4">
      <c r="A217" s="259"/>
      <c r="B217" s="260"/>
      <c r="C217" s="260"/>
      <c r="D217" s="261"/>
      <c r="E217" s="261"/>
      <c r="F217" s="261"/>
      <c r="G217" s="261"/>
      <c r="H217" s="261"/>
      <c r="I217" s="261"/>
      <c r="J217" s="242"/>
      <c r="K217" s="774" t="s">
        <v>1259</v>
      </c>
      <c r="L217" s="775"/>
      <c r="M217" s="775"/>
      <c r="N217" s="775"/>
      <c r="O217" s="775"/>
      <c r="P217" s="775"/>
      <c r="Q217" s="775"/>
      <c r="R217" s="775"/>
      <c r="S217" s="775"/>
      <c r="T217" s="775"/>
      <c r="U217" s="775"/>
      <c r="V217" s="776"/>
      <c r="W217" s="121">
        <f>AVERAGE(W192:W216)</f>
        <v>0.42499999999999993</v>
      </c>
      <c r="X217" s="121">
        <f>AVERAGE(X192:X216)</f>
        <v>0.78542857142857136</v>
      </c>
      <c r="Y217" s="1219"/>
      <c r="Z217" s="1229"/>
      <c r="AA217" s="668"/>
      <c r="AB217" s="414"/>
      <c r="AC217" s="894" t="s">
        <v>1260</v>
      </c>
      <c r="AD217" s="895"/>
      <c r="AE217" s="895"/>
      <c r="AF217" s="899"/>
      <c r="AG217" s="899"/>
      <c r="AH217" s="895"/>
      <c r="AI217" s="895"/>
      <c r="AJ217" s="895"/>
      <c r="AK217" s="904"/>
      <c r="AL217" s="897"/>
      <c r="AM217" s="125">
        <f>AVERAGE(AM192:AM216)</f>
        <v>0.7134016666666666</v>
      </c>
      <c r="AN217" s="684"/>
      <c r="AO217" s="118"/>
      <c r="AP217" s="350"/>
      <c r="AQ217" s="350"/>
      <c r="AR217" s="255"/>
      <c r="AS217" s="612"/>
      <c r="AT217" s="82"/>
      <c r="AU217" s="82"/>
      <c r="AV217" s="884" t="s">
        <v>1261</v>
      </c>
      <c r="AW217" s="885"/>
      <c r="AX217" s="885"/>
      <c r="AY217" s="885"/>
      <c r="AZ217" s="885"/>
      <c r="BA217" s="885"/>
      <c r="BB217" s="886"/>
      <c r="BC217" s="685">
        <f>+BC192+BC202+BC208</f>
        <v>2400000000</v>
      </c>
      <c r="BD217" s="686">
        <f t="shared" ref="BD217:BE217" si="19">+BD192+BD202+BD208</f>
        <v>1635408321</v>
      </c>
      <c r="BE217" s="687">
        <f t="shared" si="19"/>
        <v>271426457</v>
      </c>
      <c r="BF217" s="125">
        <f>+BE217/BC217</f>
        <v>0.11309435708333333</v>
      </c>
      <c r="BG217" s="688"/>
      <c r="BH217" s="675"/>
      <c r="BI217" s="342"/>
      <c r="BJ217" s="342"/>
      <c r="BK217" s="52"/>
      <c r="BL217" s="683"/>
      <c r="BM217" s="683"/>
      <c r="BN217" s="255"/>
      <c r="BO217" s="255"/>
    </row>
    <row r="218" spans="1:67" s="236" customFormat="1" ht="295.5" customHeight="1" thickBot="1" x14ac:dyDescent="0.4">
      <c r="B218" s="909" t="s">
        <v>1262</v>
      </c>
      <c r="C218" s="909" t="s">
        <v>1263</v>
      </c>
      <c r="D218" s="909" t="s">
        <v>1264</v>
      </c>
      <c r="E218" s="909" t="s">
        <v>315</v>
      </c>
      <c r="F218" s="909" t="s">
        <v>1265</v>
      </c>
      <c r="G218" s="919"/>
      <c r="H218" s="919"/>
      <c r="I218" s="919"/>
      <c r="J218" s="909" t="s">
        <v>1266</v>
      </c>
      <c r="K218" s="245" t="s">
        <v>1267</v>
      </c>
      <c r="L218" s="245" t="s">
        <v>453</v>
      </c>
      <c r="M218" s="245">
        <v>0</v>
      </c>
      <c r="N218" s="245" t="s">
        <v>1268</v>
      </c>
      <c r="O218" s="245"/>
      <c r="P218" s="245" t="s">
        <v>152</v>
      </c>
      <c r="Q218" s="689" t="s">
        <v>1057</v>
      </c>
      <c r="R218" s="245">
        <v>24</v>
      </c>
      <c r="S218" s="245">
        <v>30</v>
      </c>
      <c r="T218" s="690">
        <v>52</v>
      </c>
      <c r="U218" s="583">
        <v>56</v>
      </c>
      <c r="V218" s="691">
        <v>28</v>
      </c>
      <c r="W218" s="88">
        <v>1</v>
      </c>
      <c r="X218" s="88">
        <v>1</v>
      </c>
      <c r="Y218" s="1219"/>
      <c r="Z218" s="1229"/>
      <c r="AA218" s="1087" t="s">
        <v>1269</v>
      </c>
      <c r="AB218" s="1087" t="s">
        <v>1018</v>
      </c>
      <c r="AC218" s="1200" t="s">
        <v>1019</v>
      </c>
      <c r="AD218" s="1230">
        <v>2020130010268</v>
      </c>
      <c r="AE218" s="1232" t="s">
        <v>1020</v>
      </c>
      <c r="AF218" s="926" t="s">
        <v>1270</v>
      </c>
      <c r="AG218" s="945" t="s">
        <v>1022</v>
      </c>
      <c r="AH218" s="924">
        <v>30</v>
      </c>
      <c r="AI218" s="943">
        <v>0.5</v>
      </c>
      <c r="AJ218" s="941">
        <v>56</v>
      </c>
      <c r="AK218" s="941">
        <v>28</v>
      </c>
      <c r="AL218" s="789">
        <v>1</v>
      </c>
      <c r="AM218" s="777">
        <f>AVERAGE(AL218:AL220)</f>
        <v>0.72222222222222221</v>
      </c>
      <c r="AN218" s="617">
        <v>45170</v>
      </c>
      <c r="AO218" s="617">
        <v>45290</v>
      </c>
      <c r="AP218" s="937">
        <v>120</v>
      </c>
      <c r="AQ218" s="937">
        <v>30</v>
      </c>
      <c r="AR218" s="255"/>
      <c r="AS218" s="859">
        <v>84</v>
      </c>
      <c r="AT218" s="927" t="s">
        <v>1023</v>
      </c>
      <c r="AU218" s="927" t="s">
        <v>1024</v>
      </c>
      <c r="AV218" s="878">
        <v>0</v>
      </c>
      <c r="AW218" s="936">
        <v>0</v>
      </c>
      <c r="AX218" s="878">
        <v>0</v>
      </c>
      <c r="AY218" s="878">
        <v>0</v>
      </c>
      <c r="AZ218" s="878">
        <v>0</v>
      </c>
      <c r="BA218" s="936"/>
      <c r="BB218" s="878">
        <v>0</v>
      </c>
      <c r="BC218" s="878">
        <v>0</v>
      </c>
      <c r="BD218" s="878">
        <v>0</v>
      </c>
      <c r="BE218" s="878">
        <v>0</v>
      </c>
      <c r="BF218" s="857"/>
      <c r="BG218" s="282" t="s">
        <v>173</v>
      </c>
      <c r="BH218" s="310" t="s">
        <v>1029</v>
      </c>
      <c r="BI218" s="34" t="s">
        <v>981</v>
      </c>
      <c r="BJ218" s="310" t="s">
        <v>1030</v>
      </c>
      <c r="BK218" s="290" t="s">
        <v>1045</v>
      </c>
      <c r="BL218" s="393" t="s">
        <v>1271</v>
      </c>
      <c r="BM218" s="393" t="s">
        <v>1272</v>
      </c>
      <c r="BN218" s="255"/>
      <c r="BO218" s="255"/>
    </row>
    <row r="219" spans="1:67" s="236" customFormat="1" ht="58.5" customHeight="1" thickBot="1" x14ac:dyDescent="0.4">
      <c r="B219" s="823"/>
      <c r="C219" s="823"/>
      <c r="D219" s="823"/>
      <c r="E219" s="823"/>
      <c r="F219" s="823"/>
      <c r="G219" s="919"/>
      <c r="H219" s="919"/>
      <c r="I219" s="919"/>
      <c r="J219" s="910"/>
      <c r="K219" s="774" t="s">
        <v>1273</v>
      </c>
      <c r="L219" s="775"/>
      <c r="M219" s="775"/>
      <c r="N219" s="775"/>
      <c r="O219" s="775"/>
      <c r="P219" s="775"/>
      <c r="Q219" s="775"/>
      <c r="R219" s="775"/>
      <c r="S219" s="775"/>
      <c r="T219" s="775"/>
      <c r="U219" s="775"/>
      <c r="V219" s="776"/>
      <c r="W219" s="120">
        <f>+W218</f>
        <v>1</v>
      </c>
      <c r="X219" s="120">
        <f>+X218</f>
        <v>1</v>
      </c>
      <c r="Y219" s="1219"/>
      <c r="Z219" s="1229"/>
      <c r="AA219" s="1227"/>
      <c r="AB219" s="1227"/>
      <c r="AC219" s="1201"/>
      <c r="AD219" s="929"/>
      <c r="AE219" s="814"/>
      <c r="AF219" s="926"/>
      <c r="AG219" s="945"/>
      <c r="AH219" s="925"/>
      <c r="AI219" s="944"/>
      <c r="AJ219" s="942"/>
      <c r="AK219" s="942"/>
      <c r="AL219" s="778"/>
      <c r="AM219" s="777"/>
      <c r="AN219" s="634"/>
      <c r="AO219" s="634"/>
      <c r="AP219" s="925"/>
      <c r="AQ219" s="925"/>
      <c r="AR219" s="500"/>
      <c r="AS219" s="860"/>
      <c r="AT219" s="927"/>
      <c r="AU219" s="927"/>
      <c r="AV219" s="879"/>
      <c r="AW219" s="936"/>
      <c r="AX219" s="879"/>
      <c r="AY219" s="879"/>
      <c r="AZ219" s="879"/>
      <c r="BA219" s="936"/>
      <c r="BB219" s="879"/>
      <c r="BC219" s="879"/>
      <c r="BD219" s="879"/>
      <c r="BE219" s="879"/>
      <c r="BF219" s="858"/>
      <c r="BG219" s="282"/>
      <c r="BH219" s="310"/>
      <c r="BI219" s="34"/>
      <c r="BJ219" s="310"/>
      <c r="BK219" s="290"/>
      <c r="BL219" s="393"/>
      <c r="BM219" s="393"/>
      <c r="BN219" s="255"/>
      <c r="BO219" s="255"/>
    </row>
    <row r="220" spans="1:67" s="236" customFormat="1" ht="195" customHeight="1" x14ac:dyDescent="0.35">
      <c r="B220" s="823"/>
      <c r="C220" s="823"/>
      <c r="D220" s="823"/>
      <c r="E220" s="823"/>
      <c r="F220" s="823"/>
      <c r="G220" s="919"/>
      <c r="H220" s="919"/>
      <c r="I220" s="919"/>
      <c r="J220" s="909" t="s">
        <v>1274</v>
      </c>
      <c r="K220" s="243" t="s">
        <v>1275</v>
      </c>
      <c r="L220" s="243" t="s">
        <v>453</v>
      </c>
      <c r="M220" s="350">
        <v>0</v>
      </c>
      <c r="N220" s="243" t="s">
        <v>1276</v>
      </c>
      <c r="O220" s="243"/>
      <c r="P220" s="243" t="s">
        <v>152</v>
      </c>
      <c r="Q220" s="689" t="s">
        <v>1057</v>
      </c>
      <c r="R220" s="350">
        <v>36</v>
      </c>
      <c r="S220" s="508">
        <v>9</v>
      </c>
      <c r="T220" s="742">
        <v>6</v>
      </c>
      <c r="U220" s="692">
        <v>4</v>
      </c>
      <c r="V220" s="692">
        <v>0</v>
      </c>
      <c r="W220" s="89">
        <f>+(U220+V220)/S220</f>
        <v>0.44444444444444442</v>
      </c>
      <c r="X220" s="744">
        <f>+(T220+U220+V220)/R220</f>
        <v>0.27777777777777779</v>
      </c>
      <c r="Y220" s="1219"/>
      <c r="Z220" s="1229"/>
      <c r="AA220" s="1228"/>
      <c r="AB220" s="1228"/>
      <c r="AC220" s="1202"/>
      <c r="AD220" s="1231"/>
      <c r="AE220" s="1233"/>
      <c r="AF220" s="693" t="s">
        <v>1277</v>
      </c>
      <c r="AG220" s="624" t="s">
        <v>1022</v>
      </c>
      <c r="AH220" s="593">
        <v>9</v>
      </c>
      <c r="AI220" s="57">
        <v>0.5</v>
      </c>
      <c r="AJ220" s="160">
        <v>4</v>
      </c>
      <c r="AK220" s="160">
        <v>0</v>
      </c>
      <c r="AL220" s="110">
        <f t="shared" ref="AL220:AL221" si="20">+AJ220/AH220</f>
        <v>0.44444444444444442</v>
      </c>
      <c r="AM220" s="778"/>
      <c r="AN220" s="607">
        <v>45170</v>
      </c>
      <c r="AO220" s="607">
        <v>45290</v>
      </c>
      <c r="AP220" s="350">
        <v>120</v>
      </c>
      <c r="AQ220" s="399">
        <v>9</v>
      </c>
      <c r="AR220" s="408"/>
      <c r="AS220" s="312">
        <v>0</v>
      </c>
      <c r="AT220" s="927"/>
      <c r="AU220" s="927"/>
      <c r="AV220" s="879"/>
      <c r="AW220" s="878"/>
      <c r="AX220" s="879"/>
      <c r="AY220" s="879"/>
      <c r="AZ220" s="879"/>
      <c r="BA220" s="878"/>
      <c r="BB220" s="879"/>
      <c r="BC220" s="879"/>
      <c r="BD220" s="879"/>
      <c r="BE220" s="879"/>
      <c r="BF220" s="858"/>
      <c r="BG220" s="282" t="s">
        <v>173</v>
      </c>
      <c r="BH220" s="310" t="s">
        <v>1029</v>
      </c>
      <c r="BI220" s="34" t="s">
        <v>981</v>
      </c>
      <c r="BJ220" s="310" t="s">
        <v>1030</v>
      </c>
      <c r="BK220" s="290" t="s">
        <v>1045</v>
      </c>
      <c r="BL220" s="393" t="s">
        <v>1278</v>
      </c>
      <c r="BM220" s="393" t="s">
        <v>1279</v>
      </c>
      <c r="BN220" s="255"/>
      <c r="BO220" s="255"/>
    </row>
    <row r="221" spans="1:67" s="236" customFormat="1" ht="234.75" customHeight="1" x14ac:dyDescent="0.35">
      <c r="B221" s="910"/>
      <c r="C221" s="910"/>
      <c r="D221" s="910"/>
      <c r="E221" s="910"/>
      <c r="F221" s="910"/>
      <c r="G221" s="919"/>
      <c r="H221" s="919"/>
      <c r="I221" s="919"/>
      <c r="J221" s="910"/>
      <c r="K221" s="243" t="s">
        <v>1280</v>
      </c>
      <c r="L221" s="243" t="s">
        <v>149</v>
      </c>
      <c r="M221" s="350">
        <v>0</v>
      </c>
      <c r="N221" s="243" t="s">
        <v>1281</v>
      </c>
      <c r="O221" s="243"/>
      <c r="P221" s="243" t="s">
        <v>152</v>
      </c>
      <c r="Q221" s="243" t="s">
        <v>1282</v>
      </c>
      <c r="R221" s="350">
        <v>1</v>
      </c>
      <c r="S221" s="636">
        <v>0.25</v>
      </c>
      <c r="T221" s="85">
        <v>0.15</v>
      </c>
      <c r="U221" s="692">
        <v>0</v>
      </c>
      <c r="V221" s="692">
        <v>0</v>
      </c>
      <c r="W221" s="89">
        <f>+(U221+V221)/S221</f>
        <v>0</v>
      </c>
      <c r="X221" s="89">
        <f>+(T221+U221+V221)/R221</f>
        <v>0.15</v>
      </c>
      <c r="Y221" s="1219"/>
      <c r="Z221" s="1229"/>
      <c r="AA221" s="694" t="s">
        <v>730</v>
      </c>
      <c r="AB221" s="493" t="s">
        <v>1283</v>
      </c>
      <c r="AC221" s="695" t="s">
        <v>771</v>
      </c>
      <c r="AD221" s="608">
        <v>2020130010257</v>
      </c>
      <c r="AE221" s="272" t="s">
        <v>772</v>
      </c>
      <c r="AF221" s="273" t="s">
        <v>1284</v>
      </c>
      <c r="AG221" s="272" t="s">
        <v>1285</v>
      </c>
      <c r="AH221" s="399">
        <v>6</v>
      </c>
      <c r="AI221" s="696">
        <v>1</v>
      </c>
      <c r="AJ221" s="697">
        <v>0</v>
      </c>
      <c r="AK221" s="160">
        <v>0</v>
      </c>
      <c r="AL221" s="110">
        <f t="shared" si="20"/>
        <v>0</v>
      </c>
      <c r="AM221" s="738">
        <v>0</v>
      </c>
      <c r="AN221" s="76">
        <v>44959</v>
      </c>
      <c r="AO221" s="76">
        <v>45290</v>
      </c>
      <c r="AP221" s="350">
        <v>331</v>
      </c>
      <c r="AQ221" s="350"/>
      <c r="AR221" s="255"/>
      <c r="AS221" s="500"/>
      <c r="AT221" s="172" t="s">
        <v>736</v>
      </c>
      <c r="AU221" s="172" t="s">
        <v>1286</v>
      </c>
      <c r="AV221" s="698">
        <v>0</v>
      </c>
      <c r="AW221" s="698">
        <v>0</v>
      </c>
      <c r="AX221" s="698">
        <v>0</v>
      </c>
      <c r="AY221" s="698">
        <v>0</v>
      </c>
      <c r="AZ221" s="698">
        <v>0</v>
      </c>
      <c r="BA221" s="698"/>
      <c r="BB221" s="698">
        <v>0</v>
      </c>
      <c r="BC221" s="698">
        <v>0</v>
      </c>
      <c r="BD221" s="698">
        <v>0</v>
      </c>
      <c r="BE221" s="698">
        <v>0</v>
      </c>
      <c r="BF221" s="699"/>
      <c r="BG221" s="255"/>
      <c r="BH221" s="255"/>
      <c r="BI221" s="255"/>
      <c r="BJ221" s="255"/>
      <c r="BK221" s="255"/>
      <c r="BL221" s="511" t="s">
        <v>790</v>
      </c>
      <c r="BM221" s="403" t="s">
        <v>1287</v>
      </c>
      <c r="BN221" s="255"/>
      <c r="BO221" s="255"/>
    </row>
    <row r="222" spans="1:67" s="236" customFormat="1" ht="70.5" customHeight="1" x14ac:dyDescent="0.35">
      <c r="E222" s="255"/>
      <c r="F222" s="255"/>
      <c r="G222" s="255"/>
      <c r="H222" s="255"/>
      <c r="I222" s="255"/>
      <c r="J222" s="255"/>
      <c r="K222" s="774" t="s">
        <v>1288</v>
      </c>
      <c r="L222" s="775"/>
      <c r="M222" s="775"/>
      <c r="N222" s="775"/>
      <c r="O222" s="775"/>
      <c r="P222" s="775"/>
      <c r="Q222" s="775"/>
      <c r="R222" s="775"/>
      <c r="S222" s="775"/>
      <c r="T222" s="775"/>
      <c r="U222" s="775"/>
      <c r="V222" s="776"/>
      <c r="W222" s="119">
        <f>AVERAGE(W220:W221)</f>
        <v>0.22222222222222221</v>
      </c>
      <c r="X222" s="743">
        <f>AVERAGE(X220:X221)</f>
        <v>0.21388888888888891</v>
      </c>
      <c r="Y222" s="700"/>
      <c r="Z222" s="701"/>
      <c r="AA222" s="702"/>
      <c r="AB222" s="703"/>
      <c r="AC222" s="703"/>
      <c r="AD222" s="704"/>
      <c r="AE222" s="704"/>
      <c r="AI222" s="705"/>
      <c r="AJ222" s="705"/>
      <c r="AK222" s="705"/>
      <c r="AL222" s="111"/>
      <c r="AM222" s="111"/>
      <c r="AN222" s="567"/>
      <c r="AO222" s="568"/>
      <c r="BF222" s="244"/>
    </row>
    <row r="223" spans="1:67" s="236" customFormat="1" x14ac:dyDescent="0.35">
      <c r="N223" s="706"/>
      <c r="O223" s="706"/>
      <c r="P223" s="706"/>
      <c r="Q223" s="706"/>
      <c r="R223" s="706"/>
      <c r="S223" s="700"/>
      <c r="T223" s="707"/>
      <c r="U223" s="707"/>
      <c r="V223" s="707"/>
      <c r="W223" s="86"/>
      <c r="X223" s="86"/>
      <c r="Y223" s="700"/>
      <c r="Z223" s="701"/>
      <c r="AA223" s="702"/>
      <c r="AB223" s="703"/>
      <c r="AC223" s="703"/>
      <c r="AD223" s="704"/>
      <c r="AE223" s="704"/>
      <c r="AI223" s="705"/>
      <c r="AJ223" s="705"/>
      <c r="AK223" s="705"/>
      <c r="AL223" s="111"/>
      <c r="AM223" s="111"/>
      <c r="AN223" s="567"/>
      <c r="AO223" s="568"/>
      <c r="BF223" s="244"/>
    </row>
    <row r="224" spans="1:67" ht="24" thickBot="1" x14ac:dyDescent="0.4">
      <c r="C224" s="708"/>
      <c r="D224" s="708"/>
      <c r="E224" s="708"/>
      <c r="F224" s="708"/>
      <c r="G224" s="708"/>
      <c r="H224" s="708"/>
      <c r="I224" s="708"/>
      <c r="J224" s="708"/>
      <c r="K224" s="708"/>
      <c r="L224" s="708"/>
      <c r="M224" s="708"/>
      <c r="N224" s="709"/>
      <c r="O224" s="709"/>
      <c r="P224" s="709"/>
      <c r="Q224" s="709"/>
      <c r="S224" s="710"/>
      <c r="T224" s="711"/>
      <c r="U224" s="711"/>
      <c r="V224" s="711"/>
      <c r="Y224" s="710"/>
      <c r="Z224" s="712"/>
      <c r="AA224" s="713"/>
      <c r="AB224" s="714"/>
      <c r="AC224" s="714"/>
      <c r="AD224" s="715"/>
      <c r="AE224" s="715"/>
      <c r="AF224" s="708"/>
      <c r="AG224" s="708"/>
      <c r="AH224" s="708"/>
      <c r="AI224" s="716"/>
      <c r="AJ224" s="716"/>
      <c r="AK224" s="716"/>
      <c r="AL224" s="112"/>
      <c r="AM224" s="112"/>
      <c r="AN224" s="717"/>
      <c r="AO224" s="718"/>
      <c r="AP224" s="708"/>
      <c r="AQ224" s="708"/>
      <c r="AR224" s="708"/>
      <c r="AS224" s="708"/>
      <c r="AT224" s="708"/>
      <c r="AU224" s="708"/>
      <c r="AV224" s="708"/>
      <c r="AW224" s="708"/>
      <c r="AX224" s="708"/>
      <c r="AY224" s="708"/>
      <c r="AZ224" s="708"/>
      <c r="BA224" s="708"/>
      <c r="BB224" s="708"/>
      <c r="BC224" s="708"/>
      <c r="BD224" s="708"/>
      <c r="BE224" s="708"/>
      <c r="BF224" s="719"/>
      <c r="BG224" s="708"/>
      <c r="BH224" s="708"/>
      <c r="BI224" s="708"/>
      <c r="BJ224" s="708"/>
      <c r="BK224" s="708"/>
      <c r="BN224" s="708"/>
      <c r="BO224" s="708"/>
    </row>
    <row r="225" spans="3:67" ht="81" customHeight="1" thickBot="1" x14ac:dyDescent="0.4">
      <c r="C225" s="708"/>
      <c r="D225" s="708"/>
      <c r="E225" s="708"/>
      <c r="F225" s="708"/>
      <c r="G225" s="708"/>
      <c r="H225" s="708"/>
      <c r="I225" s="708"/>
      <c r="J225" s="708"/>
      <c r="K225" s="880" t="s">
        <v>1289</v>
      </c>
      <c r="L225" s="881"/>
      <c r="M225" s="881"/>
      <c r="N225" s="881"/>
      <c r="O225" s="881"/>
      <c r="P225" s="881"/>
      <c r="Q225" s="881"/>
      <c r="R225" s="881"/>
      <c r="S225" s="881"/>
      <c r="T225" s="881"/>
      <c r="U225" s="882"/>
      <c r="V225" s="720"/>
      <c r="W225" s="128">
        <f>AVERAGE(W102,W126,W137,W147,W158,W173,W191,W217,W219,W222)</f>
        <v>0.60239883652488957</v>
      </c>
      <c r="X225" s="128">
        <f>AVERAGE(X102,X126,X137,X147,X158,X173,X191,X217,X219,X222)</f>
        <v>0.8160513458630273</v>
      </c>
      <c r="Y225" s="710"/>
      <c r="Z225" s="712"/>
      <c r="AA225" s="880" t="s">
        <v>1290</v>
      </c>
      <c r="AB225" s="881"/>
      <c r="AC225" s="881"/>
      <c r="AD225" s="881"/>
      <c r="AE225" s="881"/>
      <c r="AF225" s="881"/>
      <c r="AG225" s="881"/>
      <c r="AH225" s="881"/>
      <c r="AI225" s="881"/>
      <c r="AJ225" s="881"/>
      <c r="AK225" s="882"/>
      <c r="AL225" s="883"/>
      <c r="AM225" s="127">
        <f>AVERAGE(AM102,AM126,AM137,AM147,AM158,AM173,AM191,AM217,AM219,AM222)</f>
        <v>0.64419671335504891</v>
      </c>
      <c r="AN225" s="717"/>
      <c r="AO225" s="718"/>
      <c r="AP225" s="708"/>
      <c r="AQ225" s="708"/>
      <c r="AR225" s="708"/>
      <c r="AS225" s="708"/>
      <c r="AT225" s="708"/>
      <c r="AU225" s="708"/>
      <c r="AV225" s="869" t="s">
        <v>1291</v>
      </c>
      <c r="AW225" s="870"/>
      <c r="AX225" s="870"/>
      <c r="AY225" s="870"/>
      <c r="AZ225" s="870"/>
      <c r="BA225" s="870"/>
      <c r="BB225" s="893"/>
      <c r="BC225" s="722">
        <f>SUM(BC102,BC126,BC137,BC147,BC158,BC173,BC191,BC217)</f>
        <v>734093319099.64001</v>
      </c>
      <c r="BD225" s="723">
        <f t="shared" ref="BD225:BE225" si="21">SUM(BD102,BD126,BD137,BD147,BD158,BD173,BD191,BD217)</f>
        <v>422922900155.31</v>
      </c>
      <c r="BE225" s="722">
        <f t="shared" si="21"/>
        <v>248357177267.87</v>
      </c>
      <c r="BF225" s="724">
        <f>+BE225/BC225</f>
        <v>0.33831826391292896</v>
      </c>
      <c r="BG225" s="708"/>
      <c r="BH225" s="708"/>
      <c r="BI225" s="708"/>
      <c r="BJ225" s="708"/>
      <c r="BK225" s="708"/>
      <c r="BN225" s="708"/>
      <c r="BO225" s="708"/>
    </row>
    <row r="226" spans="3:67" ht="81" customHeight="1" thickBot="1" x14ac:dyDescent="0.4">
      <c r="C226" s="708"/>
      <c r="D226" s="708"/>
      <c r="E226" s="708"/>
      <c r="F226" s="708"/>
      <c r="G226" s="708"/>
      <c r="H226" s="708"/>
      <c r="I226" s="708"/>
      <c r="J226" s="708"/>
      <c r="K226" s="725"/>
      <c r="L226" s="725"/>
      <c r="M226" s="725"/>
      <c r="N226" s="725"/>
      <c r="O226" s="725"/>
      <c r="P226" s="725"/>
      <c r="Q226" s="725"/>
      <c r="R226" s="725"/>
      <c r="S226" s="725"/>
      <c r="T226" s="725"/>
      <c r="U226" s="725"/>
      <c r="V226" s="725"/>
      <c r="W226" s="130"/>
      <c r="X226" s="130"/>
      <c r="Y226" s="710"/>
      <c r="Z226" s="712"/>
      <c r="AA226" s="725"/>
      <c r="AB226" s="725"/>
      <c r="AC226" s="725"/>
      <c r="AD226" s="725"/>
      <c r="AE226" s="725"/>
      <c r="AF226" s="725"/>
      <c r="AG226" s="725"/>
      <c r="AH226" s="725"/>
      <c r="AI226" s="725"/>
      <c r="AJ226" s="725"/>
      <c r="AK226" s="725"/>
      <c r="AL226" s="725"/>
      <c r="AM226" s="130"/>
      <c r="AN226" s="717"/>
      <c r="AO226" s="718"/>
      <c r="AP226" s="708"/>
      <c r="AQ226" s="708"/>
      <c r="AR226" s="708"/>
      <c r="AS226" s="708"/>
      <c r="AT226" s="708"/>
      <c r="AU226" s="708"/>
      <c r="AV226" s="721"/>
      <c r="AW226" s="720"/>
      <c r="AX226" s="720"/>
      <c r="AY226" s="720"/>
      <c r="AZ226" s="720"/>
      <c r="BA226" s="726"/>
      <c r="BB226" s="720"/>
      <c r="BC226" s="722"/>
      <c r="BD226" s="726"/>
      <c r="BE226" s="726"/>
      <c r="BF226" s="727"/>
      <c r="BG226" s="708"/>
      <c r="BH226" s="708"/>
      <c r="BI226" s="708"/>
      <c r="BJ226" s="708"/>
      <c r="BK226" s="708"/>
      <c r="BN226" s="708"/>
      <c r="BO226" s="708"/>
    </row>
    <row r="227" spans="3:67" ht="132" customHeight="1" thickBot="1" x14ac:dyDescent="0.4">
      <c r="C227" s="708"/>
      <c r="D227" s="708"/>
      <c r="E227" s="708"/>
      <c r="F227" s="708"/>
      <c r="G227" s="708"/>
      <c r="H227" s="708"/>
      <c r="I227" s="708"/>
      <c r="J227" s="708"/>
      <c r="K227" s="708"/>
      <c r="L227" s="708"/>
      <c r="M227" s="708"/>
      <c r="N227" s="709"/>
      <c r="O227" s="709"/>
      <c r="P227" s="709"/>
      <c r="Q227" s="709"/>
      <c r="S227" s="710"/>
      <c r="T227" s="711"/>
      <c r="U227" s="711"/>
      <c r="V227" s="711"/>
      <c r="Y227" s="710"/>
      <c r="Z227" s="712"/>
      <c r="AA227" s="713"/>
      <c r="AB227" s="714"/>
      <c r="AC227" s="714"/>
      <c r="AD227" s="715"/>
      <c r="AE227" s="715"/>
      <c r="AF227" s="708"/>
      <c r="AG227" s="708"/>
      <c r="AH227" s="708"/>
      <c r="AI227" s="716"/>
      <c r="AJ227" s="716"/>
      <c r="AK227" s="716"/>
      <c r="AL227" s="112"/>
      <c r="AM227" s="112"/>
      <c r="AN227" s="717"/>
      <c r="AO227" s="718"/>
      <c r="AP227" s="708"/>
      <c r="AQ227" s="708"/>
      <c r="AR227" s="708"/>
      <c r="AS227" s="708"/>
      <c r="AT227" s="708"/>
      <c r="AU227" s="708"/>
      <c r="AV227" s="869" t="s">
        <v>1292</v>
      </c>
      <c r="AW227" s="870"/>
      <c r="AX227" s="870"/>
      <c r="AY227" s="870"/>
      <c r="AZ227" s="870"/>
      <c r="BA227" s="870"/>
      <c r="BB227" s="870"/>
      <c r="BC227" s="128">
        <f>+BD225/BC225</f>
        <v>0.57611599118491064</v>
      </c>
      <c r="BD227" s="708"/>
      <c r="BE227" s="708"/>
      <c r="BF227" s="719"/>
      <c r="BG227" s="708"/>
      <c r="BH227" s="708"/>
      <c r="BI227" s="708"/>
      <c r="BJ227" s="708"/>
      <c r="BK227" s="708"/>
      <c r="BN227" s="708"/>
      <c r="BO227" s="708"/>
    </row>
    <row r="228" spans="3:67" ht="120" customHeight="1" thickBot="1" x14ac:dyDescent="0.4">
      <c r="C228" s="708"/>
      <c r="D228" s="708"/>
      <c r="E228" s="708"/>
      <c r="F228" s="708"/>
      <c r="G228" s="708"/>
      <c r="H228" s="708"/>
      <c r="I228" s="708"/>
      <c r="J228" s="708"/>
      <c r="K228" s="708"/>
      <c r="L228" s="708"/>
      <c r="M228" s="708"/>
      <c r="N228" s="709"/>
      <c r="O228" s="709"/>
      <c r="P228" s="709"/>
      <c r="Q228" s="709"/>
      <c r="S228" s="710"/>
      <c r="T228" s="711"/>
      <c r="U228" s="711"/>
      <c r="V228" s="711"/>
      <c r="Y228" s="710"/>
      <c r="Z228" s="712"/>
      <c r="AA228" s="713"/>
      <c r="AB228" s="714"/>
      <c r="AC228" s="714"/>
      <c r="AD228" s="715"/>
      <c r="AE228" s="715"/>
      <c r="AF228" s="708"/>
      <c r="AG228" s="708"/>
      <c r="AH228" s="708"/>
      <c r="AI228" s="716"/>
      <c r="AJ228" s="716"/>
      <c r="AK228" s="716"/>
      <c r="AL228" s="112"/>
      <c r="AM228" s="112"/>
      <c r="AN228" s="717"/>
      <c r="AO228" s="718"/>
      <c r="AP228" s="708"/>
      <c r="AQ228" s="708"/>
      <c r="AR228" s="708"/>
      <c r="AS228" s="708"/>
      <c r="AT228" s="708"/>
      <c r="AU228" s="708"/>
      <c r="AV228" s="869" t="s">
        <v>1293</v>
      </c>
      <c r="AW228" s="870"/>
      <c r="AX228" s="870"/>
      <c r="AY228" s="870"/>
      <c r="AZ228" s="870"/>
      <c r="BA228" s="870"/>
      <c r="BB228" s="870"/>
      <c r="BC228" s="128">
        <f>+BE225/BC225</f>
        <v>0.33831826391292896</v>
      </c>
      <c r="BD228" s="708"/>
      <c r="BE228" s="708"/>
      <c r="BF228" s="719"/>
      <c r="BG228" s="708"/>
      <c r="BH228" s="708"/>
      <c r="BI228" s="708"/>
      <c r="BJ228" s="708"/>
      <c r="BK228" s="708"/>
      <c r="BN228" s="708"/>
      <c r="BO228" s="708"/>
    </row>
    <row r="229" spans="3:67" ht="32.25" customHeight="1" x14ac:dyDescent="0.35">
      <c r="C229" s="708"/>
      <c r="D229" s="708"/>
      <c r="E229" s="708"/>
      <c r="F229" s="708"/>
      <c r="G229" s="708"/>
      <c r="H229" s="708"/>
      <c r="I229" s="708"/>
      <c r="J229" s="708"/>
      <c r="K229" s="708"/>
      <c r="L229" s="708"/>
      <c r="M229" s="708"/>
      <c r="N229" s="709"/>
      <c r="O229" s="709"/>
      <c r="P229" s="709"/>
      <c r="Q229" s="709"/>
      <c r="S229" s="710"/>
      <c r="T229" s="711"/>
      <c r="U229" s="711"/>
      <c r="V229" s="711"/>
      <c r="Y229" s="710"/>
      <c r="Z229" s="712"/>
      <c r="AA229" s="713"/>
      <c r="AB229" s="714"/>
      <c r="AC229" s="714"/>
      <c r="AD229" s="715"/>
      <c r="AE229" s="715"/>
      <c r="AF229" s="708"/>
      <c r="AG229" s="708"/>
      <c r="AH229" s="708"/>
      <c r="AI229" s="716"/>
      <c r="AJ229" s="716"/>
      <c r="AK229" s="716"/>
      <c r="AL229" s="112"/>
      <c r="AM229" s="112"/>
      <c r="AN229" s="717"/>
      <c r="AO229" s="718"/>
      <c r="AP229" s="708"/>
      <c r="AQ229" s="708"/>
      <c r="AR229" s="708"/>
      <c r="AS229" s="708"/>
      <c r="AT229" s="708"/>
      <c r="AU229" s="708"/>
      <c r="AV229" s="708"/>
      <c r="AW229" s="708"/>
      <c r="AX229" s="708"/>
      <c r="AY229" s="708"/>
      <c r="AZ229" s="708"/>
      <c r="BA229" s="708"/>
      <c r="BB229" s="708"/>
      <c r="BC229" s="708"/>
      <c r="BD229" s="708"/>
      <c r="BE229" s="708"/>
      <c r="BF229" s="719"/>
      <c r="BG229" s="708"/>
      <c r="BH229" s="708"/>
      <c r="BI229" s="708"/>
      <c r="BJ229" s="708"/>
      <c r="BK229" s="708"/>
      <c r="BN229" s="708"/>
      <c r="BO229" s="708"/>
    </row>
    <row r="230" spans="3:67" ht="32.25" customHeight="1" x14ac:dyDescent="0.35">
      <c r="C230" s="708"/>
      <c r="D230" s="708"/>
      <c r="E230" s="708"/>
      <c r="F230" s="708"/>
      <c r="G230" s="708"/>
      <c r="H230" s="708"/>
      <c r="I230" s="708"/>
      <c r="J230" s="708"/>
      <c r="K230" s="708"/>
      <c r="L230" s="708"/>
      <c r="M230" s="708"/>
      <c r="N230" s="709"/>
      <c r="O230" s="709"/>
      <c r="P230" s="709"/>
      <c r="Q230" s="709"/>
      <c r="S230" s="710"/>
      <c r="T230" s="711"/>
      <c r="U230" s="711"/>
      <c r="V230" s="711"/>
      <c r="Y230" s="710"/>
      <c r="Z230" s="712"/>
      <c r="AA230" s="713"/>
      <c r="AB230" s="714"/>
      <c r="AC230" s="714"/>
      <c r="AD230" s="715"/>
      <c r="AE230" s="715"/>
      <c r="AF230" s="708"/>
      <c r="AG230" s="708"/>
      <c r="AH230" s="708"/>
      <c r="AI230" s="716"/>
      <c r="AJ230" s="716"/>
      <c r="AK230" s="716"/>
      <c r="AL230" s="112"/>
      <c r="AM230" s="112"/>
      <c r="AN230" s="717"/>
      <c r="AO230" s="718"/>
      <c r="AP230" s="708"/>
      <c r="AQ230" s="708"/>
      <c r="AR230" s="708"/>
      <c r="AS230" s="708"/>
      <c r="AT230" s="708"/>
      <c r="AU230" s="708"/>
      <c r="AV230" s="708"/>
      <c r="AW230" s="708"/>
      <c r="AX230" s="708"/>
      <c r="AY230" s="708"/>
      <c r="AZ230" s="708"/>
      <c r="BA230" s="708"/>
      <c r="BB230" s="708"/>
      <c r="BC230" s="708"/>
      <c r="BD230" s="708"/>
      <c r="BE230" s="708"/>
      <c r="BF230" s="719"/>
      <c r="BG230" s="708"/>
      <c r="BH230" s="708"/>
      <c r="BI230" s="708"/>
      <c r="BJ230" s="708"/>
      <c r="BK230" s="708"/>
      <c r="BN230" s="708"/>
      <c r="BO230" s="708"/>
    </row>
    <row r="231" spans="3:67" x14ac:dyDescent="0.35">
      <c r="C231" s="708"/>
      <c r="D231" s="708"/>
      <c r="E231" s="708"/>
      <c r="F231" s="708"/>
      <c r="G231" s="708"/>
      <c r="H231" s="708"/>
      <c r="I231" s="708"/>
      <c r="J231" s="708"/>
      <c r="K231" s="708"/>
      <c r="L231" s="708"/>
      <c r="M231" s="708"/>
      <c r="N231" s="709"/>
      <c r="O231" s="709"/>
      <c r="P231" s="709"/>
      <c r="Q231" s="709"/>
      <c r="S231" s="710"/>
      <c r="T231" s="711"/>
      <c r="U231" s="711"/>
      <c r="V231" s="711"/>
      <c r="Y231" s="710"/>
      <c r="Z231" s="712"/>
      <c r="AA231" s="713"/>
      <c r="AB231" s="714"/>
      <c r="AC231" s="714"/>
      <c r="AD231" s="715"/>
      <c r="AE231" s="715"/>
      <c r="AF231" s="708"/>
      <c r="AG231" s="708"/>
      <c r="AH231" s="708"/>
      <c r="AI231" s="716"/>
      <c r="AJ231" s="716"/>
      <c r="AK231" s="716"/>
      <c r="AL231" s="112"/>
      <c r="AM231" s="112"/>
      <c r="AN231" s="717"/>
      <c r="AO231" s="718"/>
      <c r="AP231" s="708"/>
      <c r="AQ231" s="708"/>
      <c r="AR231" s="708"/>
      <c r="AS231" s="708"/>
      <c r="AT231" s="708"/>
      <c r="AU231" s="708"/>
      <c r="AV231" s="708"/>
      <c r="AW231" s="708"/>
      <c r="AX231" s="708"/>
      <c r="AY231" s="708"/>
      <c r="AZ231" s="708"/>
      <c r="BA231" s="708"/>
      <c r="BB231" s="708"/>
      <c r="BC231" s="708"/>
      <c r="BD231" s="708"/>
      <c r="BE231" s="708"/>
      <c r="BF231" s="719"/>
      <c r="BG231" s="708"/>
      <c r="BH231" s="708"/>
      <c r="BI231" s="708"/>
      <c r="BJ231" s="708"/>
      <c r="BK231" s="708"/>
      <c r="BN231" s="708"/>
      <c r="BO231" s="708"/>
    </row>
    <row r="232" spans="3:67" x14ac:dyDescent="0.35">
      <c r="C232" s="708"/>
      <c r="D232" s="708"/>
      <c r="E232" s="708"/>
      <c r="F232" s="708"/>
      <c r="G232" s="708"/>
      <c r="H232" s="708"/>
      <c r="I232" s="708"/>
      <c r="J232" s="708"/>
      <c r="K232" s="708"/>
      <c r="L232" s="708"/>
      <c r="M232" s="708"/>
      <c r="N232" s="709"/>
      <c r="O232" s="709"/>
      <c r="P232" s="709"/>
      <c r="Q232" s="709"/>
      <c r="S232" s="710"/>
      <c r="T232" s="711"/>
      <c r="U232" s="711"/>
      <c r="V232" s="711"/>
      <c r="Y232" s="710"/>
      <c r="Z232" s="712"/>
      <c r="AA232" s="713"/>
      <c r="AB232" s="714"/>
      <c r="AC232" s="714"/>
      <c r="AD232" s="715"/>
      <c r="AE232" s="715"/>
      <c r="AF232" s="708"/>
      <c r="AG232" s="708"/>
      <c r="AH232" s="708"/>
      <c r="AI232" s="716"/>
      <c r="AJ232" s="716"/>
      <c r="AK232" s="716"/>
      <c r="AL232" s="112"/>
      <c r="AM232" s="112"/>
      <c r="AN232" s="717"/>
      <c r="AO232" s="718"/>
      <c r="AP232" s="708"/>
      <c r="AQ232" s="708"/>
      <c r="AR232" s="708"/>
      <c r="AS232" s="708"/>
      <c r="AT232" s="708"/>
      <c r="AU232" s="708"/>
      <c r="AV232" s="708"/>
      <c r="AW232" s="708"/>
      <c r="AX232" s="708"/>
      <c r="AY232" s="708"/>
      <c r="AZ232" s="708"/>
      <c r="BA232" s="708"/>
      <c r="BB232" s="708"/>
      <c r="BC232" s="708"/>
      <c r="BD232" s="708"/>
      <c r="BE232" s="708"/>
      <c r="BF232" s="719"/>
      <c r="BG232" s="708"/>
      <c r="BH232" s="708"/>
      <c r="BI232" s="708"/>
      <c r="BJ232" s="708"/>
      <c r="BK232" s="708"/>
      <c r="BN232" s="708"/>
      <c r="BO232" s="708"/>
    </row>
    <row r="233" spans="3:67" x14ac:dyDescent="0.35">
      <c r="C233" s="708"/>
      <c r="D233" s="708"/>
      <c r="E233" s="708"/>
      <c r="F233" s="708"/>
      <c r="G233" s="708"/>
      <c r="H233" s="708"/>
      <c r="I233" s="708"/>
      <c r="J233" s="708"/>
      <c r="K233" s="708"/>
      <c r="L233" s="708"/>
      <c r="M233" s="708"/>
      <c r="N233" s="709"/>
      <c r="O233" s="709"/>
      <c r="P233" s="709"/>
      <c r="Q233" s="709"/>
      <c r="S233" s="710"/>
      <c r="T233" s="711"/>
      <c r="U233" s="711"/>
      <c r="V233" s="711"/>
      <c r="Y233" s="710"/>
      <c r="Z233" s="712"/>
      <c r="AA233" s="713"/>
      <c r="AB233" s="714"/>
      <c r="AC233" s="714"/>
      <c r="AD233" s="715"/>
      <c r="AE233" s="715"/>
      <c r="AF233" s="708"/>
      <c r="AG233" s="708"/>
      <c r="AH233" s="708"/>
      <c r="AI233" s="716"/>
      <c r="AJ233" s="716"/>
      <c r="AK233" s="716"/>
      <c r="AL233" s="112"/>
      <c r="AM233" s="112"/>
      <c r="AN233" s="717"/>
      <c r="AO233" s="718"/>
      <c r="AP233" s="708"/>
      <c r="AQ233" s="708"/>
      <c r="AR233" s="708"/>
      <c r="AS233" s="708"/>
      <c r="AT233" s="708"/>
      <c r="AU233" s="708"/>
      <c r="AV233" s="708"/>
      <c r="AW233" s="708"/>
      <c r="AX233" s="708"/>
      <c r="AY233" s="708"/>
      <c r="AZ233" s="708"/>
      <c r="BA233" s="708"/>
      <c r="BB233" s="708"/>
      <c r="BC233" s="708"/>
      <c r="BD233" s="708"/>
      <c r="BE233" s="708"/>
      <c r="BF233" s="719"/>
      <c r="BG233" s="708"/>
      <c r="BH233" s="708"/>
      <c r="BI233" s="708"/>
      <c r="BJ233" s="708"/>
      <c r="BK233" s="708"/>
      <c r="BN233" s="708"/>
      <c r="BO233" s="708"/>
    </row>
    <row r="234" spans="3:67" x14ac:dyDescent="0.35">
      <c r="C234" s="708"/>
      <c r="D234" s="708"/>
      <c r="E234" s="708"/>
      <c r="F234" s="708"/>
      <c r="G234" s="708"/>
      <c r="H234" s="708"/>
      <c r="I234" s="708"/>
      <c r="J234" s="708"/>
      <c r="K234" s="708"/>
      <c r="L234" s="708"/>
      <c r="M234" s="708"/>
      <c r="N234" s="709"/>
      <c r="O234" s="709"/>
      <c r="P234" s="709"/>
      <c r="Q234" s="709"/>
      <c r="S234" s="710"/>
      <c r="T234" s="711"/>
      <c r="U234" s="711"/>
      <c r="V234" s="711"/>
      <c r="Y234" s="710"/>
      <c r="Z234" s="712"/>
      <c r="AA234" s="713"/>
      <c r="AB234" s="714"/>
      <c r="AC234" s="714"/>
      <c r="AD234" s="715"/>
      <c r="AE234" s="715"/>
      <c r="AF234" s="708"/>
      <c r="AG234" s="708"/>
      <c r="AH234" s="708"/>
      <c r="AI234" s="716"/>
      <c r="AJ234" s="716"/>
      <c r="AK234" s="716"/>
      <c r="AL234" s="112"/>
      <c r="AM234" s="112"/>
      <c r="AN234" s="717"/>
      <c r="AO234" s="718"/>
      <c r="AP234" s="708"/>
      <c r="AQ234" s="708"/>
      <c r="AR234" s="708"/>
      <c r="AS234" s="708"/>
      <c r="AT234" s="708"/>
      <c r="AU234" s="708"/>
      <c r="AV234" s="708"/>
      <c r="AW234" s="708"/>
      <c r="AX234" s="708"/>
      <c r="AY234" s="708"/>
      <c r="AZ234" s="708"/>
      <c r="BA234" s="708"/>
      <c r="BB234" s="708"/>
      <c r="BC234" s="708"/>
      <c r="BD234" s="708"/>
      <c r="BE234" s="708"/>
      <c r="BF234" s="719"/>
      <c r="BG234" s="708"/>
      <c r="BH234" s="708"/>
      <c r="BI234" s="708"/>
      <c r="BJ234" s="708"/>
      <c r="BK234" s="708"/>
      <c r="BN234" s="708"/>
      <c r="BO234" s="708"/>
    </row>
    <row r="235" spans="3:67" x14ac:dyDescent="0.35">
      <c r="C235" s="708"/>
      <c r="D235" s="708"/>
      <c r="E235" s="708"/>
      <c r="F235" s="708"/>
      <c r="G235" s="708"/>
      <c r="H235" s="708"/>
      <c r="I235" s="708"/>
      <c r="J235" s="708"/>
      <c r="K235" s="708"/>
      <c r="L235" s="708"/>
      <c r="M235" s="708"/>
      <c r="N235" s="709"/>
      <c r="O235" s="709"/>
      <c r="P235" s="709"/>
      <c r="Q235" s="709"/>
      <c r="S235" s="710"/>
      <c r="T235" s="711"/>
      <c r="U235" s="711"/>
      <c r="V235" s="711"/>
      <c r="Y235" s="710"/>
      <c r="Z235" s="712"/>
      <c r="AA235" s="713"/>
      <c r="AB235" s="714"/>
      <c r="AC235" s="714"/>
      <c r="AD235" s="715"/>
      <c r="AE235" s="715"/>
      <c r="AF235" s="708"/>
      <c r="AG235" s="708"/>
      <c r="AH235" s="708"/>
      <c r="AI235" s="716"/>
      <c r="AJ235" s="716"/>
      <c r="AK235" s="716"/>
      <c r="AL235" s="112"/>
      <c r="AM235" s="112"/>
      <c r="AN235" s="717"/>
      <c r="AO235" s="718"/>
      <c r="AP235" s="708"/>
      <c r="AQ235" s="708"/>
      <c r="AR235" s="708"/>
      <c r="AS235" s="708"/>
      <c r="AT235" s="708"/>
      <c r="AU235" s="708"/>
      <c r="AV235" s="708"/>
      <c r="AW235" s="708"/>
      <c r="AX235" s="708"/>
      <c r="AY235" s="708"/>
      <c r="AZ235" s="708"/>
      <c r="BA235" s="708"/>
      <c r="BB235" s="708"/>
      <c r="BC235" s="708"/>
      <c r="BD235" s="708"/>
      <c r="BE235" s="708"/>
      <c r="BF235" s="719"/>
      <c r="BG235" s="708"/>
      <c r="BH235" s="708"/>
      <c r="BI235" s="708"/>
      <c r="BJ235" s="708"/>
      <c r="BK235" s="708"/>
      <c r="BN235" s="708"/>
      <c r="BO235" s="708"/>
    </row>
    <row r="236" spans="3:67" x14ac:dyDescent="0.35">
      <c r="C236" s="708"/>
      <c r="D236" s="708"/>
      <c r="E236" s="708"/>
      <c r="F236" s="708"/>
      <c r="G236" s="708"/>
      <c r="H236" s="708"/>
      <c r="I236" s="708"/>
      <c r="J236" s="708"/>
      <c r="K236" s="708"/>
      <c r="L236" s="708"/>
      <c r="M236" s="708"/>
      <c r="N236" s="709"/>
      <c r="O236" s="709"/>
      <c r="P236" s="709"/>
      <c r="Q236" s="709"/>
      <c r="S236" s="710"/>
      <c r="T236" s="711"/>
      <c r="U236" s="711"/>
      <c r="V236" s="711"/>
      <c r="Y236" s="710"/>
      <c r="Z236" s="712"/>
      <c r="AA236" s="713"/>
      <c r="AB236" s="714"/>
      <c r="AC236" s="714"/>
      <c r="AD236" s="715"/>
      <c r="AE236" s="715"/>
      <c r="AF236" s="708"/>
      <c r="AG236" s="708"/>
      <c r="AH236" s="708"/>
      <c r="AI236" s="716"/>
      <c r="AJ236" s="716"/>
      <c r="AK236" s="716"/>
      <c r="AL236" s="112"/>
      <c r="AM236" s="112"/>
      <c r="AN236" s="717"/>
      <c r="AO236" s="718"/>
      <c r="AP236" s="708"/>
      <c r="AQ236" s="708"/>
      <c r="AR236" s="708"/>
      <c r="AS236" s="708"/>
      <c r="AT236" s="708"/>
      <c r="AU236" s="708"/>
      <c r="AV236" s="708"/>
      <c r="AW236" s="708"/>
      <c r="AX236" s="708"/>
      <c r="AY236" s="708"/>
      <c r="AZ236" s="708"/>
      <c r="BA236" s="708"/>
      <c r="BB236" s="708"/>
      <c r="BC236" s="708"/>
      <c r="BD236" s="708"/>
      <c r="BE236" s="708"/>
      <c r="BF236" s="719"/>
      <c r="BG236" s="708"/>
      <c r="BH236" s="708"/>
      <c r="BI236" s="708"/>
      <c r="BJ236" s="708"/>
      <c r="BK236" s="708"/>
      <c r="BN236" s="708"/>
      <c r="BO236" s="708"/>
    </row>
    <row r="237" spans="3:67" x14ac:dyDescent="0.35">
      <c r="C237" s="708"/>
      <c r="D237" s="708"/>
      <c r="E237" s="708"/>
      <c r="F237" s="708"/>
      <c r="G237" s="708"/>
      <c r="H237" s="708"/>
      <c r="I237" s="708"/>
      <c r="J237" s="708"/>
      <c r="K237" s="708"/>
      <c r="L237" s="708"/>
      <c r="M237" s="708"/>
      <c r="N237" s="709"/>
      <c r="O237" s="709"/>
      <c r="P237" s="709"/>
      <c r="Q237" s="709"/>
      <c r="S237" s="710"/>
      <c r="T237" s="711"/>
      <c r="U237" s="711"/>
      <c r="V237" s="711"/>
      <c r="Y237" s="710"/>
      <c r="Z237" s="712"/>
      <c r="AA237" s="713"/>
      <c r="AB237" s="714"/>
      <c r="AC237" s="714"/>
      <c r="AD237" s="715"/>
      <c r="AE237" s="715"/>
      <c r="AF237" s="708"/>
      <c r="AG237" s="708"/>
      <c r="AH237" s="708"/>
      <c r="AI237" s="716"/>
      <c r="AJ237" s="716"/>
      <c r="AK237" s="716"/>
      <c r="AL237" s="112"/>
      <c r="AM237" s="112"/>
      <c r="AN237" s="717"/>
      <c r="AO237" s="718"/>
      <c r="AP237" s="708"/>
      <c r="AQ237" s="708"/>
      <c r="AR237" s="708"/>
      <c r="AS237" s="708"/>
      <c r="AT237" s="708"/>
      <c r="AU237" s="708"/>
      <c r="AV237" s="708"/>
      <c r="AW237" s="708"/>
      <c r="AX237" s="708"/>
      <c r="AY237" s="708"/>
      <c r="AZ237" s="708"/>
      <c r="BA237" s="708"/>
      <c r="BB237" s="708"/>
      <c r="BC237" s="708"/>
      <c r="BD237" s="708"/>
      <c r="BE237" s="708"/>
      <c r="BF237" s="719"/>
      <c r="BG237" s="708"/>
      <c r="BH237" s="708"/>
      <c r="BI237" s="708"/>
      <c r="BJ237" s="708"/>
      <c r="BK237" s="708"/>
      <c r="BN237" s="708"/>
      <c r="BO237" s="708"/>
    </row>
    <row r="238" spans="3:67" x14ac:dyDescent="0.35">
      <c r="C238" s="708"/>
      <c r="D238" s="708"/>
      <c r="E238" s="708"/>
      <c r="F238" s="708"/>
      <c r="G238" s="708"/>
      <c r="H238" s="708"/>
      <c r="I238" s="708"/>
      <c r="J238" s="708"/>
      <c r="K238" s="708"/>
      <c r="L238" s="708"/>
      <c r="M238" s="708"/>
      <c r="N238" s="709"/>
      <c r="O238" s="709"/>
      <c r="P238" s="709"/>
      <c r="Q238" s="709"/>
      <c r="S238" s="710"/>
      <c r="T238" s="711"/>
      <c r="U238" s="711"/>
      <c r="V238" s="711"/>
      <c r="Y238" s="710"/>
      <c r="Z238" s="712"/>
      <c r="AA238" s="713"/>
      <c r="AB238" s="714"/>
      <c r="AC238" s="714"/>
      <c r="AD238" s="715"/>
      <c r="AE238" s="715"/>
      <c r="AF238" s="708"/>
      <c r="AG238" s="708"/>
      <c r="AH238" s="708"/>
      <c r="AI238" s="716"/>
      <c r="AJ238" s="716"/>
      <c r="AK238" s="716"/>
      <c r="AL238" s="112"/>
      <c r="AM238" s="112"/>
      <c r="AN238" s="717"/>
      <c r="AO238" s="718"/>
      <c r="AP238" s="708"/>
      <c r="AQ238" s="708"/>
      <c r="AR238" s="708"/>
      <c r="AS238" s="708"/>
      <c r="AT238" s="708"/>
      <c r="AU238" s="708"/>
      <c r="AV238" s="708"/>
      <c r="AW238" s="708"/>
      <c r="AX238" s="708"/>
      <c r="AY238" s="708"/>
      <c r="AZ238" s="708"/>
      <c r="BA238" s="708"/>
      <c r="BB238" s="708"/>
      <c r="BC238" s="708"/>
      <c r="BD238" s="708"/>
      <c r="BE238" s="708"/>
      <c r="BF238" s="719"/>
      <c r="BG238" s="708"/>
      <c r="BH238" s="708"/>
      <c r="BI238" s="708"/>
      <c r="BJ238" s="708"/>
      <c r="BK238" s="708"/>
      <c r="BN238" s="708"/>
      <c r="BO238" s="708"/>
    </row>
    <row r="239" spans="3:67" x14ac:dyDescent="0.35">
      <c r="C239" s="708"/>
      <c r="D239" s="708"/>
      <c r="E239" s="708"/>
      <c r="F239" s="708"/>
      <c r="G239" s="708"/>
      <c r="H239" s="708"/>
      <c r="I239" s="708"/>
      <c r="J239" s="708"/>
      <c r="K239" s="708"/>
      <c r="L239" s="708"/>
      <c r="M239" s="708"/>
      <c r="N239" s="709"/>
      <c r="O239" s="709"/>
      <c r="P239" s="709"/>
      <c r="Q239" s="709"/>
      <c r="S239" s="710"/>
      <c r="T239" s="711"/>
      <c r="U239" s="711"/>
      <c r="V239" s="711"/>
      <c r="Y239" s="710"/>
      <c r="Z239" s="712"/>
      <c r="AA239" s="713"/>
      <c r="AB239" s="714"/>
      <c r="AC239" s="714"/>
      <c r="AD239" s="715"/>
      <c r="AE239" s="715"/>
      <c r="AF239" s="708"/>
      <c r="AG239" s="708"/>
      <c r="AH239" s="708"/>
      <c r="AI239" s="716"/>
      <c r="AJ239" s="716"/>
      <c r="AK239" s="716"/>
      <c r="AL239" s="112"/>
      <c r="AM239" s="112"/>
      <c r="AN239" s="717"/>
      <c r="AO239" s="718"/>
      <c r="AP239" s="708"/>
      <c r="AQ239" s="708"/>
      <c r="AR239" s="708"/>
      <c r="AS239" s="708"/>
      <c r="AT239" s="708"/>
      <c r="AU239" s="708"/>
      <c r="AV239" s="708"/>
      <c r="AW239" s="708"/>
      <c r="AX239" s="708"/>
      <c r="AY239" s="708"/>
      <c r="AZ239" s="708"/>
      <c r="BA239" s="708"/>
      <c r="BB239" s="708"/>
      <c r="BC239" s="708"/>
      <c r="BD239" s="708"/>
      <c r="BE239" s="708"/>
      <c r="BF239" s="719"/>
      <c r="BG239" s="708"/>
      <c r="BH239" s="708"/>
      <c r="BI239" s="708"/>
      <c r="BJ239" s="708"/>
      <c r="BK239" s="708"/>
      <c r="BN239" s="708"/>
      <c r="BO239" s="708"/>
    </row>
    <row r="240" spans="3:67" x14ac:dyDescent="0.35">
      <c r="C240" s="708"/>
      <c r="D240" s="708"/>
      <c r="E240" s="708"/>
      <c r="F240" s="708"/>
      <c r="G240" s="708"/>
      <c r="H240" s="708"/>
      <c r="I240" s="708"/>
      <c r="J240" s="708"/>
      <c r="K240" s="708"/>
      <c r="L240" s="708"/>
      <c r="M240" s="708"/>
      <c r="N240" s="709"/>
      <c r="O240" s="709"/>
      <c r="P240" s="709"/>
      <c r="Q240" s="709"/>
      <c r="S240" s="710"/>
      <c r="T240" s="711"/>
      <c r="U240" s="711"/>
      <c r="V240" s="711"/>
      <c r="Y240" s="710"/>
      <c r="Z240" s="712"/>
      <c r="AA240" s="713"/>
      <c r="AB240" s="714"/>
      <c r="AC240" s="714"/>
      <c r="AD240" s="715"/>
      <c r="AE240" s="715"/>
      <c r="AF240" s="708"/>
      <c r="AG240" s="708"/>
      <c r="AH240" s="708"/>
      <c r="AI240" s="716"/>
      <c r="AJ240" s="716"/>
      <c r="AK240" s="716"/>
      <c r="AL240" s="112"/>
      <c r="AM240" s="112"/>
      <c r="AN240" s="717"/>
      <c r="AO240" s="718"/>
      <c r="AP240" s="708"/>
      <c r="AQ240" s="708"/>
      <c r="AR240" s="708"/>
      <c r="AS240" s="708"/>
      <c r="AT240" s="708"/>
      <c r="AU240" s="708"/>
      <c r="AV240" s="708"/>
      <c r="AW240" s="708"/>
      <c r="AX240" s="708"/>
      <c r="AY240" s="708"/>
      <c r="AZ240" s="708"/>
      <c r="BA240" s="708"/>
      <c r="BB240" s="708"/>
      <c r="BC240" s="708"/>
      <c r="BD240" s="708"/>
      <c r="BE240" s="708"/>
      <c r="BF240" s="719"/>
      <c r="BG240" s="708"/>
      <c r="BH240" s="708"/>
      <c r="BI240" s="708"/>
      <c r="BJ240" s="708"/>
      <c r="BK240" s="708"/>
      <c r="BN240" s="708"/>
      <c r="BO240" s="708"/>
    </row>
    <row r="241" spans="3:67" x14ac:dyDescent="0.35">
      <c r="C241" s="708"/>
      <c r="D241" s="708"/>
      <c r="E241" s="708"/>
      <c r="F241" s="708"/>
      <c r="G241" s="708"/>
      <c r="H241" s="708"/>
      <c r="I241" s="708"/>
      <c r="J241" s="708"/>
      <c r="K241" s="708"/>
      <c r="L241" s="708"/>
      <c r="M241" s="708"/>
      <c r="N241" s="709"/>
      <c r="O241" s="709"/>
      <c r="P241" s="709"/>
      <c r="Q241" s="709"/>
      <c r="S241" s="710"/>
      <c r="T241" s="711"/>
      <c r="U241" s="711"/>
      <c r="V241" s="711"/>
      <c r="Y241" s="710"/>
      <c r="Z241" s="712"/>
      <c r="AA241" s="713"/>
      <c r="AB241" s="714"/>
      <c r="AC241" s="714"/>
      <c r="AD241" s="715"/>
      <c r="AE241" s="715"/>
      <c r="AF241" s="708"/>
      <c r="AG241" s="708"/>
      <c r="AH241" s="708"/>
      <c r="AI241" s="716"/>
      <c r="AJ241" s="716"/>
      <c r="AK241" s="716"/>
      <c r="AL241" s="112"/>
      <c r="AM241" s="112"/>
      <c r="AN241" s="717"/>
      <c r="AO241" s="718"/>
      <c r="AP241" s="708"/>
      <c r="AQ241" s="708"/>
      <c r="AR241" s="708"/>
      <c r="AS241" s="708"/>
      <c r="AT241" s="708"/>
      <c r="AU241" s="708"/>
      <c r="AV241" s="708"/>
      <c r="AW241" s="708"/>
      <c r="AX241" s="708"/>
      <c r="AY241" s="708"/>
      <c r="AZ241" s="708"/>
      <c r="BA241" s="708"/>
      <c r="BB241" s="708"/>
      <c r="BC241" s="708"/>
      <c r="BD241" s="708"/>
      <c r="BE241" s="708"/>
      <c r="BF241" s="719"/>
      <c r="BG241" s="708"/>
      <c r="BH241" s="708"/>
      <c r="BI241" s="708"/>
      <c r="BJ241" s="708"/>
      <c r="BK241" s="708"/>
      <c r="BN241" s="708"/>
      <c r="BO241" s="708"/>
    </row>
    <row r="242" spans="3:67" x14ac:dyDescent="0.35">
      <c r="C242" s="708"/>
      <c r="D242" s="708"/>
      <c r="E242" s="708"/>
      <c r="F242" s="708"/>
      <c r="G242" s="708"/>
      <c r="H242" s="708"/>
      <c r="I242" s="708"/>
      <c r="J242" s="708"/>
      <c r="K242" s="708"/>
      <c r="L242" s="708"/>
      <c r="M242" s="708"/>
      <c r="N242" s="709"/>
      <c r="O242" s="709"/>
      <c r="P242" s="709"/>
      <c r="Q242" s="709"/>
      <c r="S242" s="710"/>
      <c r="T242" s="711"/>
      <c r="U242" s="711"/>
      <c r="V242" s="711"/>
      <c r="Y242" s="710"/>
      <c r="Z242" s="712"/>
      <c r="AA242" s="713"/>
      <c r="AB242" s="714"/>
      <c r="AC242" s="714"/>
      <c r="AD242" s="715"/>
      <c r="AE242" s="715"/>
      <c r="AF242" s="708"/>
      <c r="AG242" s="708"/>
      <c r="AH242" s="708"/>
      <c r="AI242" s="716"/>
      <c r="AJ242" s="716"/>
      <c r="AK242" s="716"/>
      <c r="AL242" s="112"/>
      <c r="AM242" s="112"/>
      <c r="AN242" s="717"/>
      <c r="AO242" s="718"/>
      <c r="AP242" s="708"/>
      <c r="AQ242" s="708"/>
      <c r="AR242" s="708"/>
      <c r="AS242" s="708"/>
      <c r="AT242" s="708"/>
      <c r="AU242" s="708"/>
      <c r="AV242" s="708"/>
      <c r="AW242" s="708"/>
      <c r="AX242" s="708"/>
      <c r="AY242" s="708"/>
      <c r="AZ242" s="708"/>
      <c r="BA242" s="708"/>
      <c r="BB242" s="708"/>
      <c r="BC242" s="708"/>
      <c r="BD242" s="708"/>
      <c r="BE242" s="708"/>
      <c r="BF242" s="719"/>
      <c r="BG242" s="708"/>
      <c r="BH242" s="708"/>
      <c r="BI242" s="708"/>
      <c r="BJ242" s="708"/>
      <c r="BK242" s="708"/>
      <c r="BN242" s="708"/>
      <c r="BO242" s="708"/>
    </row>
    <row r="243" spans="3:67" x14ac:dyDescent="0.35">
      <c r="C243" s="708"/>
      <c r="D243" s="708"/>
      <c r="E243" s="708"/>
      <c r="F243" s="708"/>
      <c r="G243" s="708"/>
      <c r="H243" s="708"/>
      <c r="I243" s="708"/>
      <c r="J243" s="708"/>
      <c r="K243" s="708"/>
      <c r="L243" s="708"/>
      <c r="M243" s="708"/>
      <c r="N243" s="709"/>
      <c r="O243" s="709"/>
      <c r="P243" s="709"/>
      <c r="Q243" s="709"/>
      <c r="S243" s="710"/>
      <c r="T243" s="711"/>
      <c r="U243" s="711"/>
      <c r="V243" s="711"/>
      <c r="Y243" s="710"/>
      <c r="Z243" s="712"/>
      <c r="AA243" s="713"/>
      <c r="AB243" s="714"/>
      <c r="AC243" s="714"/>
      <c r="AD243" s="715"/>
      <c r="AE243" s="715"/>
      <c r="AF243" s="708"/>
      <c r="AG243" s="708"/>
      <c r="AH243" s="708"/>
      <c r="AI243" s="716"/>
      <c r="AJ243" s="716"/>
      <c r="AK243" s="716"/>
      <c r="AL243" s="112"/>
      <c r="AM243" s="112"/>
      <c r="AN243" s="717"/>
      <c r="AO243" s="718"/>
      <c r="AP243" s="708"/>
      <c r="AQ243" s="708"/>
      <c r="AR243" s="708"/>
      <c r="AS243" s="708"/>
      <c r="AT243" s="708"/>
      <c r="AU243" s="708"/>
      <c r="AV243" s="708"/>
      <c r="AW243" s="708"/>
      <c r="AX243" s="708"/>
      <c r="AY243" s="708"/>
      <c r="AZ243" s="708"/>
      <c r="BA243" s="708"/>
      <c r="BB243" s="708"/>
      <c r="BC243" s="708"/>
      <c r="BD243" s="708"/>
      <c r="BE243" s="708"/>
      <c r="BF243" s="719"/>
      <c r="BG243" s="708"/>
      <c r="BH243" s="708"/>
      <c r="BI243" s="708"/>
      <c r="BJ243" s="708"/>
      <c r="BK243" s="708"/>
      <c r="BN243" s="708"/>
      <c r="BO243" s="708"/>
    </row>
    <row r="244" spans="3:67" x14ac:dyDescent="0.35">
      <c r="C244" s="708"/>
      <c r="D244" s="708"/>
      <c r="E244" s="708"/>
      <c r="F244" s="708"/>
      <c r="G244" s="708"/>
      <c r="H244" s="708"/>
      <c r="I244" s="708"/>
      <c r="J244" s="708"/>
      <c r="K244" s="708"/>
      <c r="L244" s="708"/>
      <c r="M244" s="708"/>
      <c r="N244" s="709"/>
      <c r="O244" s="709"/>
      <c r="P244" s="709"/>
      <c r="Q244" s="709"/>
      <c r="S244" s="710"/>
      <c r="T244" s="711"/>
      <c r="U244" s="711"/>
      <c r="V244" s="711"/>
      <c r="Y244" s="710"/>
      <c r="Z244" s="712"/>
      <c r="AA244" s="713"/>
      <c r="AB244" s="714"/>
      <c r="AC244" s="714"/>
      <c r="AD244" s="715"/>
      <c r="AE244" s="715"/>
      <c r="AF244" s="708"/>
      <c r="AG244" s="708"/>
      <c r="AH244" s="708"/>
      <c r="AI244" s="716"/>
      <c r="AJ244" s="716"/>
      <c r="AK244" s="716"/>
      <c r="AL244" s="112"/>
      <c r="AM244" s="112"/>
      <c r="AN244" s="717"/>
      <c r="AO244" s="718"/>
      <c r="AP244" s="708"/>
      <c r="AQ244" s="708"/>
      <c r="AR244" s="708"/>
      <c r="AS244" s="708"/>
      <c r="AT244" s="708"/>
      <c r="AU244" s="708"/>
      <c r="AV244" s="708"/>
      <c r="AW244" s="708"/>
      <c r="AX244" s="708"/>
      <c r="AY244" s="708"/>
      <c r="AZ244" s="708"/>
      <c r="BA244" s="708"/>
      <c r="BB244" s="708"/>
      <c r="BC244" s="708"/>
      <c r="BD244" s="708"/>
      <c r="BE244" s="708"/>
      <c r="BF244" s="719"/>
      <c r="BG244" s="708"/>
      <c r="BH244" s="708"/>
      <c r="BI244" s="708"/>
      <c r="BJ244" s="708"/>
      <c r="BK244" s="708"/>
      <c r="BN244" s="708"/>
      <c r="BO244" s="708"/>
    </row>
    <row r="245" spans="3:67" x14ac:dyDescent="0.35">
      <c r="C245" s="708"/>
      <c r="D245" s="708"/>
      <c r="E245" s="708"/>
      <c r="F245" s="708"/>
      <c r="G245" s="708"/>
      <c r="H245" s="708"/>
      <c r="I245" s="708"/>
      <c r="J245" s="708"/>
      <c r="K245" s="708"/>
      <c r="L245" s="708"/>
      <c r="M245" s="708"/>
      <c r="N245" s="709"/>
      <c r="O245" s="709"/>
      <c r="P245" s="709"/>
      <c r="Q245" s="709"/>
      <c r="S245" s="710"/>
      <c r="T245" s="711"/>
      <c r="U245" s="711"/>
      <c r="V245" s="711"/>
      <c r="Y245" s="710"/>
      <c r="Z245" s="712"/>
      <c r="AA245" s="713"/>
      <c r="AB245" s="714"/>
      <c r="AC245" s="714"/>
      <c r="AD245" s="715"/>
      <c r="AE245" s="715"/>
      <c r="AF245" s="708"/>
      <c r="AG245" s="708"/>
      <c r="AH245" s="708"/>
      <c r="AI245" s="716"/>
      <c r="AJ245" s="716"/>
      <c r="AK245" s="716"/>
      <c r="AL245" s="112"/>
      <c r="AM245" s="112"/>
      <c r="AN245" s="717"/>
      <c r="AO245" s="718"/>
      <c r="AP245" s="708"/>
      <c r="AQ245" s="708"/>
      <c r="AR245" s="708"/>
      <c r="AS245" s="708"/>
      <c r="AT245" s="708"/>
      <c r="AU245" s="708"/>
      <c r="AV245" s="708"/>
      <c r="AW245" s="708"/>
      <c r="AX245" s="708"/>
      <c r="AY245" s="708"/>
      <c r="AZ245" s="708"/>
      <c r="BA245" s="708"/>
      <c r="BB245" s="708"/>
      <c r="BC245" s="708"/>
      <c r="BD245" s="708"/>
      <c r="BE245" s="708"/>
      <c r="BF245" s="719"/>
      <c r="BG245" s="708"/>
      <c r="BH245" s="708"/>
      <c r="BI245" s="708"/>
      <c r="BJ245" s="708"/>
      <c r="BK245" s="708"/>
      <c r="BN245" s="708"/>
      <c r="BO245" s="708"/>
    </row>
    <row r="246" spans="3:67" x14ac:dyDescent="0.35">
      <c r="C246" s="708"/>
      <c r="D246" s="708"/>
      <c r="E246" s="708"/>
      <c r="F246" s="708"/>
      <c r="G246" s="708"/>
      <c r="H246" s="708"/>
      <c r="I246" s="708"/>
      <c r="J246" s="708"/>
      <c r="K246" s="708"/>
      <c r="L246" s="708"/>
      <c r="M246" s="708"/>
      <c r="N246" s="709"/>
      <c r="O246" s="709"/>
      <c r="P246" s="709"/>
      <c r="Q246" s="709"/>
      <c r="S246" s="710"/>
      <c r="T246" s="711"/>
      <c r="U246" s="711"/>
      <c r="V246" s="711"/>
      <c r="Y246" s="710"/>
      <c r="Z246" s="712"/>
      <c r="AA246" s="713"/>
      <c r="AB246" s="714"/>
      <c r="AC246" s="714"/>
      <c r="AD246" s="715"/>
      <c r="AE246" s="715"/>
      <c r="AF246" s="708"/>
      <c r="AG246" s="708"/>
      <c r="AH246" s="708"/>
      <c r="AI246" s="716"/>
      <c r="AJ246" s="716"/>
      <c r="AK246" s="716"/>
      <c r="AL246" s="112"/>
      <c r="AM246" s="112"/>
      <c r="AN246" s="717"/>
      <c r="AO246" s="718"/>
      <c r="AP246" s="708"/>
      <c r="AQ246" s="708"/>
      <c r="AR246" s="708"/>
      <c r="AS246" s="708"/>
      <c r="AT246" s="708"/>
      <c r="AU246" s="708"/>
      <c r="AV246" s="708"/>
      <c r="AW246" s="708"/>
      <c r="AX246" s="708"/>
      <c r="AY246" s="708"/>
      <c r="AZ246" s="708"/>
      <c r="BA246" s="708"/>
      <c r="BB246" s="708"/>
      <c r="BC246" s="708"/>
      <c r="BD246" s="708"/>
      <c r="BE246" s="708"/>
      <c r="BF246" s="719"/>
      <c r="BG246" s="708"/>
      <c r="BH246" s="708"/>
      <c r="BI246" s="708"/>
      <c r="BJ246" s="708"/>
      <c r="BK246" s="708"/>
      <c r="BN246" s="708"/>
      <c r="BO246" s="708"/>
    </row>
    <row r="247" spans="3:67" x14ac:dyDescent="0.35">
      <c r="C247" s="708"/>
      <c r="D247" s="708"/>
      <c r="E247" s="708"/>
      <c r="F247" s="708"/>
      <c r="G247" s="708"/>
      <c r="H247" s="708"/>
      <c r="I247" s="708"/>
      <c r="J247" s="708"/>
      <c r="K247" s="708"/>
      <c r="L247" s="708"/>
      <c r="M247" s="708"/>
      <c r="N247" s="709"/>
      <c r="O247" s="709"/>
      <c r="P247" s="709"/>
      <c r="Q247" s="709"/>
      <c r="S247" s="710"/>
      <c r="T247" s="711"/>
      <c r="U247" s="711"/>
      <c r="V247" s="711"/>
      <c r="Y247" s="710"/>
      <c r="Z247" s="712"/>
      <c r="AA247" s="713"/>
      <c r="AB247" s="714"/>
      <c r="AC247" s="714"/>
      <c r="AD247" s="715"/>
      <c r="AE247" s="715"/>
      <c r="AF247" s="708"/>
      <c r="AG247" s="708"/>
      <c r="AH247" s="708"/>
      <c r="AI247" s="716"/>
      <c r="AJ247" s="716"/>
      <c r="AK247" s="716"/>
      <c r="AL247" s="112"/>
      <c r="AM247" s="112"/>
      <c r="AN247" s="717"/>
      <c r="AO247" s="718"/>
      <c r="AP247" s="708"/>
      <c r="AQ247" s="708"/>
      <c r="AR247" s="708"/>
      <c r="AS247" s="708"/>
      <c r="AT247" s="708"/>
      <c r="AU247" s="708"/>
      <c r="AV247" s="708"/>
      <c r="AW247" s="708"/>
      <c r="AX247" s="708"/>
      <c r="AY247" s="708"/>
      <c r="AZ247" s="708"/>
      <c r="BA247" s="708"/>
      <c r="BB247" s="708"/>
      <c r="BC247" s="708"/>
      <c r="BD247" s="708"/>
      <c r="BE247" s="708"/>
      <c r="BF247" s="719"/>
      <c r="BG247" s="708"/>
      <c r="BH247" s="708"/>
      <c r="BI247" s="708"/>
      <c r="BJ247" s="708"/>
      <c r="BK247" s="708"/>
      <c r="BN247" s="708"/>
      <c r="BO247" s="708"/>
    </row>
    <row r="248" spans="3:67" x14ac:dyDescent="0.35">
      <c r="C248" s="708"/>
      <c r="D248" s="708"/>
      <c r="E248" s="708"/>
      <c r="F248" s="708"/>
      <c r="G248" s="708"/>
      <c r="H248" s="708"/>
      <c r="I248" s="708"/>
      <c r="J248" s="708"/>
      <c r="K248" s="708"/>
      <c r="L248" s="708"/>
      <c r="M248" s="708"/>
      <c r="N248" s="709"/>
      <c r="O248" s="709"/>
      <c r="P248" s="709"/>
      <c r="Q248" s="709"/>
      <c r="S248" s="710"/>
      <c r="T248" s="711"/>
      <c r="U248" s="711"/>
      <c r="V248" s="711"/>
      <c r="Y248" s="710"/>
      <c r="Z248" s="712"/>
      <c r="AA248" s="713"/>
      <c r="AB248" s="714"/>
      <c r="AC248" s="714"/>
      <c r="AD248" s="715"/>
      <c r="AE248" s="715"/>
      <c r="AF248" s="708"/>
      <c r="AG248" s="708"/>
      <c r="AH248" s="708"/>
      <c r="AI248" s="716"/>
      <c r="AJ248" s="716"/>
      <c r="AK248" s="716"/>
      <c r="AL248" s="112"/>
      <c r="AM248" s="112"/>
      <c r="AN248" s="717"/>
      <c r="AO248" s="718"/>
      <c r="AP248" s="708"/>
      <c r="AQ248" s="708"/>
      <c r="AR248" s="708"/>
      <c r="AS248" s="708"/>
      <c r="AT248" s="708"/>
      <c r="AU248" s="708"/>
      <c r="AV248" s="708"/>
      <c r="AW248" s="708"/>
      <c r="AX248" s="708"/>
      <c r="AY248" s="708"/>
      <c r="AZ248" s="708"/>
      <c r="BA248" s="708"/>
      <c r="BB248" s="708"/>
      <c r="BC248" s="708"/>
      <c r="BD248" s="708"/>
      <c r="BE248" s="708"/>
      <c r="BF248" s="719"/>
      <c r="BG248" s="708"/>
      <c r="BH248" s="708"/>
      <c r="BI248" s="708"/>
      <c r="BJ248" s="708"/>
      <c r="BK248" s="708"/>
      <c r="BN248" s="708"/>
      <c r="BO248" s="708"/>
    </row>
    <row r="249" spans="3:67" x14ac:dyDescent="0.35">
      <c r="C249" s="708"/>
      <c r="D249" s="708"/>
      <c r="E249" s="708"/>
      <c r="F249" s="708"/>
      <c r="G249" s="708"/>
      <c r="H249" s="708"/>
      <c r="I249" s="708"/>
      <c r="J249" s="708"/>
      <c r="K249" s="708"/>
      <c r="L249" s="708"/>
      <c r="M249" s="708"/>
      <c r="N249" s="709"/>
      <c r="O249" s="709"/>
      <c r="P249" s="709"/>
      <c r="Q249" s="709"/>
      <c r="S249" s="710"/>
      <c r="T249" s="711"/>
      <c r="U249" s="711"/>
      <c r="V249" s="711"/>
      <c r="Y249" s="710"/>
      <c r="Z249" s="712"/>
      <c r="AA249" s="713"/>
      <c r="AB249" s="714"/>
      <c r="AC249" s="714"/>
      <c r="AD249" s="715"/>
      <c r="AE249" s="715"/>
      <c r="AF249" s="708"/>
      <c r="AG249" s="708"/>
      <c r="AH249" s="708"/>
      <c r="AI249" s="716"/>
      <c r="AJ249" s="716"/>
      <c r="AK249" s="716"/>
      <c r="AL249" s="112"/>
      <c r="AM249" s="112"/>
      <c r="AN249" s="717"/>
      <c r="AO249" s="718"/>
      <c r="AP249" s="708"/>
      <c r="AQ249" s="708"/>
      <c r="AR249" s="708"/>
      <c r="AS249" s="708"/>
      <c r="AT249" s="708"/>
      <c r="AU249" s="708"/>
      <c r="AV249" s="708"/>
      <c r="AW249" s="708"/>
      <c r="AX249" s="708"/>
      <c r="AY249" s="708"/>
      <c r="AZ249" s="708"/>
      <c r="BA249" s="708"/>
      <c r="BB249" s="708"/>
      <c r="BC249" s="708"/>
      <c r="BD249" s="708"/>
      <c r="BE249" s="708"/>
      <c r="BF249" s="719"/>
      <c r="BG249" s="708"/>
      <c r="BH249" s="708"/>
      <c r="BI249" s="708"/>
      <c r="BJ249" s="708"/>
      <c r="BK249" s="708"/>
      <c r="BN249" s="708"/>
      <c r="BO249" s="708"/>
    </row>
    <row r="250" spans="3:67" x14ac:dyDescent="0.35">
      <c r="C250" s="708"/>
      <c r="D250" s="708"/>
      <c r="E250" s="708"/>
      <c r="F250" s="708"/>
      <c r="G250" s="708"/>
      <c r="H250" s="708"/>
      <c r="I250" s="708"/>
      <c r="J250" s="708"/>
      <c r="K250" s="708"/>
      <c r="L250" s="708"/>
      <c r="M250" s="708"/>
      <c r="N250" s="709"/>
      <c r="O250" s="709"/>
      <c r="P250" s="709"/>
      <c r="Q250" s="709"/>
      <c r="S250" s="710"/>
      <c r="T250" s="711"/>
      <c r="U250" s="711"/>
      <c r="V250" s="711"/>
      <c r="Y250" s="710"/>
      <c r="Z250" s="712"/>
      <c r="AA250" s="713"/>
      <c r="AB250" s="714"/>
      <c r="AC250" s="714"/>
      <c r="AD250" s="715"/>
      <c r="AE250" s="715"/>
      <c r="AF250" s="708"/>
      <c r="AG250" s="708"/>
      <c r="AH250" s="708"/>
      <c r="AI250" s="716"/>
      <c r="AJ250" s="716"/>
      <c r="AK250" s="716"/>
      <c r="AL250" s="112"/>
      <c r="AM250" s="112"/>
      <c r="AN250" s="717"/>
      <c r="AO250" s="718"/>
      <c r="AP250" s="708"/>
      <c r="AQ250" s="708"/>
      <c r="AR250" s="708"/>
      <c r="AS250" s="708"/>
      <c r="AT250" s="708"/>
      <c r="AU250" s="708"/>
      <c r="AV250" s="708"/>
      <c r="AW250" s="708"/>
      <c r="AX250" s="708"/>
      <c r="AY250" s="708"/>
      <c r="AZ250" s="708"/>
      <c r="BA250" s="708"/>
      <c r="BB250" s="708"/>
      <c r="BC250" s="708"/>
      <c r="BD250" s="708"/>
      <c r="BE250" s="708"/>
      <c r="BF250" s="719"/>
      <c r="BG250" s="708"/>
      <c r="BH250" s="708"/>
      <c r="BI250" s="708"/>
      <c r="BJ250" s="708"/>
      <c r="BK250" s="708"/>
      <c r="BN250" s="708"/>
      <c r="BO250" s="708"/>
    </row>
    <row r="251" spans="3:67" x14ac:dyDescent="0.35">
      <c r="C251" s="708"/>
      <c r="D251" s="708"/>
      <c r="E251" s="708"/>
      <c r="F251" s="708"/>
      <c r="G251" s="708"/>
      <c r="H251" s="708"/>
      <c r="I251" s="708"/>
      <c r="J251" s="708"/>
      <c r="K251" s="708"/>
      <c r="L251" s="708"/>
      <c r="M251" s="708"/>
      <c r="N251" s="709"/>
      <c r="O251" s="709"/>
      <c r="P251" s="709"/>
      <c r="Q251" s="709"/>
      <c r="S251" s="710"/>
      <c r="T251" s="711"/>
      <c r="U251" s="711"/>
      <c r="V251" s="711"/>
      <c r="Y251" s="710"/>
      <c r="Z251" s="712"/>
      <c r="AA251" s="713"/>
      <c r="AB251" s="714"/>
      <c r="AC251" s="714"/>
      <c r="AD251" s="715"/>
      <c r="AE251" s="715"/>
      <c r="AF251" s="708"/>
      <c r="AG251" s="708"/>
      <c r="AH251" s="708"/>
      <c r="AI251" s="716"/>
      <c r="AJ251" s="716"/>
      <c r="AK251" s="716"/>
      <c r="AL251" s="112"/>
      <c r="AM251" s="112"/>
      <c r="AN251" s="717"/>
      <c r="AO251" s="718"/>
      <c r="AP251" s="708"/>
      <c r="AQ251" s="708"/>
      <c r="AR251" s="708"/>
      <c r="AS251" s="708"/>
      <c r="AT251" s="708"/>
      <c r="AU251" s="708"/>
      <c r="AV251" s="708"/>
      <c r="AW251" s="708"/>
      <c r="AX251" s="708"/>
      <c r="AY251" s="708"/>
      <c r="AZ251" s="708"/>
      <c r="BA251" s="708"/>
      <c r="BB251" s="708"/>
      <c r="BC251" s="708"/>
      <c r="BD251" s="708"/>
      <c r="BE251" s="708"/>
      <c r="BF251" s="719"/>
      <c r="BG251" s="708"/>
      <c r="BH251" s="708"/>
      <c r="BI251" s="708"/>
      <c r="BJ251" s="708"/>
      <c r="BK251" s="708"/>
      <c r="BN251" s="708"/>
      <c r="BO251" s="708"/>
    </row>
  </sheetData>
  <mergeCells count="1233">
    <mergeCell ref="BM151:BM152"/>
    <mergeCell ref="BM155:BM157"/>
    <mergeCell ref="AK218:AK219"/>
    <mergeCell ref="AM218:AM220"/>
    <mergeCell ref="AQ6:BE6"/>
    <mergeCell ref="BC7:BC8"/>
    <mergeCell ref="BD7:BD8"/>
    <mergeCell ref="BE7:BE8"/>
    <mergeCell ref="AM148:AM154"/>
    <mergeCell ref="AM155:AM157"/>
    <mergeCell ref="AM159:AM172"/>
    <mergeCell ref="AM174:AM179"/>
    <mergeCell ref="AM180:AM184"/>
    <mergeCell ref="AM185:AM190"/>
    <mergeCell ref="AM192:AM201"/>
    <mergeCell ref="AM202:AM207"/>
    <mergeCell ref="AM208:AM216"/>
    <mergeCell ref="AM80:AM88"/>
    <mergeCell ref="AM89:AM101"/>
    <mergeCell ref="AM103:AM109"/>
    <mergeCell ref="AM110:AM118"/>
    <mergeCell ref="AM119:AM125"/>
    <mergeCell ref="AM127:AM131"/>
    <mergeCell ref="AM132:AM136"/>
    <mergeCell ref="AM138:AM142"/>
    <mergeCell ref="AM143:AM146"/>
    <mergeCell ref="AT9:AT21"/>
    <mergeCell ref="AU9:AU21"/>
    <mergeCell ref="AT22:AT31"/>
    <mergeCell ref="AU22:AU31"/>
    <mergeCell ref="AT32:AT43"/>
    <mergeCell ref="AU208:AU216"/>
    <mergeCell ref="X195:X197"/>
    <mergeCell ref="W198:W201"/>
    <mergeCell ref="X198:X201"/>
    <mergeCell ref="W202:W207"/>
    <mergeCell ref="X202:X207"/>
    <mergeCell ref="W57:W67"/>
    <mergeCell ref="X57:X67"/>
    <mergeCell ref="W68:W88"/>
    <mergeCell ref="X68:X88"/>
    <mergeCell ref="W89:W91"/>
    <mergeCell ref="X89:X91"/>
    <mergeCell ref="W92:W94"/>
    <mergeCell ref="X92:X94"/>
    <mergeCell ref="W95:W101"/>
    <mergeCell ref="X95:X101"/>
    <mergeCell ref="W103:W109"/>
    <mergeCell ref="X103:X109"/>
    <mergeCell ref="W110:W112"/>
    <mergeCell ref="X110:X112"/>
    <mergeCell ref="W208:W216"/>
    <mergeCell ref="X208:X216"/>
    <mergeCell ref="AL7:AL8"/>
    <mergeCell ref="AM7:AM8"/>
    <mergeCell ref="AM9:AM21"/>
    <mergeCell ref="AM22:AM31"/>
    <mergeCell ref="AM32:AM43"/>
    <mergeCell ref="AM44:AM49"/>
    <mergeCell ref="AM50:AM56"/>
    <mergeCell ref="AM57:AM67"/>
    <mergeCell ref="AM68:AM79"/>
    <mergeCell ref="W113:W118"/>
    <mergeCell ref="X113:X118"/>
    <mergeCell ref="W119:W125"/>
    <mergeCell ref="X119:X125"/>
    <mergeCell ref="W127:W129"/>
    <mergeCell ref="X127:X129"/>
    <mergeCell ref="W130:W131"/>
    <mergeCell ref="X130:X131"/>
    <mergeCell ref="W132:W134"/>
    <mergeCell ref="X132:X134"/>
    <mergeCell ref="W135:W136"/>
    <mergeCell ref="X135:X136"/>
    <mergeCell ref="W139:W140"/>
    <mergeCell ref="W141:W142"/>
    <mergeCell ref="X141:X142"/>
    <mergeCell ref="W143:W146"/>
    <mergeCell ref="X143:X146"/>
    <mergeCell ref="W9:W49"/>
    <mergeCell ref="X9:X49"/>
    <mergeCell ref="W50:W56"/>
    <mergeCell ref="W192:W194"/>
    <mergeCell ref="X50:X56"/>
    <mergeCell ref="U110:U112"/>
    <mergeCell ref="U113:U118"/>
    <mergeCell ref="U155:U157"/>
    <mergeCell ref="U159:U162"/>
    <mergeCell ref="U163:U168"/>
    <mergeCell ref="U169:U170"/>
    <mergeCell ref="U171:U172"/>
    <mergeCell ref="U89:U91"/>
    <mergeCell ref="U92:U94"/>
    <mergeCell ref="U95:U101"/>
    <mergeCell ref="U192:U194"/>
    <mergeCell ref="U174:U178"/>
    <mergeCell ref="U180:U184"/>
    <mergeCell ref="U185:U186"/>
    <mergeCell ref="U187:U190"/>
    <mergeCell ref="U202:U207"/>
    <mergeCell ref="U127:U129"/>
    <mergeCell ref="U153:U154"/>
    <mergeCell ref="U151:U152"/>
    <mergeCell ref="U148:U150"/>
    <mergeCell ref="U143:U146"/>
    <mergeCell ref="U141:U142"/>
    <mergeCell ref="U139:U140"/>
    <mergeCell ref="U135:U136"/>
    <mergeCell ref="U132:U134"/>
    <mergeCell ref="U130:U131"/>
    <mergeCell ref="V148:V150"/>
    <mergeCell ref="V151:V152"/>
    <mergeCell ref="V153:V154"/>
    <mergeCell ref="V155:V157"/>
    <mergeCell ref="V159:V162"/>
    <mergeCell ref="D5:BG5"/>
    <mergeCell ref="Y9:Y221"/>
    <mergeCell ref="AA9:AA125"/>
    <mergeCell ref="AB9:AB125"/>
    <mergeCell ref="AA127:AA157"/>
    <mergeCell ref="AB127:AB157"/>
    <mergeCell ref="AA159:AA172"/>
    <mergeCell ref="AB159:AB172"/>
    <mergeCell ref="AA192:AA201"/>
    <mergeCell ref="AB192:AB201"/>
    <mergeCell ref="AA174:AA190"/>
    <mergeCell ref="AB174:AB190"/>
    <mergeCell ref="Z9:Z221"/>
    <mergeCell ref="O130:O131"/>
    <mergeCell ref="O132:O134"/>
    <mergeCell ref="O135:O136"/>
    <mergeCell ref="AA218:AA220"/>
    <mergeCell ref="AB218:AB220"/>
    <mergeCell ref="AE208:AE216"/>
    <mergeCell ref="AD218:AD220"/>
    <mergeCell ref="AE218:AE220"/>
    <mergeCell ref="AQ32:AQ43"/>
    <mergeCell ref="AE185:AE190"/>
    <mergeCell ref="AD192:AD201"/>
    <mergeCell ref="U195:U197"/>
    <mergeCell ref="U198:U201"/>
    <mergeCell ref="U208:U216"/>
    <mergeCell ref="U9:U49"/>
    <mergeCell ref="U50:U56"/>
    <mergeCell ref="U57:U67"/>
    <mergeCell ref="U68:U88"/>
    <mergeCell ref="U103:U109"/>
    <mergeCell ref="AE57:AE67"/>
    <mergeCell ref="AE127:AE131"/>
    <mergeCell ref="AD132:AD136"/>
    <mergeCell ref="AE133:AE136"/>
    <mergeCell ref="AD138:AD142"/>
    <mergeCell ref="AE138:AE142"/>
    <mergeCell ref="AE103:AE109"/>
    <mergeCell ref="AD110:AD118"/>
    <mergeCell ref="AE110:AE118"/>
    <mergeCell ref="AD119:AD125"/>
    <mergeCell ref="AE119:AE125"/>
    <mergeCell ref="AE192:AE201"/>
    <mergeCell ref="AD202:AD207"/>
    <mergeCell ref="AE202:AE207"/>
    <mergeCell ref="AE159:AE172"/>
    <mergeCell ref="AD174:AD179"/>
    <mergeCell ref="AE174:AE179"/>
    <mergeCell ref="AD180:AD184"/>
    <mergeCell ref="AE180:AE184"/>
    <mergeCell ref="AE143:AE146"/>
    <mergeCell ref="AD148:AD154"/>
    <mergeCell ref="AE148:AE154"/>
    <mergeCell ref="AD155:AD157"/>
    <mergeCell ref="AE155:AE157"/>
    <mergeCell ref="AD57:AD67"/>
    <mergeCell ref="AE9:AE21"/>
    <mergeCell ref="AD22:AD31"/>
    <mergeCell ref="AE22:AE31"/>
    <mergeCell ref="AD32:AD43"/>
    <mergeCell ref="AE32:AE43"/>
    <mergeCell ref="AC192:AC201"/>
    <mergeCell ref="AC202:AC207"/>
    <mergeCell ref="AC208:AC216"/>
    <mergeCell ref="AC218:AC220"/>
    <mergeCell ref="AD9:AD21"/>
    <mergeCell ref="AD44:AD49"/>
    <mergeCell ref="AD68:AD79"/>
    <mergeCell ref="AD103:AD109"/>
    <mergeCell ref="AD127:AD131"/>
    <mergeCell ref="AD143:AD146"/>
    <mergeCell ref="AD159:AD172"/>
    <mergeCell ref="AD185:AD190"/>
    <mergeCell ref="AD208:AD216"/>
    <mergeCell ref="AC155:AC157"/>
    <mergeCell ref="AC159:AC172"/>
    <mergeCell ref="AC174:AC179"/>
    <mergeCell ref="AC180:AC184"/>
    <mergeCell ref="AC185:AC190"/>
    <mergeCell ref="AC127:AC131"/>
    <mergeCell ref="AE68:AE79"/>
    <mergeCell ref="AD80:AD88"/>
    <mergeCell ref="AE80:AE88"/>
    <mergeCell ref="AD89:AD101"/>
    <mergeCell ref="AE89:AE101"/>
    <mergeCell ref="AE44:AE49"/>
    <mergeCell ref="AD50:AD56"/>
    <mergeCell ref="AE50:AE56"/>
    <mergeCell ref="AC119:AC125"/>
    <mergeCell ref="R208:R216"/>
    <mergeCell ref="S208:S216"/>
    <mergeCell ref="T208:T216"/>
    <mergeCell ref="R198:R201"/>
    <mergeCell ref="S198:S201"/>
    <mergeCell ref="T198:T201"/>
    <mergeCell ref="R202:R207"/>
    <mergeCell ref="S202:S207"/>
    <mergeCell ref="T202:T207"/>
    <mergeCell ref="R192:R194"/>
    <mergeCell ref="S192:S194"/>
    <mergeCell ref="T192:T194"/>
    <mergeCell ref="R195:R197"/>
    <mergeCell ref="S195:S197"/>
    <mergeCell ref="T195:T197"/>
    <mergeCell ref="R185:R186"/>
    <mergeCell ref="S185:S186"/>
    <mergeCell ref="T185:T186"/>
    <mergeCell ref="R187:R190"/>
    <mergeCell ref="W148:W150"/>
    <mergeCell ref="X148:X150"/>
    <mergeCell ref="W151:W152"/>
    <mergeCell ref="X151:X152"/>
    <mergeCell ref="W153:W154"/>
    <mergeCell ref="X153:X154"/>
    <mergeCell ref="W155:W157"/>
    <mergeCell ref="X155:X157"/>
    <mergeCell ref="W159:W162"/>
    <mergeCell ref="X159:X162"/>
    <mergeCell ref="W163:W168"/>
    <mergeCell ref="X163:X168"/>
    <mergeCell ref="AC132:AC136"/>
    <mergeCell ref="AC138:AC142"/>
    <mergeCell ref="AC143:AC146"/>
    <mergeCell ref="AC148:AC154"/>
    <mergeCell ref="W169:W170"/>
    <mergeCell ref="X169:X170"/>
    <mergeCell ref="W171:W172"/>
    <mergeCell ref="X171:X172"/>
    <mergeCell ref="W174:W178"/>
    <mergeCell ref="X174:X178"/>
    <mergeCell ref="W180:W184"/>
    <mergeCell ref="X180:X184"/>
    <mergeCell ref="W185:W186"/>
    <mergeCell ref="X185:X186"/>
    <mergeCell ref="W187:W190"/>
    <mergeCell ref="X187:X190"/>
    <mergeCell ref="R139:R140"/>
    <mergeCell ref="X139:X140"/>
    <mergeCell ref="S143:S146"/>
    <mergeCell ref="T143:T146"/>
    <mergeCell ref="R159:R162"/>
    <mergeCell ref="S159:S162"/>
    <mergeCell ref="T159:T162"/>
    <mergeCell ref="R163:R168"/>
    <mergeCell ref="S163:S168"/>
    <mergeCell ref="T163:T168"/>
    <mergeCell ref="R153:R154"/>
    <mergeCell ref="S153:S154"/>
    <mergeCell ref="T153:T154"/>
    <mergeCell ref="R155:R157"/>
    <mergeCell ref="S155:S157"/>
    <mergeCell ref="T155:T157"/>
    <mergeCell ref="T9:T49"/>
    <mergeCell ref="R50:R56"/>
    <mergeCell ref="S50:S56"/>
    <mergeCell ref="T50:T56"/>
    <mergeCell ref="R57:R67"/>
    <mergeCell ref="S57:S67"/>
    <mergeCell ref="T57:T67"/>
    <mergeCell ref="T113:T118"/>
    <mergeCell ref="R119:R125"/>
    <mergeCell ref="S119:S125"/>
    <mergeCell ref="T119:T125"/>
    <mergeCell ref="R127:R129"/>
    <mergeCell ref="S127:S129"/>
    <mergeCell ref="T127:T129"/>
    <mergeCell ref="T95:T101"/>
    <mergeCell ref="R103:R109"/>
    <mergeCell ref="S103:S109"/>
    <mergeCell ref="T103:T109"/>
    <mergeCell ref="S130:S131"/>
    <mergeCell ref="R130:R131"/>
    <mergeCell ref="S187:S190"/>
    <mergeCell ref="T187:T190"/>
    <mergeCell ref="R174:R178"/>
    <mergeCell ref="S174:S178"/>
    <mergeCell ref="T174:T178"/>
    <mergeCell ref="R180:R184"/>
    <mergeCell ref="S180:S184"/>
    <mergeCell ref="T180:T184"/>
    <mergeCell ref="R169:R170"/>
    <mergeCell ref="S169:S170"/>
    <mergeCell ref="T169:T170"/>
    <mergeCell ref="R171:R172"/>
    <mergeCell ref="S171:S172"/>
    <mergeCell ref="T171:T172"/>
    <mergeCell ref="R143:R146"/>
    <mergeCell ref="O169:O170"/>
    <mergeCell ref="P169:P170"/>
    <mergeCell ref="O171:O172"/>
    <mergeCell ref="P171:P172"/>
    <mergeCell ref="S148:S150"/>
    <mergeCell ref="T148:T150"/>
    <mergeCell ref="R151:R152"/>
    <mergeCell ref="S151:S152"/>
    <mergeCell ref="T151:T152"/>
    <mergeCell ref="R148:R150"/>
    <mergeCell ref="R110:R112"/>
    <mergeCell ref="S110:S112"/>
    <mergeCell ref="T110:T112"/>
    <mergeCell ref="S113:S118"/>
    <mergeCell ref="R113:R118"/>
    <mergeCell ref="T68:T88"/>
    <mergeCell ref="R89:R91"/>
    <mergeCell ref="S89:S91"/>
    <mergeCell ref="T89:T91"/>
    <mergeCell ref="R92:R94"/>
    <mergeCell ref="S92:S94"/>
    <mergeCell ref="T92:T94"/>
    <mergeCell ref="S141:S142"/>
    <mergeCell ref="T141:T142"/>
    <mergeCell ref="T130:T131"/>
    <mergeCell ref="R132:R134"/>
    <mergeCell ref="S132:S134"/>
    <mergeCell ref="T132:T134"/>
    <mergeCell ref="R135:R136"/>
    <mergeCell ref="S135:S136"/>
    <mergeCell ref="T135:T136"/>
    <mergeCell ref="S139:S140"/>
    <mergeCell ref="Q187:Q190"/>
    <mergeCell ref="Q192:Q201"/>
    <mergeCell ref="P192:P194"/>
    <mergeCell ref="O192:O194"/>
    <mergeCell ref="Q110:Q112"/>
    <mergeCell ref="O113:O118"/>
    <mergeCell ref="P113:P118"/>
    <mergeCell ref="Q113:Q118"/>
    <mergeCell ref="O153:O154"/>
    <mergeCell ref="P153:P154"/>
    <mergeCell ref="Q153:Q154"/>
    <mergeCell ref="O143:O146"/>
    <mergeCell ref="P143:P146"/>
    <mergeCell ref="Q143:Q146"/>
    <mergeCell ref="O148:O150"/>
    <mergeCell ref="P148:P150"/>
    <mergeCell ref="Q148:Q150"/>
    <mergeCell ref="Q119:Q125"/>
    <mergeCell ref="P135:P136"/>
    <mergeCell ref="Q135:Q136"/>
    <mergeCell ref="O151:O152"/>
    <mergeCell ref="P151:P152"/>
    <mergeCell ref="Q151:Q152"/>
    <mergeCell ref="Q180:Q184"/>
    <mergeCell ref="O155:O157"/>
    <mergeCell ref="P155:P157"/>
    <mergeCell ref="Q155:Q157"/>
    <mergeCell ref="O159:O162"/>
    <mergeCell ref="P159:P162"/>
    <mergeCell ref="Q159:Q172"/>
    <mergeCell ref="O163:O168"/>
    <mergeCell ref="P163:P168"/>
    <mergeCell ref="K198:K201"/>
    <mergeCell ref="L198:L201"/>
    <mergeCell ref="M198:M201"/>
    <mergeCell ref="K187:K190"/>
    <mergeCell ref="L187:L190"/>
    <mergeCell ref="M187:M190"/>
    <mergeCell ref="K192:K194"/>
    <mergeCell ref="L192:L194"/>
    <mergeCell ref="M192:M194"/>
    <mergeCell ref="N174:N178"/>
    <mergeCell ref="N180:N184"/>
    <mergeCell ref="N185:N186"/>
    <mergeCell ref="N187:N190"/>
    <mergeCell ref="N192:N194"/>
    <mergeCell ref="N155:N157"/>
    <mergeCell ref="N159:N162"/>
    <mergeCell ref="O127:O129"/>
    <mergeCell ref="O180:O184"/>
    <mergeCell ref="K155:K157"/>
    <mergeCell ref="L155:L157"/>
    <mergeCell ref="M155:M157"/>
    <mergeCell ref="K159:K162"/>
    <mergeCell ref="L159:L162"/>
    <mergeCell ref="M159:M162"/>
    <mergeCell ref="K180:K184"/>
    <mergeCell ref="L180:L184"/>
    <mergeCell ref="M180:M184"/>
    <mergeCell ref="O195:O197"/>
    <mergeCell ref="O198:O201"/>
    <mergeCell ref="O185:O186"/>
    <mergeCell ref="O187:O190"/>
    <mergeCell ref="K185:K186"/>
    <mergeCell ref="N103:N109"/>
    <mergeCell ref="N68:N88"/>
    <mergeCell ref="O32:O43"/>
    <mergeCell ref="O110:O112"/>
    <mergeCell ref="O174:O178"/>
    <mergeCell ref="K102:V102"/>
    <mergeCell ref="K126:V126"/>
    <mergeCell ref="K137:V137"/>
    <mergeCell ref="K147:V147"/>
    <mergeCell ref="K158:V158"/>
    <mergeCell ref="K173:V173"/>
    <mergeCell ref="P32:P43"/>
    <mergeCell ref="Q32:Q43"/>
    <mergeCell ref="O44:O49"/>
    <mergeCell ref="P44:P49"/>
    <mergeCell ref="Q44:Q49"/>
    <mergeCell ref="O89:O101"/>
    <mergeCell ref="P89:P101"/>
    <mergeCell ref="Q89:Q101"/>
    <mergeCell ref="O68:O79"/>
    <mergeCell ref="P68:P79"/>
    <mergeCell ref="Q68:Q88"/>
    <mergeCell ref="O80:O88"/>
    <mergeCell ref="M57:M67"/>
    <mergeCell ref="L57:L67"/>
    <mergeCell ref="K57:K67"/>
    <mergeCell ref="P80:P88"/>
    <mergeCell ref="P127:P129"/>
    <mergeCell ref="P110:P112"/>
    <mergeCell ref="P174:P178"/>
    <mergeCell ref="T139:T140"/>
    <mergeCell ref="R141:R142"/>
    <mergeCell ref="L185:L186"/>
    <mergeCell ref="M185:M186"/>
    <mergeCell ref="K171:K172"/>
    <mergeCell ref="L171:L172"/>
    <mergeCell ref="M171:M172"/>
    <mergeCell ref="K174:K178"/>
    <mergeCell ref="L174:L178"/>
    <mergeCell ref="M174:M178"/>
    <mergeCell ref="L132:L134"/>
    <mergeCell ref="M132:M134"/>
    <mergeCell ref="K135:K136"/>
    <mergeCell ref="L135:L136"/>
    <mergeCell ref="M135:M136"/>
    <mergeCell ref="K151:K152"/>
    <mergeCell ref="L151:L152"/>
    <mergeCell ref="M151:M152"/>
    <mergeCell ref="K153:K154"/>
    <mergeCell ref="L153:L154"/>
    <mergeCell ref="M153:M154"/>
    <mergeCell ref="K143:K146"/>
    <mergeCell ref="L143:L146"/>
    <mergeCell ref="M143:M146"/>
    <mergeCell ref="K148:K150"/>
    <mergeCell ref="L148:L150"/>
    <mergeCell ref="M148:M150"/>
    <mergeCell ref="K163:K168"/>
    <mergeCell ref="L163:L168"/>
    <mergeCell ref="M163:M168"/>
    <mergeCell ref="K169:K170"/>
    <mergeCell ref="L169:L170"/>
    <mergeCell ref="M169:M170"/>
    <mergeCell ref="J138:J147"/>
    <mergeCell ref="J220:J221"/>
    <mergeCell ref="K103:K109"/>
    <mergeCell ref="L103:L109"/>
    <mergeCell ref="M103:M109"/>
    <mergeCell ref="K110:K112"/>
    <mergeCell ref="L110:L112"/>
    <mergeCell ref="M110:M112"/>
    <mergeCell ref="L95:L101"/>
    <mergeCell ref="M95:M101"/>
    <mergeCell ref="K208:K216"/>
    <mergeCell ref="L195:L197"/>
    <mergeCell ref="K195:K197"/>
    <mergeCell ref="K127:K129"/>
    <mergeCell ref="L127:L129"/>
    <mergeCell ref="M127:M129"/>
    <mergeCell ref="K130:K131"/>
    <mergeCell ref="L130:L131"/>
    <mergeCell ref="M130:M131"/>
    <mergeCell ref="K113:K118"/>
    <mergeCell ref="L113:L118"/>
    <mergeCell ref="M113:M118"/>
    <mergeCell ref="K119:K125"/>
    <mergeCell ref="L119:L125"/>
    <mergeCell ref="M119:M125"/>
    <mergeCell ref="K139:K140"/>
    <mergeCell ref="L139:L140"/>
    <mergeCell ref="M139:M140"/>
    <mergeCell ref="K141:K142"/>
    <mergeCell ref="L141:L142"/>
    <mergeCell ref="M141:M142"/>
    <mergeCell ref="K132:K134"/>
    <mergeCell ref="F9:F125"/>
    <mergeCell ref="F127:F172"/>
    <mergeCell ref="F174:F190"/>
    <mergeCell ref="D192:D216"/>
    <mergeCell ref="E192:E216"/>
    <mergeCell ref="F192:F216"/>
    <mergeCell ref="G192:G216"/>
    <mergeCell ref="H192:H216"/>
    <mergeCell ref="I192:I216"/>
    <mergeCell ref="E174:E190"/>
    <mergeCell ref="D174:D190"/>
    <mergeCell ref="E127:E172"/>
    <mergeCell ref="D127:D172"/>
    <mergeCell ref="G9:G101"/>
    <mergeCell ref="H9:H101"/>
    <mergeCell ref="I9:I101"/>
    <mergeCell ref="G103:G125"/>
    <mergeCell ref="H103:H125"/>
    <mergeCell ref="I103:I125"/>
    <mergeCell ref="G174:G190"/>
    <mergeCell ref="H174:H190"/>
    <mergeCell ref="I174:I190"/>
    <mergeCell ref="D9:D125"/>
    <mergeCell ref="E9:E101"/>
    <mergeCell ref="H127:H172"/>
    <mergeCell ref="G127:G172"/>
    <mergeCell ref="I127:I172"/>
    <mergeCell ref="B5:C5"/>
    <mergeCell ref="D1:BG1"/>
    <mergeCell ref="D2:BG2"/>
    <mergeCell ref="D3:BG3"/>
    <mergeCell ref="D4:BG4"/>
    <mergeCell ref="B1:C4"/>
    <mergeCell ref="B7:B8"/>
    <mergeCell ref="C7:C8"/>
    <mergeCell ref="D7:D8"/>
    <mergeCell ref="E7:E8"/>
    <mergeCell ref="F7:F8"/>
    <mergeCell ref="AZ7:AZ8"/>
    <mergeCell ref="BG7:BG8"/>
    <mergeCell ref="AO7:AO8"/>
    <mergeCell ref="AP7:AP8"/>
    <mergeCell ref="AQ7:AQ8"/>
    <mergeCell ref="AR7:AR8"/>
    <mergeCell ref="AT7:AT8"/>
    <mergeCell ref="AU7:AU8"/>
    <mergeCell ref="AV7:AV8"/>
    <mergeCell ref="AW7:AW8"/>
    <mergeCell ref="AX7:AX8"/>
    <mergeCell ref="AY7:AY8"/>
    <mergeCell ref="U7:U8"/>
    <mergeCell ref="S7:S8"/>
    <mergeCell ref="T7:T8"/>
    <mergeCell ref="AC7:AC8"/>
    <mergeCell ref="AA7:AA8"/>
    <mergeCell ref="G7:G8"/>
    <mergeCell ref="I7:I8"/>
    <mergeCell ref="AD7:AD8"/>
    <mergeCell ref="J7:J8"/>
    <mergeCell ref="BN6:BO6"/>
    <mergeCell ref="A7:A8"/>
    <mergeCell ref="Y7:Y8"/>
    <mergeCell ref="Z7:Z8"/>
    <mergeCell ref="A6:T6"/>
    <mergeCell ref="Y6:AB6"/>
    <mergeCell ref="AC6:AP6"/>
    <mergeCell ref="BH7:BH8"/>
    <mergeCell ref="BI7:BI8"/>
    <mergeCell ref="BJ7:BJ8"/>
    <mergeCell ref="BK7:BK8"/>
    <mergeCell ref="BL7:BL8"/>
    <mergeCell ref="AE7:AE8"/>
    <mergeCell ref="AF7:AF8"/>
    <mergeCell ref="AG7:AG8"/>
    <mergeCell ref="AH7:AH8"/>
    <mergeCell ref="AI7:AI8"/>
    <mergeCell ref="AN7:AN8"/>
    <mergeCell ref="Q7:Q8"/>
    <mergeCell ref="R7:R8"/>
    <mergeCell ref="K7:K8"/>
    <mergeCell ref="L7:L8"/>
    <mergeCell ref="M7:M8"/>
    <mergeCell ref="N7:N8"/>
    <mergeCell ref="O7:P7"/>
    <mergeCell ref="H7:H8"/>
    <mergeCell ref="AB7:AB8"/>
    <mergeCell ref="W7:W8"/>
    <mergeCell ref="X7:X8"/>
    <mergeCell ref="V7:V8"/>
    <mergeCell ref="AK7:AK8"/>
    <mergeCell ref="AS7:AS8"/>
    <mergeCell ref="M208:M216"/>
    <mergeCell ref="L208:L216"/>
    <mergeCell ref="N208:N216"/>
    <mergeCell ref="AB202:AB207"/>
    <mergeCell ref="AA202:AA207"/>
    <mergeCell ref="Q202:Q207"/>
    <mergeCell ref="P202:P207"/>
    <mergeCell ref="M202:M207"/>
    <mergeCell ref="L202:L207"/>
    <mergeCell ref="N202:N207"/>
    <mergeCell ref="BN7:BN8"/>
    <mergeCell ref="BO7:BO8"/>
    <mergeCell ref="M195:M197"/>
    <mergeCell ref="N110:N112"/>
    <mergeCell ref="N113:N118"/>
    <mergeCell ref="N119:N125"/>
    <mergeCell ref="O50:O56"/>
    <mergeCell ref="P50:P56"/>
    <mergeCell ref="Q50:Q56"/>
    <mergeCell ref="O57:O67"/>
    <mergeCell ref="P57:P67"/>
    <mergeCell ref="Q57:Q67"/>
    <mergeCell ref="O103:O109"/>
    <mergeCell ref="P103:P109"/>
    <mergeCell ref="Q103:Q109"/>
    <mergeCell ref="O119:O125"/>
    <mergeCell ref="P119:P125"/>
    <mergeCell ref="AT103:AT109"/>
    <mergeCell ref="AU103:AU109"/>
    <mergeCell ref="AT110:AT118"/>
    <mergeCell ref="AU110:AU118"/>
    <mergeCell ref="AT119:AT125"/>
    <mergeCell ref="N198:N201"/>
    <mergeCell ref="N141:N142"/>
    <mergeCell ref="N143:N146"/>
    <mergeCell ref="N148:N150"/>
    <mergeCell ref="N151:N152"/>
    <mergeCell ref="N153:N154"/>
    <mergeCell ref="N127:N129"/>
    <mergeCell ref="N130:N131"/>
    <mergeCell ref="N132:N134"/>
    <mergeCell ref="N135:N136"/>
    <mergeCell ref="N139:N140"/>
    <mergeCell ref="O139:O140"/>
    <mergeCell ref="P139:P140"/>
    <mergeCell ref="Q139:Q140"/>
    <mergeCell ref="O141:O142"/>
    <mergeCell ref="P141:P142"/>
    <mergeCell ref="Q141:Q142"/>
    <mergeCell ref="P130:P131"/>
    <mergeCell ref="Q130:Q131"/>
    <mergeCell ref="P132:P134"/>
    <mergeCell ref="Q132:Q134"/>
    <mergeCell ref="N163:N168"/>
    <mergeCell ref="N169:N170"/>
    <mergeCell ref="N171:N172"/>
    <mergeCell ref="Q127:Q129"/>
    <mergeCell ref="Q174:Q178"/>
    <mergeCell ref="P180:P184"/>
    <mergeCell ref="P195:P197"/>
    <mergeCell ref="P198:P201"/>
    <mergeCell ref="P185:P186"/>
    <mergeCell ref="Q185:Q186"/>
    <mergeCell ref="P187:P190"/>
    <mergeCell ref="K202:K207"/>
    <mergeCell ref="AC110:AC118"/>
    <mergeCell ref="AC103:AC109"/>
    <mergeCell ref="J103:J125"/>
    <mergeCell ref="S95:S101"/>
    <mergeCell ref="R95:R101"/>
    <mergeCell ref="K95:K101"/>
    <mergeCell ref="N92:N94"/>
    <mergeCell ref="M92:M94"/>
    <mergeCell ref="L92:L94"/>
    <mergeCell ref="K92:K94"/>
    <mergeCell ref="AC89:AC101"/>
    <mergeCell ref="N89:N91"/>
    <mergeCell ref="M89:M91"/>
    <mergeCell ref="L89:L91"/>
    <mergeCell ref="K89:K91"/>
    <mergeCell ref="O9:O21"/>
    <mergeCell ref="P9:P21"/>
    <mergeCell ref="Q9:Q21"/>
    <mergeCell ref="O22:O31"/>
    <mergeCell ref="P22:P31"/>
    <mergeCell ref="Q22:Q31"/>
    <mergeCell ref="N95:N101"/>
    <mergeCell ref="J192:J216"/>
    <mergeCell ref="J127:J136"/>
    <mergeCell ref="U119:U125"/>
    <mergeCell ref="AB208:AB216"/>
    <mergeCell ref="AA208:AA216"/>
    <mergeCell ref="Q208:Q216"/>
    <mergeCell ref="P208:P216"/>
    <mergeCell ref="O208:O216"/>
    <mergeCell ref="N195:N197"/>
    <mergeCell ref="C9:C216"/>
    <mergeCell ref="B9:B216"/>
    <mergeCell ref="AQ180:AQ184"/>
    <mergeCell ref="AC50:AC56"/>
    <mergeCell ref="N50:N56"/>
    <mergeCell ref="M50:M56"/>
    <mergeCell ref="L50:L56"/>
    <mergeCell ref="K50:K56"/>
    <mergeCell ref="AC44:AC49"/>
    <mergeCell ref="AC32:AC43"/>
    <mergeCell ref="AC22:AC31"/>
    <mergeCell ref="AC9:AC21"/>
    <mergeCell ref="S9:S49"/>
    <mergeCell ref="R9:R49"/>
    <mergeCell ref="N9:N49"/>
    <mergeCell ref="M9:M49"/>
    <mergeCell ref="L9:L49"/>
    <mergeCell ref="K9:K49"/>
    <mergeCell ref="AC80:AC88"/>
    <mergeCell ref="AC68:AC79"/>
    <mergeCell ref="S68:S88"/>
    <mergeCell ref="R68:R88"/>
    <mergeCell ref="M68:M88"/>
    <mergeCell ref="L68:L88"/>
    <mergeCell ref="K68:K88"/>
    <mergeCell ref="AC57:AC67"/>
    <mergeCell ref="N57:N67"/>
    <mergeCell ref="J174:J191"/>
    <mergeCell ref="J9:J102"/>
    <mergeCell ref="AC191:AL191"/>
    <mergeCell ref="J148:J158"/>
    <mergeCell ref="J159:J173"/>
    <mergeCell ref="AV202:AV207"/>
    <mergeCell ref="AW202:AW207"/>
    <mergeCell ref="AX202:AX207"/>
    <mergeCell ref="AW192:AW201"/>
    <mergeCell ref="AX192:AX201"/>
    <mergeCell ref="AS32:AS43"/>
    <mergeCell ref="AR32:AR43"/>
    <mergeCell ref="AU32:AU43"/>
    <mergeCell ref="AT44:AT49"/>
    <mergeCell ref="AU44:AU49"/>
    <mergeCell ref="AT50:AT56"/>
    <mergeCell ref="AU50:AU56"/>
    <mergeCell ref="AT57:AT67"/>
    <mergeCell ref="AU57:AU67"/>
    <mergeCell ref="AT68:AT79"/>
    <mergeCell ref="AU68:AU79"/>
    <mergeCell ref="AT80:AT88"/>
    <mergeCell ref="AU80:AU88"/>
    <mergeCell ref="AT89:AT101"/>
    <mergeCell ref="AU89:AU101"/>
    <mergeCell ref="AU143:AU146"/>
    <mergeCell ref="AT148:AT154"/>
    <mergeCell ref="AT138:AT142"/>
    <mergeCell ref="AU138:AU142"/>
    <mergeCell ref="AT143:AT146"/>
    <mergeCell ref="AV132:AV136"/>
    <mergeCell ref="AU155:AU157"/>
    <mergeCell ref="AT159:AT172"/>
    <mergeCell ref="AU159:AU172"/>
    <mergeCell ref="AU119:AU125"/>
    <mergeCell ref="AT127:AT131"/>
    <mergeCell ref="AU127:AU131"/>
    <mergeCell ref="AT132:AT136"/>
    <mergeCell ref="AU132:AU136"/>
    <mergeCell ref="AT180:AT184"/>
    <mergeCell ref="AU180:AU184"/>
    <mergeCell ref="AT185:AT190"/>
    <mergeCell ref="AU185:AU190"/>
    <mergeCell ref="AU148:AU154"/>
    <mergeCell ref="AV138:AV142"/>
    <mergeCell ref="AW138:AW142"/>
    <mergeCell ref="AX138:AX142"/>
    <mergeCell ref="AV143:AV146"/>
    <mergeCell ref="AW143:AW146"/>
    <mergeCell ref="AX143:AX146"/>
    <mergeCell ref="AV159:AV166"/>
    <mergeCell ref="AW159:AW166"/>
    <mergeCell ref="AX159:AX166"/>
    <mergeCell ref="AV167:AV172"/>
    <mergeCell ref="AW167:AW172"/>
    <mergeCell ref="AX167:AX172"/>
    <mergeCell ref="AX155:AX157"/>
    <mergeCell ref="AV50:AV56"/>
    <mergeCell ref="AW50:AW56"/>
    <mergeCell ref="AX50:AX56"/>
    <mergeCell ref="AV68:AV79"/>
    <mergeCell ref="AW68:AW79"/>
    <mergeCell ref="AX68:AX79"/>
    <mergeCell ref="AV92:AV101"/>
    <mergeCell ref="AW92:AW101"/>
    <mergeCell ref="AX92:AX101"/>
    <mergeCell ref="AX38:AX43"/>
    <mergeCell ref="AV57:AV62"/>
    <mergeCell ref="AW57:AW62"/>
    <mergeCell ref="AX57:AX62"/>
    <mergeCell ref="AV63:AV67"/>
    <mergeCell ref="AW63:AW67"/>
    <mergeCell ref="AX63:AX67"/>
    <mergeCell ref="AW132:AW136"/>
    <mergeCell ref="AX132:AX136"/>
    <mergeCell ref="AV47:AV49"/>
    <mergeCell ref="AW47:AW49"/>
    <mergeCell ref="AX47:AX49"/>
    <mergeCell ref="AV103:AV109"/>
    <mergeCell ref="AW103:AW109"/>
    <mergeCell ref="AX103:AX109"/>
    <mergeCell ref="AV110:AV118"/>
    <mergeCell ref="AW110:AW118"/>
    <mergeCell ref="AX110:AX118"/>
    <mergeCell ref="AY32:AY43"/>
    <mergeCell ref="AY44:AY49"/>
    <mergeCell ref="AY9:AY21"/>
    <mergeCell ref="AZ9:AZ21"/>
    <mergeCell ref="AV22:AV31"/>
    <mergeCell ref="AW22:AW31"/>
    <mergeCell ref="AX22:AX31"/>
    <mergeCell ref="AZ22:AZ31"/>
    <mergeCell ref="AY22:AY31"/>
    <mergeCell ref="AZ32:AZ43"/>
    <mergeCell ref="AV33:AV35"/>
    <mergeCell ref="AW33:AW35"/>
    <mergeCell ref="AX33:AX35"/>
    <mergeCell ref="AV36:AV37"/>
    <mergeCell ref="AW36:AW37"/>
    <mergeCell ref="AX36:AX37"/>
    <mergeCell ref="AV38:AV43"/>
    <mergeCell ref="AW38:AW43"/>
    <mergeCell ref="AV9:AV14"/>
    <mergeCell ref="AW9:AW14"/>
    <mergeCell ref="AX9:AX14"/>
    <mergeCell ref="AV15:AV21"/>
    <mergeCell ref="AW15:AW21"/>
    <mergeCell ref="AX15:AX21"/>
    <mergeCell ref="AV44:AV46"/>
    <mergeCell ref="AW44:AW46"/>
    <mergeCell ref="AX44:AX46"/>
    <mergeCell ref="AY110:AY118"/>
    <mergeCell ref="AZ110:AZ118"/>
    <mergeCell ref="AZ68:AZ79"/>
    <mergeCell ref="AY68:AY79"/>
    <mergeCell ref="AY80:AY88"/>
    <mergeCell ref="AZ80:AZ88"/>
    <mergeCell ref="AV89:AV91"/>
    <mergeCell ref="AW89:AW91"/>
    <mergeCell ref="AX89:AX91"/>
    <mergeCell ref="AY89:AY91"/>
    <mergeCell ref="AZ89:AZ91"/>
    <mergeCell ref="BL155:BL157"/>
    <mergeCell ref="BG143:BG146"/>
    <mergeCell ref="BH143:BH146"/>
    <mergeCell ref="BI143:BI146"/>
    <mergeCell ref="BJ143:BJ146"/>
    <mergeCell ref="BK143:BK146"/>
    <mergeCell ref="BH155:BH157"/>
    <mergeCell ref="BI155:BI157"/>
    <mergeCell ref="BD68:BD73"/>
    <mergeCell ref="BE68:BE73"/>
    <mergeCell ref="BB74:BB79"/>
    <mergeCell ref="BC74:BC79"/>
    <mergeCell ref="BD74:BD79"/>
    <mergeCell ref="BE74:BE79"/>
    <mergeCell ref="BC103:BC109"/>
    <mergeCell ref="BD103:BD109"/>
    <mergeCell ref="AV148:AV154"/>
    <mergeCell ref="AW148:AW154"/>
    <mergeCell ref="AX148:AX154"/>
    <mergeCell ref="AV155:AV157"/>
    <mergeCell ref="AW155:AW157"/>
    <mergeCell ref="AY148:AY154"/>
    <mergeCell ref="AZ148:AZ154"/>
    <mergeCell ref="AY155:AY157"/>
    <mergeCell ref="AZ155:AZ157"/>
    <mergeCell ref="BL151:BL152"/>
    <mergeCell ref="BB148:BB154"/>
    <mergeCell ref="BC148:BC154"/>
    <mergeCell ref="BD148:BD154"/>
    <mergeCell ref="BE148:BE154"/>
    <mergeCell ref="BE155:BE157"/>
    <mergeCell ref="BB159:BB166"/>
    <mergeCell ref="BC159:BC166"/>
    <mergeCell ref="BD159:BD166"/>
    <mergeCell ref="BE159:BE166"/>
    <mergeCell ref="BG148:BG149"/>
    <mergeCell ref="BH148:BH149"/>
    <mergeCell ref="BI148:BI149"/>
    <mergeCell ref="BJ148:BJ149"/>
    <mergeCell ref="BK148:BK149"/>
    <mergeCell ref="BG155:BG157"/>
    <mergeCell ref="AJ7:AJ8"/>
    <mergeCell ref="BD47:BD49"/>
    <mergeCell ref="BE47:BE49"/>
    <mergeCell ref="BB33:BB35"/>
    <mergeCell ref="BB36:BB37"/>
    <mergeCell ref="BB38:BB43"/>
    <mergeCell ref="BC33:BC35"/>
    <mergeCell ref="BD33:BD35"/>
    <mergeCell ref="BC9:BC14"/>
    <mergeCell ref="BC15:BC21"/>
    <mergeCell ref="BD9:BD14"/>
    <mergeCell ref="BD15:BD21"/>
    <mergeCell ref="BE9:BE14"/>
    <mergeCell ref="BE15:BE21"/>
    <mergeCell ref="AY132:AY136"/>
    <mergeCell ref="AZ132:AZ136"/>
    <mergeCell ref="AV119:AV125"/>
    <mergeCell ref="AW119:AW125"/>
    <mergeCell ref="AX119:AX125"/>
    <mergeCell ref="AY119:AY125"/>
    <mergeCell ref="AZ119:AZ125"/>
    <mergeCell ref="AV127:AV128"/>
    <mergeCell ref="AW127:AW128"/>
    <mergeCell ref="AX127:AX128"/>
    <mergeCell ref="AV129:AV130"/>
    <mergeCell ref="AW129:AW130"/>
    <mergeCell ref="AX129:AX130"/>
    <mergeCell ref="AY127:AY131"/>
    <mergeCell ref="AZ127:AZ131"/>
    <mergeCell ref="AY92:AY101"/>
    <mergeCell ref="AZ92:AZ101"/>
    <mergeCell ref="BB7:BB8"/>
    <mergeCell ref="BB9:BB14"/>
    <mergeCell ref="BB15:BB21"/>
    <mergeCell ref="AY138:AY142"/>
    <mergeCell ref="AZ138:AZ142"/>
    <mergeCell ref="AY143:AY146"/>
    <mergeCell ref="AZ143:AZ146"/>
    <mergeCell ref="AY50:AY56"/>
    <mergeCell ref="AZ50:AZ56"/>
    <mergeCell ref="BE57:BE62"/>
    <mergeCell ref="BC63:BC67"/>
    <mergeCell ref="BD63:BD67"/>
    <mergeCell ref="BE63:BE67"/>
    <mergeCell ref="BB92:BB101"/>
    <mergeCell ref="BC92:BC101"/>
    <mergeCell ref="BD92:BD101"/>
    <mergeCell ref="BE92:BE101"/>
    <mergeCell ref="BE33:BE35"/>
    <mergeCell ref="AY57:AY67"/>
    <mergeCell ref="AZ57:AZ67"/>
    <mergeCell ref="AZ44:AZ49"/>
    <mergeCell ref="BC36:BC37"/>
    <mergeCell ref="BD36:BD37"/>
    <mergeCell ref="BE36:BE37"/>
    <mergeCell ref="BC38:BC43"/>
    <mergeCell ref="BD38:BD43"/>
    <mergeCell ref="BE38:BE43"/>
    <mergeCell ref="BB44:BB46"/>
    <mergeCell ref="BB68:BB73"/>
    <mergeCell ref="BC68:BC73"/>
    <mergeCell ref="AY103:AY109"/>
    <mergeCell ref="AZ103:AZ109"/>
    <mergeCell ref="BC50:BC56"/>
    <mergeCell ref="BG201:BK201"/>
    <mergeCell ref="A9:A216"/>
    <mergeCell ref="C218:C221"/>
    <mergeCell ref="B218:B221"/>
    <mergeCell ref="D218:D221"/>
    <mergeCell ref="E218:E221"/>
    <mergeCell ref="F218:F221"/>
    <mergeCell ref="G218:G221"/>
    <mergeCell ref="H218:H221"/>
    <mergeCell ref="I218:I221"/>
    <mergeCell ref="BG132:BG136"/>
    <mergeCell ref="BH132:BH136"/>
    <mergeCell ref="BI132:BI136"/>
    <mergeCell ref="BJ132:BJ136"/>
    <mergeCell ref="BK132:BK136"/>
    <mergeCell ref="AV208:AV216"/>
    <mergeCell ref="AW208:AW216"/>
    <mergeCell ref="AX208:AX216"/>
    <mergeCell ref="AY208:AY216"/>
    <mergeCell ref="AZ208:AZ216"/>
    <mergeCell ref="AV218:AV220"/>
    <mergeCell ref="AW218:AW220"/>
    <mergeCell ref="AX218:AX220"/>
    <mergeCell ref="BJ155:BJ157"/>
    <mergeCell ref="BK155:BK157"/>
    <mergeCell ref="BE167:BE172"/>
    <mergeCell ref="BB174:BB179"/>
    <mergeCell ref="BB47:BB49"/>
    <mergeCell ref="BC89:BC91"/>
    <mergeCell ref="BD89:BD91"/>
    <mergeCell ref="BE89:BE91"/>
    <mergeCell ref="BB89:BB91"/>
    <mergeCell ref="BD50:BD56"/>
    <mergeCell ref="BE50:BE56"/>
    <mergeCell ref="BB50:BB56"/>
    <mergeCell ref="BB57:BB62"/>
    <mergeCell ref="BB63:BB67"/>
    <mergeCell ref="BC57:BC62"/>
    <mergeCell ref="BD57:BD62"/>
    <mergeCell ref="BC44:BC46"/>
    <mergeCell ref="BD44:BD46"/>
    <mergeCell ref="BE44:BE46"/>
    <mergeCell ref="BC47:BC49"/>
    <mergeCell ref="J218:J219"/>
    <mergeCell ref="AQ218:AQ219"/>
    <mergeCell ref="AP218:AP219"/>
    <mergeCell ref="BB192:BB201"/>
    <mergeCell ref="BC192:BC201"/>
    <mergeCell ref="BD192:BD201"/>
    <mergeCell ref="BE192:BE201"/>
    <mergeCell ref="BB202:BB207"/>
    <mergeCell ref="BC202:BC207"/>
    <mergeCell ref="BD202:BD207"/>
    <mergeCell ref="BE202:BE207"/>
    <mergeCell ref="BB208:BB216"/>
    <mergeCell ref="BC208:BC216"/>
    <mergeCell ref="BD208:BD216"/>
    <mergeCell ref="BE208:BE216"/>
    <mergeCell ref="AC217:AL217"/>
    <mergeCell ref="AL218:AL219"/>
    <mergeCell ref="AJ218:AJ219"/>
    <mergeCell ref="AI218:AI219"/>
    <mergeCell ref="AY174:AY179"/>
    <mergeCell ref="AG218:AG219"/>
    <mergeCell ref="BB218:BB220"/>
    <mergeCell ref="V208:V216"/>
    <mergeCell ref="AT218:AT220"/>
    <mergeCell ref="AU218:AU220"/>
    <mergeCell ref="AT192:AT201"/>
    <mergeCell ref="AU192:AU201"/>
    <mergeCell ref="AT202:AT207"/>
    <mergeCell ref="AU202:AU207"/>
    <mergeCell ref="AT208:AT216"/>
    <mergeCell ref="BE174:BE179"/>
    <mergeCell ref="BB180:BB184"/>
    <mergeCell ref="BC180:BC184"/>
    <mergeCell ref="BD180:BD184"/>
    <mergeCell ref="BE180:BE184"/>
    <mergeCell ref="AY218:AY220"/>
    <mergeCell ref="AZ218:AZ220"/>
    <mergeCell ref="AY202:AY207"/>
    <mergeCell ref="AZ202:AZ207"/>
    <mergeCell ref="AV180:AV184"/>
    <mergeCell ref="W195:W197"/>
    <mergeCell ref="BA202:BA207"/>
    <mergeCell ref="BA208:BA216"/>
    <mergeCell ref="BA218:BA220"/>
    <mergeCell ref="BE185:BE187"/>
    <mergeCell ref="K191:V191"/>
    <mergeCell ref="K217:V217"/>
    <mergeCell ref="K219:V219"/>
    <mergeCell ref="AZ174:AZ179"/>
    <mergeCell ref="AV174:AV179"/>
    <mergeCell ref="AW174:AW179"/>
    <mergeCell ref="AX174:AX179"/>
    <mergeCell ref="AZ185:AZ190"/>
    <mergeCell ref="K225:U225"/>
    <mergeCell ref="AA225:AL225"/>
    <mergeCell ref="AV102:BB102"/>
    <mergeCell ref="AV126:BB126"/>
    <mergeCell ref="AV137:BB137"/>
    <mergeCell ref="AV147:BB147"/>
    <mergeCell ref="AV158:BB158"/>
    <mergeCell ref="AV173:BB173"/>
    <mergeCell ref="AV191:BB191"/>
    <mergeCell ref="AV217:BB217"/>
    <mergeCell ref="AV225:BB225"/>
    <mergeCell ref="AC102:AL102"/>
    <mergeCell ref="AC126:AL126"/>
    <mergeCell ref="AC137:AL137"/>
    <mergeCell ref="AC147:AL147"/>
    <mergeCell ref="AC158:AL158"/>
    <mergeCell ref="AC173:AL173"/>
    <mergeCell ref="BB103:BB109"/>
    <mergeCell ref="V141:V142"/>
    <mergeCell ref="V143:V146"/>
    <mergeCell ref="V180:V184"/>
    <mergeCell ref="V185:V186"/>
    <mergeCell ref="V187:V190"/>
    <mergeCell ref="V192:V194"/>
    <mergeCell ref="V195:V197"/>
    <mergeCell ref="V198:V201"/>
    <mergeCell ref="V202:V207"/>
    <mergeCell ref="BB155:BB157"/>
    <mergeCell ref="AR180:AR184"/>
    <mergeCell ref="X192:X194"/>
    <mergeCell ref="AH218:AH219"/>
    <mergeCell ref="AF218:AF219"/>
    <mergeCell ref="BF202:BF207"/>
    <mergeCell ref="BF208:BF216"/>
    <mergeCell ref="BC167:BC172"/>
    <mergeCell ref="AV228:BB228"/>
    <mergeCell ref="BF7:BF8"/>
    <mergeCell ref="BF9:BF14"/>
    <mergeCell ref="BF15:BF21"/>
    <mergeCell ref="BF33:BF35"/>
    <mergeCell ref="BF36:BF37"/>
    <mergeCell ref="BF38:BF43"/>
    <mergeCell ref="BF44:BF46"/>
    <mergeCell ref="BF47:BF49"/>
    <mergeCell ref="BF50:BF56"/>
    <mergeCell ref="BF57:BF62"/>
    <mergeCell ref="BF63:BF67"/>
    <mergeCell ref="BF68:BF73"/>
    <mergeCell ref="BF74:BF79"/>
    <mergeCell ref="BF80:BF88"/>
    <mergeCell ref="BF89:BF91"/>
    <mergeCell ref="BF92:BF101"/>
    <mergeCell ref="BF103:BF109"/>
    <mergeCell ref="BF110:BF118"/>
    <mergeCell ref="BF119:BF125"/>
    <mergeCell ref="BC218:BC220"/>
    <mergeCell ref="BD218:BD220"/>
    <mergeCell ref="BE218:BE220"/>
    <mergeCell ref="BB132:BB136"/>
    <mergeCell ref="BC132:BC136"/>
    <mergeCell ref="BD132:BD136"/>
    <mergeCell ref="BE132:BE136"/>
    <mergeCell ref="BB138:BB142"/>
    <mergeCell ref="BC138:BC142"/>
    <mergeCell ref="BF218:BF220"/>
    <mergeCell ref="AS218:AS219"/>
    <mergeCell ref="V163:V168"/>
    <mergeCell ref="V169:V170"/>
    <mergeCell ref="BF127:BF128"/>
    <mergeCell ref="BF129:BF131"/>
    <mergeCell ref="BF132:BF136"/>
    <mergeCell ref="BF138:BF142"/>
    <mergeCell ref="BF143:BF146"/>
    <mergeCell ref="BF148:BF154"/>
    <mergeCell ref="BF155:BF157"/>
    <mergeCell ref="BF159:BF166"/>
    <mergeCell ref="BF167:BF172"/>
    <mergeCell ref="AV227:BB227"/>
    <mergeCell ref="BC143:BC146"/>
    <mergeCell ref="BB143:BB146"/>
    <mergeCell ref="BD143:BD146"/>
    <mergeCell ref="BE143:BE146"/>
    <mergeCell ref="BB127:BB128"/>
    <mergeCell ref="BB129:BB131"/>
    <mergeCell ref="BC127:BC128"/>
    <mergeCell ref="BD127:BD128"/>
    <mergeCell ref="BE127:BE128"/>
    <mergeCell ref="BC129:BC131"/>
    <mergeCell ref="BD129:BD131"/>
    <mergeCell ref="BE129:BE131"/>
    <mergeCell ref="AV192:AV201"/>
    <mergeCell ref="BF174:BF179"/>
    <mergeCell ref="BF180:BF184"/>
    <mergeCell ref="BF192:BF201"/>
    <mergeCell ref="V171:V172"/>
    <mergeCell ref="V174:V178"/>
    <mergeCell ref="BM7:BM8"/>
    <mergeCell ref="V9:V49"/>
    <mergeCell ref="V50:V56"/>
    <mergeCell ref="V57:V67"/>
    <mergeCell ref="V68:V88"/>
    <mergeCell ref="V89:V91"/>
    <mergeCell ref="V92:V94"/>
    <mergeCell ref="V95:V101"/>
    <mergeCell ref="V103:V109"/>
    <mergeCell ref="V110:V112"/>
    <mergeCell ref="V113:V118"/>
    <mergeCell ref="V119:V125"/>
    <mergeCell ref="V127:V129"/>
    <mergeCell ref="V130:V131"/>
    <mergeCell ref="V132:V134"/>
    <mergeCell ref="V135:V136"/>
    <mergeCell ref="V139:V140"/>
    <mergeCell ref="BD138:BD142"/>
    <mergeCell ref="BE138:BE142"/>
    <mergeCell ref="BE103:BE109"/>
    <mergeCell ref="BB110:BB118"/>
    <mergeCell ref="BC110:BC118"/>
    <mergeCell ref="BD110:BD118"/>
    <mergeCell ref="BE110:BE118"/>
    <mergeCell ref="BB119:BB125"/>
    <mergeCell ref="BC119:BC125"/>
    <mergeCell ref="BD119:BD125"/>
    <mergeCell ref="BE119:BE125"/>
    <mergeCell ref="BC80:BC88"/>
    <mergeCell ref="BD80:BD88"/>
    <mergeCell ref="BE80:BE88"/>
    <mergeCell ref="BB87:BB88"/>
    <mergeCell ref="AY192:AY201"/>
    <mergeCell ref="AZ192:AZ201"/>
    <mergeCell ref="AW180:AW184"/>
    <mergeCell ref="AX180:AX184"/>
    <mergeCell ref="AV185:AV190"/>
    <mergeCell ref="AW185:AW190"/>
    <mergeCell ref="AX185:AX190"/>
    <mergeCell ref="AT155:AT157"/>
    <mergeCell ref="BD167:BD172"/>
    <mergeCell ref="AT174:AT179"/>
    <mergeCell ref="BC174:BC179"/>
    <mergeCell ref="BD174:BD179"/>
    <mergeCell ref="AU174:AU179"/>
    <mergeCell ref="BA159:BA166"/>
    <mergeCell ref="BA167:BA172"/>
    <mergeCell ref="BA174:BA179"/>
    <mergeCell ref="BA185:BA190"/>
    <mergeCell ref="BA192:BA201"/>
    <mergeCell ref="BB185:BB187"/>
    <mergeCell ref="BB188:BB190"/>
    <mergeCell ref="BC185:BC187"/>
    <mergeCell ref="BD185:BD187"/>
    <mergeCell ref="AY159:AY172"/>
    <mergeCell ref="AZ159:AZ172"/>
    <mergeCell ref="BB167:BB172"/>
    <mergeCell ref="BA7:BA8"/>
    <mergeCell ref="BA9:BA14"/>
    <mergeCell ref="BA15:BA21"/>
    <mergeCell ref="BA22:BA31"/>
    <mergeCell ref="BA33:BA35"/>
    <mergeCell ref="BA36:BA37"/>
    <mergeCell ref="BA38:BA43"/>
    <mergeCell ref="BA44:BA46"/>
    <mergeCell ref="BA47:BA49"/>
    <mergeCell ref="BA50:BA56"/>
    <mergeCell ref="BA57:BA62"/>
    <mergeCell ref="BA63:BA67"/>
    <mergeCell ref="BA68:BA73"/>
    <mergeCell ref="BA74:BA79"/>
    <mergeCell ref="BA80:BA88"/>
    <mergeCell ref="BA89:BA91"/>
    <mergeCell ref="BA92:BA101"/>
    <mergeCell ref="K222:V222"/>
    <mergeCell ref="BF185:BF187"/>
    <mergeCell ref="BC188:BC190"/>
    <mergeCell ref="BD188:BD190"/>
    <mergeCell ref="BE188:BE190"/>
    <mergeCell ref="BF188:BF190"/>
    <mergeCell ref="BA180:BA184"/>
    <mergeCell ref="BB22:BB27"/>
    <mergeCell ref="BC22:BC27"/>
    <mergeCell ref="BD22:BD27"/>
    <mergeCell ref="BE22:BE27"/>
    <mergeCell ref="BF22:BF27"/>
    <mergeCell ref="BC28:BC31"/>
    <mergeCell ref="BD28:BD31"/>
    <mergeCell ref="BE28:BE31"/>
    <mergeCell ref="BF28:BF31"/>
    <mergeCell ref="BB28:BB31"/>
    <mergeCell ref="BA103:BA109"/>
    <mergeCell ref="BA110:BA118"/>
    <mergeCell ref="BA119:BA125"/>
    <mergeCell ref="BA127:BA128"/>
    <mergeCell ref="BA129:BA131"/>
    <mergeCell ref="BA132:BA136"/>
    <mergeCell ref="BA138:BA142"/>
    <mergeCell ref="BA143:BA146"/>
    <mergeCell ref="BA148:BA154"/>
    <mergeCell ref="BA155:BA157"/>
    <mergeCell ref="BC155:BC157"/>
    <mergeCell ref="BD155:BD157"/>
    <mergeCell ref="AY180:AY184"/>
    <mergeCell ref="AZ180:AZ184"/>
    <mergeCell ref="AY185:AY190"/>
  </mergeCells>
  <phoneticPr fontId="83"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zoomScale="60" zoomScaleNormal="60" workbookViewId="0">
      <selection activeCell="B3" sqref="B3:F3"/>
    </sheetView>
  </sheetViews>
  <sheetFormatPr baseColWidth="10" defaultColWidth="10.7109375" defaultRowHeight="15" x14ac:dyDescent="0.25"/>
  <cols>
    <col min="1" max="1" width="20.7109375" customWidth="1"/>
    <col min="2" max="2" width="25" customWidth="1"/>
    <col min="3" max="3" width="19.85546875" customWidth="1"/>
    <col min="4" max="4" width="20.42578125" customWidth="1"/>
    <col min="5" max="5" width="30.28515625" customWidth="1"/>
    <col min="6" max="6" width="34.28515625" customWidth="1"/>
    <col min="7" max="7" width="43.7109375" customWidth="1"/>
  </cols>
  <sheetData>
    <row r="1" spans="1:7" ht="44.25" customHeight="1" x14ac:dyDescent="0.25">
      <c r="A1" s="1271" t="s">
        <v>1294</v>
      </c>
      <c r="B1" s="1272"/>
      <c r="C1" s="1272"/>
      <c r="D1" s="1272"/>
      <c r="E1" s="1272"/>
      <c r="F1" s="1272"/>
      <c r="G1" s="1273"/>
    </row>
    <row r="2" spans="1:7" s="13" customFormat="1" ht="43.5" customHeight="1" x14ac:dyDescent="0.25">
      <c r="A2" s="28" t="s">
        <v>1295</v>
      </c>
      <c r="B2" s="1274" t="s">
        <v>1296</v>
      </c>
      <c r="C2" s="1274"/>
      <c r="D2" s="1274"/>
      <c r="E2" s="1274"/>
      <c r="F2" s="1274"/>
      <c r="G2" s="15" t="s">
        <v>1297</v>
      </c>
    </row>
    <row r="3" spans="1:7" ht="45" customHeight="1" x14ac:dyDescent="0.25">
      <c r="A3" s="8" t="s">
        <v>1298</v>
      </c>
      <c r="B3" s="1275" t="s">
        <v>1299</v>
      </c>
      <c r="C3" s="1276"/>
      <c r="D3" s="1276"/>
      <c r="E3" s="1276"/>
      <c r="F3" s="1277"/>
      <c r="G3" s="3" t="s">
        <v>1300</v>
      </c>
    </row>
    <row r="4" spans="1:7" ht="45" customHeight="1" x14ac:dyDescent="0.25">
      <c r="A4" s="4"/>
      <c r="B4" s="1278"/>
      <c r="C4" s="1279"/>
      <c r="D4" s="1279"/>
      <c r="E4" s="1279"/>
      <c r="F4" s="1280"/>
      <c r="G4" s="5"/>
    </row>
    <row r="5" spans="1:7" ht="45" customHeight="1" x14ac:dyDescent="0.25">
      <c r="A5" s="4"/>
      <c r="B5" s="1278"/>
      <c r="C5" s="1279"/>
      <c r="D5" s="1279"/>
      <c r="E5" s="1279"/>
      <c r="F5" s="1280"/>
      <c r="G5" s="5"/>
    </row>
    <row r="6" spans="1:7" ht="45" customHeight="1" thickBot="1" x14ac:dyDescent="0.3">
      <c r="A6" s="6"/>
      <c r="B6" s="1267"/>
      <c r="C6" s="1267"/>
      <c r="D6" s="1267"/>
      <c r="E6" s="1267"/>
      <c r="F6" s="1267"/>
      <c r="G6" s="7"/>
    </row>
    <row r="7" spans="1:7" ht="45" customHeight="1" thickBot="1" x14ac:dyDescent="0.3">
      <c r="A7" s="1268"/>
      <c r="B7" s="1268"/>
      <c r="C7" s="1268"/>
      <c r="D7" s="1268"/>
      <c r="E7" s="1268"/>
      <c r="F7" s="1268"/>
      <c r="G7" s="1268"/>
    </row>
    <row r="8" spans="1:7" s="13" customFormat="1" ht="45" customHeight="1" x14ac:dyDescent="0.25">
      <c r="A8" s="11"/>
      <c r="B8" s="1269" t="s">
        <v>1301</v>
      </c>
      <c r="C8" s="1269"/>
      <c r="D8" s="1269" t="s">
        <v>1302</v>
      </c>
      <c r="E8" s="1269"/>
      <c r="F8" s="24" t="s">
        <v>1295</v>
      </c>
      <c r="G8" s="12" t="s">
        <v>1303</v>
      </c>
    </row>
    <row r="9" spans="1:7" ht="45" customHeight="1" x14ac:dyDescent="0.25">
      <c r="A9" s="14" t="s">
        <v>1304</v>
      </c>
      <c r="B9" s="1270" t="s">
        <v>1305</v>
      </c>
      <c r="C9" s="1270"/>
      <c r="D9" s="1266" t="s">
        <v>1306</v>
      </c>
      <c r="E9" s="1266"/>
      <c r="F9" s="8" t="s">
        <v>1298</v>
      </c>
      <c r="G9" s="9"/>
    </row>
    <row r="10" spans="1:7" ht="45" customHeight="1" x14ac:dyDescent="0.25">
      <c r="A10" s="14" t="s">
        <v>1307</v>
      </c>
      <c r="B10" s="1266" t="s">
        <v>1308</v>
      </c>
      <c r="C10" s="1266"/>
      <c r="D10" s="1266" t="s">
        <v>1309</v>
      </c>
      <c r="E10" s="1266"/>
      <c r="F10" s="8" t="s">
        <v>1298</v>
      </c>
      <c r="G10" s="9"/>
    </row>
    <row r="11" spans="1:7" ht="45" customHeight="1" thickBot="1" x14ac:dyDescent="0.3">
      <c r="A11" s="27" t="s">
        <v>1310</v>
      </c>
      <c r="B11" s="1266" t="s">
        <v>1308</v>
      </c>
      <c r="C11" s="1266"/>
      <c r="D11" s="1266" t="s">
        <v>1309</v>
      </c>
      <c r="E11" s="1266"/>
      <c r="F11" s="8" t="s">
        <v>1298</v>
      </c>
      <c r="G11" s="10"/>
    </row>
    <row r="12" spans="1:7" ht="45" customHeight="1" x14ac:dyDescent="0.25"/>
    <row r="13" spans="1:7" ht="45" customHeight="1" x14ac:dyDescent="0.25"/>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sheetData>
  <mergeCells count="15">
    <mergeCell ref="A1:G1"/>
    <mergeCell ref="B2:F2"/>
    <mergeCell ref="B3:F3"/>
    <mergeCell ref="B4:F4"/>
    <mergeCell ref="B5:F5"/>
    <mergeCell ref="B10:C10"/>
    <mergeCell ref="D10:E10"/>
    <mergeCell ref="B11:C11"/>
    <mergeCell ref="D11:E11"/>
    <mergeCell ref="B6:F6"/>
    <mergeCell ref="A7:G7"/>
    <mergeCell ref="B8:C8"/>
    <mergeCell ref="D8:E8"/>
    <mergeCell ref="B9:C9"/>
    <mergeCell ref="D9:E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K36"/>
  <sheetViews>
    <sheetView topLeftCell="F1" workbookViewId="0">
      <selection activeCell="G17" sqref="G17"/>
    </sheetView>
  </sheetViews>
  <sheetFormatPr baseColWidth="10" defaultColWidth="11.42578125" defaultRowHeight="16.5" x14ac:dyDescent="0.3"/>
  <cols>
    <col min="1" max="1" width="11.42578125" style="95"/>
    <col min="2" max="2" width="7.7109375" style="95" customWidth="1"/>
    <col min="3" max="3" width="34.42578125" style="95" customWidth="1"/>
    <col min="4" max="4" width="24.140625" style="95" customWidth="1"/>
    <col min="5" max="5" width="6.140625" style="95" customWidth="1"/>
    <col min="6" max="6" width="64" style="95" bestFit="1" customWidth="1"/>
    <col min="7" max="7" width="19.85546875" style="95" customWidth="1"/>
    <col min="8" max="8" width="11.42578125" style="95"/>
    <col min="9" max="9" width="64.140625" style="95" bestFit="1" customWidth="1"/>
    <col min="10" max="13" width="11.42578125" style="95"/>
    <col min="14" max="14" width="37.140625" style="95" customWidth="1"/>
    <col min="15" max="16384" width="11.42578125" style="95"/>
  </cols>
  <sheetData>
    <row r="3" spans="2:11" x14ac:dyDescent="0.3">
      <c r="C3" s="95" t="s">
        <v>1311</v>
      </c>
      <c r="F3" s="96" t="s">
        <v>1312</v>
      </c>
      <c r="G3" s="96"/>
      <c r="I3" s="95" t="s">
        <v>1313</v>
      </c>
    </row>
    <row r="4" spans="2:11" x14ac:dyDescent="0.3">
      <c r="B4" s="97" t="s">
        <v>1314</v>
      </c>
      <c r="C4" s="97" t="s">
        <v>1315</v>
      </c>
      <c r="E4" s="97" t="s">
        <v>1314</v>
      </c>
      <c r="F4" s="97" t="s">
        <v>1315</v>
      </c>
      <c r="G4" s="98"/>
      <c r="I4" s="99" t="s">
        <v>1315</v>
      </c>
      <c r="J4" s="100">
        <v>2021</v>
      </c>
      <c r="K4" s="100">
        <v>2022</v>
      </c>
    </row>
    <row r="5" spans="2:11" x14ac:dyDescent="0.3">
      <c r="B5" s="101">
        <v>1</v>
      </c>
      <c r="C5" s="102" t="s">
        <v>1316</v>
      </c>
      <c r="E5" s="101">
        <v>1</v>
      </c>
      <c r="F5" s="102" t="s">
        <v>1317</v>
      </c>
      <c r="H5" s="96">
        <v>1</v>
      </c>
      <c r="I5" s="103" t="s">
        <v>1318</v>
      </c>
      <c r="J5" s="104" t="s">
        <v>1319</v>
      </c>
      <c r="K5" s="104" t="s">
        <v>1320</v>
      </c>
    </row>
    <row r="6" spans="2:11" x14ac:dyDescent="0.3">
      <c r="B6" s="101">
        <v>2</v>
      </c>
      <c r="C6" s="102" t="s">
        <v>1321</v>
      </c>
      <c r="E6" s="101">
        <v>2</v>
      </c>
      <c r="F6" s="102" t="s">
        <v>1322</v>
      </c>
      <c r="H6" s="96">
        <v>2</v>
      </c>
      <c r="I6" s="102" t="s">
        <v>1323</v>
      </c>
      <c r="J6" s="104" t="s">
        <v>1324</v>
      </c>
      <c r="K6" s="104" t="s">
        <v>1319</v>
      </c>
    </row>
    <row r="7" spans="2:11" x14ac:dyDescent="0.3">
      <c r="B7" s="101">
        <v>3</v>
      </c>
      <c r="C7" s="102" t="s">
        <v>1325</v>
      </c>
      <c r="E7" s="101">
        <v>3</v>
      </c>
      <c r="F7" s="102" t="s">
        <v>1326</v>
      </c>
      <c r="H7" s="96">
        <v>3</v>
      </c>
      <c r="I7" s="102" t="s">
        <v>1327</v>
      </c>
      <c r="J7" s="104" t="s">
        <v>1324</v>
      </c>
      <c r="K7" s="104" t="s">
        <v>1319</v>
      </c>
    </row>
    <row r="8" spans="2:11" x14ac:dyDescent="0.3">
      <c r="B8" s="101">
        <v>4</v>
      </c>
      <c r="C8" s="105" t="s">
        <v>1328</v>
      </c>
      <c r="E8" s="101">
        <v>4</v>
      </c>
      <c r="F8" s="102" t="s">
        <v>1329</v>
      </c>
      <c r="H8" s="96">
        <v>4</v>
      </c>
      <c r="I8" s="102" t="s">
        <v>1330</v>
      </c>
      <c r="J8" s="104" t="s">
        <v>1324</v>
      </c>
      <c r="K8" s="104" t="s">
        <v>1319</v>
      </c>
    </row>
    <row r="9" spans="2:11" x14ac:dyDescent="0.3">
      <c r="B9" s="101">
        <v>5</v>
      </c>
      <c r="C9" s="102" t="s">
        <v>1331</v>
      </c>
      <c r="E9" s="101">
        <v>5</v>
      </c>
      <c r="F9" s="102" t="s">
        <v>1332</v>
      </c>
      <c r="H9" s="96">
        <v>5</v>
      </c>
      <c r="I9" s="103" t="s">
        <v>1333</v>
      </c>
      <c r="J9" s="104" t="s">
        <v>1324</v>
      </c>
      <c r="K9" s="104" t="s">
        <v>1319</v>
      </c>
    </row>
    <row r="10" spans="2:11" x14ac:dyDescent="0.3">
      <c r="B10" s="101">
        <v>6</v>
      </c>
      <c r="C10" s="105" t="s">
        <v>1334</v>
      </c>
      <c r="E10" s="101">
        <v>6</v>
      </c>
      <c r="F10" s="105" t="s">
        <v>1335</v>
      </c>
      <c r="H10" s="96">
        <v>6</v>
      </c>
      <c r="I10" s="102" t="s">
        <v>1336</v>
      </c>
      <c r="J10" s="104" t="s">
        <v>1324</v>
      </c>
      <c r="K10" s="104" t="s">
        <v>1319</v>
      </c>
    </row>
    <row r="11" spans="2:11" x14ac:dyDescent="0.3">
      <c r="B11" s="101">
        <v>7</v>
      </c>
      <c r="C11" s="105" t="s">
        <v>1337</v>
      </c>
      <c r="E11" s="101">
        <v>7</v>
      </c>
      <c r="F11" s="105" t="s">
        <v>1338</v>
      </c>
      <c r="H11" s="96">
        <v>7</v>
      </c>
      <c r="I11" s="103" t="s">
        <v>1339</v>
      </c>
      <c r="J11" s="106" t="s">
        <v>1324</v>
      </c>
      <c r="K11" s="106" t="s">
        <v>1319</v>
      </c>
    </row>
    <row r="12" spans="2:11" x14ac:dyDescent="0.3">
      <c r="B12" s="101">
        <v>8</v>
      </c>
      <c r="C12" s="105" t="s">
        <v>1340</v>
      </c>
      <c r="E12" s="101">
        <v>8</v>
      </c>
      <c r="F12" s="102" t="s">
        <v>1341</v>
      </c>
    </row>
    <row r="13" spans="2:11" ht="18.75" customHeight="1" x14ac:dyDescent="0.3">
      <c r="B13" s="101">
        <v>9</v>
      </c>
      <c r="C13" s="107" t="s">
        <v>1342</v>
      </c>
      <c r="E13" s="101">
        <v>9</v>
      </c>
      <c r="F13" s="102" t="s">
        <v>1343</v>
      </c>
    </row>
    <row r="14" spans="2:11" ht="33" x14ac:dyDescent="0.3">
      <c r="E14" s="101">
        <v>10</v>
      </c>
      <c r="F14" s="105" t="s">
        <v>1344</v>
      </c>
      <c r="I14" s="108" t="s">
        <v>1345</v>
      </c>
    </row>
    <row r="15" spans="2:11" x14ac:dyDescent="0.3">
      <c r="E15" s="101">
        <v>11</v>
      </c>
      <c r="F15" s="102" t="s">
        <v>1346</v>
      </c>
      <c r="I15" s="95" t="s">
        <v>1347</v>
      </c>
    </row>
    <row r="16" spans="2:11" x14ac:dyDescent="0.3">
      <c r="E16" s="101">
        <v>12</v>
      </c>
      <c r="F16" s="103" t="s">
        <v>1348</v>
      </c>
    </row>
    <row r="17" spans="5:7" x14ac:dyDescent="0.3">
      <c r="E17" s="101">
        <v>13</v>
      </c>
      <c r="F17" s="102" t="s">
        <v>1349</v>
      </c>
    </row>
    <row r="18" spans="5:7" x14ac:dyDescent="0.3">
      <c r="E18" s="101">
        <v>14</v>
      </c>
      <c r="F18" s="105" t="s">
        <v>1350</v>
      </c>
    </row>
    <row r="19" spans="5:7" x14ac:dyDescent="0.3">
      <c r="E19" s="101">
        <v>15</v>
      </c>
      <c r="F19" s="103" t="s">
        <v>1339</v>
      </c>
    </row>
    <row r="20" spans="5:7" x14ac:dyDescent="0.3">
      <c r="E20" s="101">
        <v>16</v>
      </c>
      <c r="F20" s="102" t="s">
        <v>1351</v>
      </c>
    </row>
    <row r="21" spans="5:7" x14ac:dyDescent="0.3">
      <c r="E21" s="101">
        <v>17</v>
      </c>
      <c r="F21" s="105" t="s">
        <v>1352</v>
      </c>
    </row>
    <row r="22" spans="5:7" x14ac:dyDescent="0.3">
      <c r="E22" s="101">
        <v>18</v>
      </c>
      <c r="F22" s="102" t="s">
        <v>1353</v>
      </c>
    </row>
    <row r="24" spans="5:7" x14ac:dyDescent="0.3">
      <c r="F24" s="95">
        <f>18-5</f>
        <v>13</v>
      </c>
    </row>
    <row r="29" spans="5:7" ht="31.5" customHeight="1" x14ac:dyDescent="0.3">
      <c r="E29" s="1281" t="s">
        <v>1354</v>
      </c>
      <c r="F29" s="1281"/>
      <c r="G29" s="109"/>
    </row>
    <row r="30" spans="5:7" ht="34.5" customHeight="1" x14ac:dyDescent="0.3">
      <c r="E30" s="1281" t="s">
        <v>1355</v>
      </c>
      <c r="F30" s="1281"/>
      <c r="G30" s="109"/>
    </row>
    <row r="31" spans="5:7" x14ac:dyDescent="0.3">
      <c r="E31" s="95" t="s">
        <v>1356</v>
      </c>
    </row>
    <row r="33" spans="5:5" x14ac:dyDescent="0.3">
      <c r="E33" s="95" t="s">
        <v>1357</v>
      </c>
    </row>
    <row r="34" spans="5:5" x14ac:dyDescent="0.3">
      <c r="E34" s="95" t="s">
        <v>1358</v>
      </c>
    </row>
    <row r="35" spans="5:5" x14ac:dyDescent="0.3">
      <c r="E35" s="95" t="s">
        <v>1359</v>
      </c>
    </row>
    <row r="36" spans="5:5" x14ac:dyDescent="0.3">
      <c r="E36" s="95" t="s">
        <v>1360</v>
      </c>
    </row>
  </sheetData>
  <mergeCells count="2">
    <mergeCell ref="E29:F29"/>
    <mergeCell ref="E30:F3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AB-683F-4B69-A3F4-60F3C9C2E3C8}">
  <dimension ref="A1:K34"/>
  <sheetViews>
    <sheetView topLeftCell="A16" workbookViewId="0">
      <selection activeCell="F36" sqref="F36"/>
    </sheetView>
  </sheetViews>
  <sheetFormatPr baseColWidth="10" defaultColWidth="11.42578125" defaultRowHeight="15" x14ac:dyDescent="0.25"/>
  <cols>
    <col min="1" max="1" width="17.42578125" customWidth="1"/>
    <col min="2" max="2" width="40.7109375" customWidth="1"/>
    <col min="3" max="3" width="21.85546875" customWidth="1"/>
    <col min="5" max="7" width="11.42578125" customWidth="1"/>
    <col min="9" max="9" width="30.28515625" style="191" customWidth="1"/>
    <col min="10" max="10" width="20.42578125" style="191" customWidth="1"/>
    <col min="11" max="11" width="11.42578125" style="191"/>
  </cols>
  <sheetData>
    <row r="1" spans="2:8" ht="15" customHeight="1" x14ac:dyDescent="0.25">
      <c r="B1" s="1293" t="s">
        <v>1361</v>
      </c>
      <c r="C1" s="1293" t="s">
        <v>59</v>
      </c>
      <c r="D1" s="1293" t="s">
        <v>1362</v>
      </c>
      <c r="E1" s="1293" t="s">
        <v>63</v>
      </c>
      <c r="F1" s="1293" t="s">
        <v>65</v>
      </c>
      <c r="G1" s="1293" t="s">
        <v>67</v>
      </c>
      <c r="H1" s="1283" t="s">
        <v>1363</v>
      </c>
    </row>
    <row r="2" spans="2:8" ht="15.75" thickBot="1" x14ac:dyDescent="0.3">
      <c r="B2" s="1294"/>
      <c r="C2" s="1294"/>
      <c r="D2" s="1294"/>
      <c r="E2" s="1294"/>
      <c r="F2" s="1294"/>
      <c r="G2" s="1294"/>
      <c r="H2" s="1284"/>
    </row>
    <row r="3" spans="2:8" ht="33.75" x14ac:dyDescent="0.25">
      <c r="B3" s="192" t="s">
        <v>1162</v>
      </c>
      <c r="C3" s="193" t="s">
        <v>522</v>
      </c>
      <c r="D3" s="193" t="s">
        <v>522</v>
      </c>
      <c r="E3" s="194" t="s">
        <v>522</v>
      </c>
      <c r="F3" s="194" t="s">
        <v>522</v>
      </c>
      <c r="G3" s="195" t="s">
        <v>522</v>
      </c>
      <c r="H3" s="196" t="s">
        <v>522</v>
      </c>
    </row>
    <row r="4" spans="2:8" x14ac:dyDescent="0.25">
      <c r="B4" s="197" t="s">
        <v>1164</v>
      </c>
      <c r="C4" s="198" t="s">
        <v>1165</v>
      </c>
      <c r="D4" s="198">
        <v>1</v>
      </c>
      <c r="E4" s="199">
        <v>5</v>
      </c>
      <c r="F4" s="200">
        <v>44958</v>
      </c>
      <c r="G4" s="200">
        <v>45107</v>
      </c>
      <c r="H4" s="199">
        <v>5800</v>
      </c>
    </row>
    <row r="5" spans="2:8" ht="22.5" x14ac:dyDescent="0.25">
      <c r="B5" s="197" t="s">
        <v>1168</v>
      </c>
      <c r="C5" s="201" t="s">
        <v>1169</v>
      </c>
      <c r="D5" s="198">
        <v>1</v>
      </c>
      <c r="E5" s="199">
        <v>5</v>
      </c>
      <c r="F5" s="200">
        <v>45107</v>
      </c>
      <c r="G5" s="200">
        <v>45260</v>
      </c>
      <c r="H5" s="199">
        <v>5800</v>
      </c>
    </row>
    <row r="6" spans="2:8" hidden="1" x14ac:dyDescent="0.25">
      <c r="B6" s="197" t="s">
        <v>1173</v>
      </c>
      <c r="C6" s="198" t="s">
        <v>1174</v>
      </c>
      <c r="D6" s="198">
        <v>6</v>
      </c>
      <c r="E6" s="199">
        <v>15</v>
      </c>
      <c r="F6" s="200">
        <v>44958</v>
      </c>
      <c r="G6" s="200">
        <v>45230</v>
      </c>
      <c r="H6" s="199">
        <v>150</v>
      </c>
    </row>
    <row r="7" spans="2:8" ht="22.5" hidden="1" x14ac:dyDescent="0.25">
      <c r="B7" s="197" t="s">
        <v>1178</v>
      </c>
      <c r="C7" s="198" t="s">
        <v>1179</v>
      </c>
      <c r="D7" s="198">
        <v>6</v>
      </c>
      <c r="E7" s="199">
        <v>20</v>
      </c>
      <c r="F7" s="200">
        <v>44986</v>
      </c>
      <c r="G7" s="200">
        <v>45260</v>
      </c>
      <c r="H7" s="199">
        <v>150</v>
      </c>
    </row>
    <row r="8" spans="2:8" ht="22.5" hidden="1" x14ac:dyDescent="0.25">
      <c r="B8" s="197" t="s">
        <v>1182</v>
      </c>
      <c r="C8" s="198" t="s">
        <v>1179</v>
      </c>
      <c r="D8" s="198">
        <v>6</v>
      </c>
      <c r="E8" s="199">
        <v>20</v>
      </c>
      <c r="F8" s="200">
        <v>44958</v>
      </c>
      <c r="G8" s="200">
        <v>45275</v>
      </c>
      <c r="H8" s="199">
        <v>150</v>
      </c>
    </row>
    <row r="9" spans="2:8" ht="22.5" hidden="1" x14ac:dyDescent="0.25">
      <c r="B9" s="197" t="s">
        <v>1186</v>
      </c>
      <c r="C9" s="198" t="s">
        <v>1187</v>
      </c>
      <c r="D9" s="198">
        <v>6</v>
      </c>
      <c r="E9" s="199">
        <v>10</v>
      </c>
      <c r="F9" s="200">
        <v>44986</v>
      </c>
      <c r="G9" s="200">
        <v>45291</v>
      </c>
      <c r="H9" s="199">
        <v>12233</v>
      </c>
    </row>
    <row r="10" spans="2:8" ht="22.5" x14ac:dyDescent="0.25">
      <c r="B10" s="197" t="s">
        <v>1141</v>
      </c>
      <c r="C10" s="197" t="s">
        <v>1142</v>
      </c>
      <c r="D10" s="198">
        <v>3</v>
      </c>
      <c r="E10" s="199">
        <v>5</v>
      </c>
      <c r="F10" s="200">
        <v>45077</v>
      </c>
      <c r="G10" s="200">
        <v>45290</v>
      </c>
      <c r="H10" s="199">
        <v>150</v>
      </c>
    </row>
    <row r="11" spans="2:8" ht="22.5" x14ac:dyDescent="0.25">
      <c r="B11" s="202" t="s">
        <v>1149</v>
      </c>
      <c r="C11" s="197" t="s">
        <v>1150</v>
      </c>
      <c r="D11" s="198">
        <v>500</v>
      </c>
      <c r="E11" s="199">
        <v>15</v>
      </c>
      <c r="F11" s="200">
        <v>44958</v>
      </c>
      <c r="G11" s="200">
        <v>45291</v>
      </c>
      <c r="H11" s="199">
        <v>150</v>
      </c>
    </row>
    <row r="12" spans="2:8" ht="23.25" thickBot="1" x14ac:dyDescent="0.3">
      <c r="B12" s="203" t="s">
        <v>1156</v>
      </c>
      <c r="C12" s="204" t="s">
        <v>1157</v>
      </c>
      <c r="D12" s="205">
        <v>1</v>
      </c>
      <c r="E12" s="206">
        <v>5</v>
      </c>
      <c r="F12" s="207">
        <v>44957</v>
      </c>
      <c r="G12" s="207">
        <v>45107</v>
      </c>
      <c r="H12" s="206">
        <v>150</v>
      </c>
    </row>
    <row r="16" spans="2:8" ht="49.5" x14ac:dyDescent="0.25">
      <c r="B16" s="208" t="s">
        <v>1361</v>
      </c>
      <c r="C16" s="208" t="s">
        <v>59</v>
      </c>
      <c r="D16" s="208" t="s">
        <v>1362</v>
      </c>
      <c r="E16" s="208" t="s">
        <v>63</v>
      </c>
      <c r="F16" s="208" t="s">
        <v>65</v>
      </c>
      <c r="G16" s="208" t="s">
        <v>67</v>
      </c>
      <c r="H16" s="208" t="s">
        <v>1363</v>
      </c>
    </row>
    <row r="17" spans="1:10" ht="45.75" hidden="1" x14ac:dyDescent="0.25">
      <c r="A17" s="1285" t="s">
        <v>1172</v>
      </c>
      <c r="B17" s="197" t="s">
        <v>1173</v>
      </c>
      <c r="C17" s="198" t="s">
        <v>1174</v>
      </c>
      <c r="D17" s="198">
        <v>6</v>
      </c>
      <c r="E17" s="199">
        <v>15</v>
      </c>
      <c r="F17" s="200">
        <v>44958</v>
      </c>
      <c r="G17" s="200">
        <v>45230</v>
      </c>
      <c r="H17" s="199">
        <v>150</v>
      </c>
      <c r="I17" s="191" t="s">
        <v>1364</v>
      </c>
      <c r="J17" s="209" t="s">
        <v>1365</v>
      </c>
    </row>
    <row r="18" spans="1:10" ht="30" x14ac:dyDescent="0.25">
      <c r="A18" s="1285"/>
      <c r="B18" s="197" t="s">
        <v>1178</v>
      </c>
      <c r="C18" s="198" t="s">
        <v>1179</v>
      </c>
      <c r="D18" s="198">
        <v>6</v>
      </c>
      <c r="E18" s="199">
        <v>20</v>
      </c>
      <c r="F18" s="200">
        <v>44986</v>
      </c>
      <c r="G18" s="200">
        <v>45260</v>
      </c>
      <c r="H18" s="199">
        <v>150</v>
      </c>
      <c r="I18" s="191" t="s">
        <v>1366</v>
      </c>
    </row>
    <row r="19" spans="1:10" ht="30" x14ac:dyDescent="0.25">
      <c r="A19" s="1285"/>
      <c r="B19" s="197" t="s">
        <v>1182</v>
      </c>
      <c r="C19" s="198" t="s">
        <v>1179</v>
      </c>
      <c r="D19" s="198">
        <v>6</v>
      </c>
      <c r="E19" s="199">
        <v>20</v>
      </c>
      <c r="F19" s="200">
        <v>44958</v>
      </c>
      <c r="G19" s="200">
        <v>45275</v>
      </c>
      <c r="H19" s="199">
        <v>150</v>
      </c>
      <c r="I19" s="191" t="s">
        <v>1367</v>
      </c>
    </row>
    <row r="20" spans="1:10" ht="22.5" x14ac:dyDescent="0.25">
      <c r="A20" s="1285"/>
      <c r="B20" s="197" t="s">
        <v>1186</v>
      </c>
      <c r="C20" s="198" t="s">
        <v>1187</v>
      </c>
      <c r="D20" s="198">
        <v>6</v>
      </c>
      <c r="E20" s="199">
        <v>10</v>
      </c>
      <c r="F20" s="200">
        <v>44986</v>
      </c>
      <c r="G20" s="200">
        <v>45291</v>
      </c>
      <c r="H20" s="199">
        <v>12233</v>
      </c>
    </row>
    <row r="25" spans="1:10" x14ac:dyDescent="0.25">
      <c r="B25" s="1286" t="s">
        <v>1368</v>
      </c>
      <c r="C25" s="1287"/>
      <c r="D25" s="1287"/>
      <c r="E25" s="1287"/>
      <c r="F25" s="1287"/>
      <c r="G25" s="1287"/>
      <c r="H25" s="1288"/>
    </row>
    <row r="26" spans="1:10" x14ac:dyDescent="0.25">
      <c r="B26" s="1289" t="s">
        <v>1164</v>
      </c>
      <c r="C26" s="1290" t="s">
        <v>1165</v>
      </c>
      <c r="D26" s="1290">
        <v>1</v>
      </c>
      <c r="E26" s="1291">
        <v>0.5</v>
      </c>
      <c r="F26" s="1292"/>
      <c r="G26" s="1292"/>
      <c r="H26" s="1292"/>
    </row>
    <row r="27" spans="1:10" x14ac:dyDescent="0.25">
      <c r="B27" s="1289"/>
      <c r="C27" s="1290"/>
      <c r="D27" s="1290"/>
      <c r="E27" s="212">
        <v>70</v>
      </c>
      <c r="F27" s="212">
        <v>10</v>
      </c>
      <c r="G27" s="212">
        <v>15</v>
      </c>
      <c r="H27" s="212">
        <v>5</v>
      </c>
    </row>
    <row r="28" spans="1:10" ht="36" x14ac:dyDescent="0.25">
      <c r="B28" s="1289"/>
      <c r="C28" s="1290"/>
      <c r="D28" s="1290"/>
      <c r="E28" s="213" t="s">
        <v>1369</v>
      </c>
      <c r="F28" s="213" t="s">
        <v>1370</v>
      </c>
      <c r="G28" s="213" t="s">
        <v>1371</v>
      </c>
      <c r="H28" s="213" t="s">
        <v>1372</v>
      </c>
    </row>
    <row r="29" spans="1:10" x14ac:dyDescent="0.25">
      <c r="E29" s="214">
        <f>(E27*E26)/100</f>
        <v>0.35</v>
      </c>
      <c r="F29" s="214">
        <f>(F27*E26)/100</f>
        <v>0.05</v>
      </c>
      <c r="G29" s="214">
        <f>(G27*E26)/100</f>
        <v>7.4999999999999997E-2</v>
      </c>
      <c r="H29" s="214">
        <f>(H27*E26)/100</f>
        <v>2.5000000000000001E-2</v>
      </c>
    </row>
    <row r="30" spans="1:10" x14ac:dyDescent="0.25">
      <c r="C30" s="1282" t="s">
        <v>1373</v>
      </c>
      <c r="D30" s="215" t="s">
        <v>1374</v>
      </c>
      <c r="E30" s="1">
        <v>25</v>
      </c>
    </row>
    <row r="31" spans="1:10" x14ac:dyDescent="0.25">
      <c r="C31" s="1282"/>
      <c r="D31" s="215" t="s">
        <v>1375</v>
      </c>
      <c r="E31" s="1">
        <v>5</v>
      </c>
    </row>
    <row r="32" spans="1:10" x14ac:dyDescent="0.25">
      <c r="C32" s="212"/>
      <c r="D32" s="215"/>
      <c r="E32" s="1"/>
    </row>
    <row r="33" spans="2:5" x14ac:dyDescent="0.25">
      <c r="C33" s="212"/>
      <c r="D33" s="215"/>
      <c r="E33" s="1"/>
    </row>
    <row r="34" spans="2:5" ht="22.5" x14ac:dyDescent="0.25">
      <c r="B34" s="197" t="s">
        <v>1168</v>
      </c>
      <c r="C34" s="201" t="s">
        <v>1169</v>
      </c>
      <c r="D34" s="198">
        <v>1</v>
      </c>
    </row>
  </sheetData>
  <mergeCells count="14">
    <mergeCell ref="C30:C31"/>
    <mergeCell ref="H1:H2"/>
    <mergeCell ref="A17:A20"/>
    <mergeCell ref="B25:H25"/>
    <mergeCell ref="B26:B28"/>
    <mergeCell ref="C26:C28"/>
    <mergeCell ref="D26:D28"/>
    <mergeCell ref="E26:H26"/>
    <mergeCell ref="B1:B2"/>
    <mergeCell ref="C1:C2"/>
    <mergeCell ref="D1:D2"/>
    <mergeCell ref="E1:E2"/>
    <mergeCell ref="F1:F2"/>
    <mergeCell ref="G1:G2"/>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C4E5-93BE-4BF1-8788-43B31B481682}">
  <dimension ref="C1:S37"/>
  <sheetViews>
    <sheetView topLeftCell="C18" workbookViewId="0">
      <selection activeCell="J34" sqref="J34"/>
    </sheetView>
  </sheetViews>
  <sheetFormatPr baseColWidth="10" defaultColWidth="11.42578125" defaultRowHeight="15" x14ac:dyDescent="0.25"/>
  <cols>
    <col min="3" max="3" width="33.42578125" customWidth="1"/>
    <col min="4" max="4" width="19.140625" customWidth="1"/>
    <col min="5" max="5" width="14.5703125" customWidth="1"/>
    <col min="6" max="6" width="13.85546875" customWidth="1"/>
    <col min="7" max="7" width="14.5703125" customWidth="1"/>
    <col min="8" max="8" width="14.42578125" customWidth="1"/>
    <col min="9" max="9" width="13.5703125" customWidth="1"/>
    <col min="10" max="10" width="13.42578125" customWidth="1"/>
    <col min="17" max="17" width="11.42578125" style="1"/>
    <col min="18" max="18" width="20.85546875" customWidth="1"/>
    <col min="19" max="19" width="11.42578125" style="1"/>
  </cols>
  <sheetData>
    <row r="1" spans="3:14" x14ac:dyDescent="0.25">
      <c r="C1" s="1296" t="s">
        <v>1361</v>
      </c>
      <c r="D1" s="1296" t="s">
        <v>59</v>
      </c>
      <c r="E1" s="1296" t="s">
        <v>1362</v>
      </c>
      <c r="F1" s="1298" t="s">
        <v>1376</v>
      </c>
      <c r="G1" s="1296" t="s">
        <v>65</v>
      </c>
      <c r="H1" s="1296" t="s">
        <v>67</v>
      </c>
      <c r="I1" s="1296" t="s">
        <v>1363</v>
      </c>
      <c r="J1" s="1298" t="s">
        <v>1377</v>
      </c>
    </row>
    <row r="2" spans="3:14" x14ac:dyDescent="0.25">
      <c r="C2" s="1297"/>
      <c r="D2" s="1297"/>
      <c r="E2" s="1297"/>
      <c r="F2" s="1299"/>
      <c r="G2" s="1297"/>
      <c r="H2" s="1297"/>
      <c r="I2" s="1297"/>
      <c r="J2" s="1299"/>
    </row>
    <row r="3" spans="3:14" ht="56.25" hidden="1" x14ac:dyDescent="0.25">
      <c r="C3" s="192" t="s">
        <v>1238</v>
      </c>
      <c r="D3" s="216" t="s">
        <v>522</v>
      </c>
      <c r="E3" s="216" t="s">
        <v>522</v>
      </c>
      <c r="F3" s="216" t="s">
        <v>522</v>
      </c>
      <c r="G3" s="217" t="s">
        <v>522</v>
      </c>
      <c r="H3" s="217" t="s">
        <v>522</v>
      </c>
      <c r="I3" s="218" t="s">
        <v>522</v>
      </c>
    </row>
    <row r="4" spans="3:14" ht="45" hidden="1" x14ac:dyDescent="0.25">
      <c r="C4" s="197" t="s">
        <v>1241</v>
      </c>
      <c r="D4" s="210" t="s">
        <v>522</v>
      </c>
      <c r="E4" s="210" t="s">
        <v>522</v>
      </c>
      <c r="F4" s="210" t="s">
        <v>522</v>
      </c>
      <c r="G4" s="219" t="s">
        <v>522</v>
      </c>
      <c r="H4" s="219" t="s">
        <v>522</v>
      </c>
      <c r="I4" s="220" t="s">
        <v>522</v>
      </c>
    </row>
    <row r="5" spans="3:14" ht="78.75" x14ac:dyDescent="0.25">
      <c r="C5" s="197" t="s">
        <v>1242</v>
      </c>
      <c r="D5" s="210" t="s">
        <v>1243</v>
      </c>
      <c r="E5" s="210">
        <v>8</v>
      </c>
      <c r="F5" s="221"/>
      <c r="G5" s="219">
        <v>44949</v>
      </c>
      <c r="H5" s="219">
        <v>45016</v>
      </c>
      <c r="I5" s="220">
        <v>40</v>
      </c>
      <c r="J5" s="222"/>
    </row>
    <row r="6" spans="3:14" ht="33.75" hidden="1" x14ac:dyDescent="0.25">
      <c r="C6" s="197" t="s">
        <v>1246</v>
      </c>
      <c r="D6" s="210" t="s">
        <v>522</v>
      </c>
      <c r="E6" s="210" t="s">
        <v>522</v>
      </c>
      <c r="F6" s="223"/>
      <c r="G6" s="219" t="s">
        <v>522</v>
      </c>
      <c r="H6" s="219" t="s">
        <v>522</v>
      </c>
      <c r="I6" s="220" t="s">
        <v>522</v>
      </c>
      <c r="J6" s="222"/>
    </row>
    <row r="7" spans="3:14" ht="33.75" hidden="1" x14ac:dyDescent="0.25">
      <c r="C7" s="197" t="s">
        <v>1247</v>
      </c>
      <c r="D7" s="210" t="s">
        <v>522</v>
      </c>
      <c r="E7" s="210" t="s">
        <v>522</v>
      </c>
      <c r="F7" s="223"/>
      <c r="G7" s="219" t="s">
        <v>522</v>
      </c>
      <c r="H7" s="219" t="s">
        <v>522</v>
      </c>
      <c r="I7" s="220" t="s">
        <v>522</v>
      </c>
      <c r="J7" s="222"/>
    </row>
    <row r="8" spans="3:14" ht="45" hidden="1" x14ac:dyDescent="0.25">
      <c r="C8" s="197" t="s">
        <v>1248</v>
      </c>
      <c r="D8" s="210" t="s">
        <v>522</v>
      </c>
      <c r="E8" s="210" t="s">
        <v>522</v>
      </c>
      <c r="F8" s="223"/>
      <c r="G8" s="219" t="s">
        <v>522</v>
      </c>
      <c r="H8" s="219" t="s">
        <v>522</v>
      </c>
      <c r="I8" s="220" t="s">
        <v>522</v>
      </c>
      <c r="J8" s="222"/>
    </row>
    <row r="9" spans="3:14" ht="45" x14ac:dyDescent="0.25">
      <c r="C9" s="197" t="s">
        <v>1249</v>
      </c>
      <c r="D9" s="210" t="s">
        <v>1250</v>
      </c>
      <c r="E9" s="210">
        <v>1</v>
      </c>
      <c r="F9" s="221"/>
      <c r="G9" s="219">
        <v>44949</v>
      </c>
      <c r="H9" s="219">
        <v>44957</v>
      </c>
      <c r="I9" s="220">
        <v>40</v>
      </c>
      <c r="J9" s="222"/>
    </row>
    <row r="10" spans="3:14" ht="45" x14ac:dyDescent="0.25">
      <c r="C10" s="197" t="s">
        <v>1254</v>
      </c>
      <c r="D10" s="210" t="s">
        <v>1174</v>
      </c>
      <c r="E10" s="210">
        <v>5</v>
      </c>
      <c r="F10" s="221"/>
      <c r="G10" s="219">
        <v>44972</v>
      </c>
      <c r="H10" s="219">
        <v>45229</v>
      </c>
      <c r="I10" s="220">
        <v>100</v>
      </c>
      <c r="J10" s="222"/>
    </row>
    <row r="11" spans="3:14" ht="45.75" thickBot="1" x14ac:dyDescent="0.3">
      <c r="C11" s="224" t="s">
        <v>1256</v>
      </c>
      <c r="D11" s="204" t="s">
        <v>1257</v>
      </c>
      <c r="E11" s="204">
        <v>1</v>
      </c>
      <c r="F11" s="225"/>
      <c r="G11" s="226">
        <v>44986</v>
      </c>
      <c r="H11" s="227">
        <v>45000</v>
      </c>
      <c r="I11" s="228"/>
      <c r="J11" s="222"/>
    </row>
    <row r="14" spans="3:14" ht="18.75" x14ac:dyDescent="0.25">
      <c r="C14" s="229">
        <v>0.25</v>
      </c>
      <c r="D14" s="1300">
        <v>0.35</v>
      </c>
      <c r="E14" s="1300"/>
      <c r="F14" s="1300"/>
      <c r="G14" s="1300"/>
      <c r="H14" s="1300"/>
      <c r="I14" s="1301">
        <v>0.4</v>
      </c>
      <c r="J14" s="1302"/>
      <c r="K14" s="1302"/>
      <c r="L14" s="1302"/>
      <c r="M14" s="1302"/>
      <c r="N14" s="1302"/>
    </row>
    <row r="32" spans="16:19" x14ac:dyDescent="0.25">
      <c r="P32" s="1">
        <v>2023</v>
      </c>
      <c r="S32" s="1" t="s">
        <v>1130</v>
      </c>
    </row>
    <row r="33" spans="10:19" ht="24" x14ac:dyDescent="0.25">
      <c r="J33" s="230" t="s">
        <v>1378</v>
      </c>
      <c r="K33" s="230" t="s">
        <v>1379</v>
      </c>
      <c r="L33" s="1303" t="s">
        <v>1380</v>
      </c>
      <c r="M33" s="1303"/>
      <c r="N33" s="231" t="s">
        <v>1381</v>
      </c>
      <c r="O33" s="232" t="s">
        <v>1382</v>
      </c>
      <c r="P33" s="1295">
        <v>0.4</v>
      </c>
      <c r="Q33" s="233">
        <f>(J34*P33)/100</f>
        <v>0.16</v>
      </c>
      <c r="R33" t="s">
        <v>1378</v>
      </c>
      <c r="S33" s="1">
        <v>16</v>
      </c>
    </row>
    <row r="34" spans="10:19" x14ac:dyDescent="0.25">
      <c r="J34" s="211">
        <v>40</v>
      </c>
      <c r="K34" s="211">
        <v>30</v>
      </c>
      <c r="L34" s="1292">
        <v>20</v>
      </c>
      <c r="M34" s="1292"/>
      <c r="N34" s="211">
        <v>10</v>
      </c>
      <c r="O34" s="169">
        <f>SUM(J34:N34)</f>
        <v>100</v>
      </c>
      <c r="P34" s="1295"/>
      <c r="Q34" s="233">
        <f>(K34*P33)/100</f>
        <v>0.12</v>
      </c>
      <c r="R34" t="s">
        <v>1379</v>
      </c>
      <c r="S34" s="1">
        <v>12</v>
      </c>
    </row>
    <row r="35" spans="10:19" x14ac:dyDescent="0.25">
      <c r="J35" s="2">
        <v>16</v>
      </c>
      <c r="K35" s="2"/>
      <c r="L35" s="2"/>
      <c r="M35" s="2"/>
      <c r="N35" s="2"/>
      <c r="O35" s="2"/>
      <c r="P35" s="1295"/>
      <c r="Q35" s="233">
        <f>(L34*P33)/100</f>
        <v>0.08</v>
      </c>
      <c r="R35" t="s">
        <v>1380</v>
      </c>
      <c r="S35" s="1">
        <v>4</v>
      </c>
    </row>
    <row r="36" spans="10:19" x14ac:dyDescent="0.25">
      <c r="J36" s="211">
        <v>24</v>
      </c>
      <c r="K36" s="211">
        <v>20</v>
      </c>
      <c r="L36" s="1292">
        <v>7.5</v>
      </c>
      <c r="M36" s="1292"/>
      <c r="N36" s="211">
        <v>0</v>
      </c>
      <c r="O36" s="169">
        <f>SUM(J36:N36)</f>
        <v>51.5</v>
      </c>
      <c r="P36" s="1295"/>
      <c r="Q36" s="233">
        <f>(N34*P33)/100</f>
        <v>0.04</v>
      </c>
      <c r="R36" t="s">
        <v>1381</v>
      </c>
      <c r="S36" s="1">
        <v>0</v>
      </c>
    </row>
    <row r="37" spans="10:19" x14ac:dyDescent="0.25">
      <c r="P37" s="234"/>
      <c r="Q37" s="233">
        <f>SUM(Q33:Q36)</f>
        <v>0.4</v>
      </c>
      <c r="S37" s="1">
        <f>SUM(S33:S36)</f>
        <v>32</v>
      </c>
    </row>
  </sheetData>
  <mergeCells count="14">
    <mergeCell ref="P33:P36"/>
    <mergeCell ref="L34:M34"/>
    <mergeCell ref="L36:M36"/>
    <mergeCell ref="C1:C2"/>
    <mergeCell ref="D1:D2"/>
    <mergeCell ref="E1:E2"/>
    <mergeCell ref="F1:F2"/>
    <mergeCell ref="G1:G2"/>
    <mergeCell ref="H1:H2"/>
    <mergeCell ref="I1:I2"/>
    <mergeCell ref="J1:J2"/>
    <mergeCell ref="D14:H14"/>
    <mergeCell ref="I14:N14"/>
    <mergeCell ref="L33:M33"/>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PLAN DE ACCIÓN</vt:lpstr>
      <vt:lpstr>CONTROL DE CAMBIOS </vt:lpstr>
      <vt:lpstr>LB CALIDAD</vt:lpstr>
      <vt:lpstr>R.C. MODERNIZACION</vt:lpstr>
      <vt:lpstr>RC PPE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Mernarda Perez Carmona</dc:creator>
  <cp:keywords/>
  <dc:description/>
  <cp:lastModifiedBy>Luz Marlene Andrade Hong</cp:lastModifiedBy>
  <cp:revision/>
  <dcterms:created xsi:type="dcterms:W3CDTF">2022-12-26T20:23:47Z</dcterms:created>
  <dcterms:modified xsi:type="dcterms:W3CDTF">2023-08-03T19:44:05Z</dcterms:modified>
  <cp:category/>
  <cp:contentStatus/>
</cp:coreProperties>
</file>